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929" codeName="{28389E77-7640-9E18-AD5C-E98E2F4A8B83}"/>
  <workbookPr codeName="ThisWorkbook"/>
  <mc:AlternateContent xmlns:mc="http://schemas.openxmlformats.org/markup-compatibility/2006">
    <mc:Choice Requires="x15">
      <x15ac:absPath xmlns:x15ac="http://schemas.microsoft.com/office/spreadsheetml/2010/11/ac" url="C:\Users\LDH\WPSDrive\1660133730\WPS企业云盘\上海华明电力设备制造有限公司\我的企业文档\ERP\"/>
    </mc:Choice>
  </mc:AlternateContent>
  <xr:revisionPtr revIDLastSave="0" documentId="13_ncr:1_{84A9330E-A2F7-453F-8D55-0E8B19CF3804}" xr6:coauthVersionLast="47" xr6:coauthVersionMax="47" xr10:uidLastSave="{00000000-0000-0000-0000-000000000000}"/>
  <bookViews>
    <workbookView xWindow="-110" yWindow="-110" windowWidth="19420" windowHeight="11500" xr2:uid="{00000000-000D-0000-FFFF-FFFF00000000}"/>
  </bookViews>
  <sheets>
    <sheet name="Sheet1" sheetId="1" r:id="rId1"/>
    <sheet name="ku" sheetId="4" state="hidden" r:id="rId2"/>
    <sheet name="Data Source" sheetId="6" state="hidden" r:id="rId3"/>
    <sheet name="Sheet2" sheetId="5" state="hidden" r:id="rId4"/>
    <sheet name="参数" sheetId="9" r:id="rId5"/>
  </sheets>
  <functionGroups builtInGroupCount="19"/>
  <externalReferences>
    <externalReference r:id="rId6"/>
  </externalReferences>
  <definedNames>
    <definedName name="_C1_">Sheet2!$N$18:$P$18</definedName>
    <definedName name="_C1__TSL_SL">Sheet2!$H$30:$I$30</definedName>
    <definedName name="_C1__TSL_SR">Sheet2!$H$31:$I$31</definedName>
    <definedName name="_C1__TSR_SL">Sheet2!$H$32:$I$32</definedName>
    <definedName name="_C1__TSR_SR">Sheet2!$H$33:$I$33</definedName>
    <definedName name="_C1__无_SL">Sheet2!$H$34:$I$34</definedName>
    <definedName name="_C1__无_SR">Sheet2!$H$35:$I$35</definedName>
    <definedName name="_C2_">Sheet2!$N$19:$P$19</definedName>
    <definedName name="_C2__TSL_SL">Sheet2!$H$36:$I$36</definedName>
    <definedName name="_C2__TSL_SR">Sheet2!$H$37:$I$37</definedName>
    <definedName name="_C2__TSR_SL">Sheet2!$H$38:$I$38</definedName>
    <definedName name="_C2__TSR_SR">Sheet2!$H$39:$I$39</definedName>
    <definedName name="_C2__无_SL">Sheet2!$H$40:$I$40</definedName>
    <definedName name="_C2__无_SR">Sheet2!$H$41:$I$41</definedName>
    <definedName name="_C3">Sheet2!$I$20:$J$20</definedName>
    <definedName name="_C3_YSL">Sheet2!$N$20:$O$20</definedName>
    <definedName name="_C3_YSL_TSR_SL">Sheet2!$H$42:$I$42</definedName>
    <definedName name="_C3_YSL_TSR_SR">Sheet2!$H$43:$I$43</definedName>
    <definedName name="_C3_YSL_无_SL">Sheet2!$H$44:$I$44</definedName>
    <definedName name="_C3_YSL_无_SR">Sheet2!$H$45:$I$45</definedName>
    <definedName name="_C3_YSR">Sheet2!$N$21:$O$21</definedName>
    <definedName name="_C3_YSR_TSL_SL">Sheet2!$H$46:$I$46</definedName>
    <definedName name="_C3_YSR_TSL_SR">Sheet2!$H$47:$I$47</definedName>
    <definedName name="_C3_YSR_无_SL">Sheet2!$H$48:$I$48</definedName>
    <definedName name="_C3_YSR_无_SR">Sheet2!$H$49:$I$49</definedName>
    <definedName name="_C4">Sheet2!$I$21:$J$21</definedName>
    <definedName name="_C4_YSL">Sheet2!$N$22:$O$22</definedName>
    <definedName name="_C4_YSL_TSR_SL">Sheet2!$H$50:$I$50</definedName>
    <definedName name="_C4_YSL_TSR_SR">Sheet2!$H$51:$I$51</definedName>
    <definedName name="_C4_YSL_无_SL">Sheet2!$H$52:$I$52</definedName>
    <definedName name="_C4_YSL_无_SR">Sheet2!$H$53:$I$53</definedName>
    <definedName name="_C4_YSR">Sheet2!$N$23:$O$23</definedName>
    <definedName name="_C4_YSR_TSL_SL">Sheet2!$H$54:$I$54</definedName>
    <definedName name="_C4_YSR_TSL_SR">Sheet2!$H$55:$I$55</definedName>
    <definedName name="_C4_YSR_无_SL">Sheet2!$H$56:$I$56</definedName>
    <definedName name="_C4_YSR_无_SR">Sheet2!$H$57:$I$57</definedName>
    <definedName name="_C5_">Sheet2!$N$24:$O$24</definedName>
    <definedName name="_C5__TSL_SL">Sheet2!$H$58:$I$58</definedName>
    <definedName name="_C5__TSL_SR">Sheet2!$H$59:$I$59</definedName>
    <definedName name="_C5__无_SL">Sheet2!$H$60:$I$60</definedName>
    <definedName name="_C5__无_SR">Sheet2!$H$61:$I$61</definedName>
    <definedName name="_C6_">Sheet2!$N$25:$O$25</definedName>
    <definedName name="_C6__TSR_SL">Sheet2!$H$62:$I$62</definedName>
    <definedName name="_C6__TSR_SR">Sheet2!$H$63:$I$63</definedName>
    <definedName name="_C6__无_SL">Sheet2!$H$64:$I$64</definedName>
    <definedName name="_C6__无_SR">Sheet2!$H$65:$I$65</definedName>
    <definedName name="_xlnm._FilterDatabase" localSheetId="0" hidden="1">Sheet1!$A$120:$AK$142</definedName>
    <definedName name="_R">Sheet2!$S$175:$U$175</definedName>
    <definedName name="L">Sheet2!$S$176:$U$176</definedName>
    <definedName name="LP">Sheet2!$S$180:$U$180</definedName>
    <definedName name="LPW">Sheet2!$S$182</definedName>
    <definedName name="LPY">Sheet2!$S$186</definedName>
    <definedName name="LW">Sheet2!$S$178</definedName>
    <definedName name="LY">Sheet2!$S$184</definedName>
    <definedName name="_xlnm.Print_Area" localSheetId="0">Sheet1!$A$1:$AK$178</definedName>
    <definedName name="RP">Sheet2!$S$179:$U$179</definedName>
    <definedName name="RPW">Sheet2!$S$181:$T$181</definedName>
    <definedName name="RPY">Sheet2!$S$185:$T$185</definedName>
    <definedName name="RW">Sheet2!$S$177:$T$177</definedName>
    <definedName name="RY">Sheet2!$S$183:$T$183</definedName>
    <definedName name="SHM_KX">[1]ku!$E$204:$F$204</definedName>
    <definedName name="不配双浮球不配记忆功能">Sheet2!$R$241:$T$241</definedName>
    <definedName name="不配双浮球不配记忆功能1组信号1组跳闸">Sheet2!$T$273</definedName>
    <definedName name="不配双浮球不配记忆功能1组信号1组跳闸无缺油">Sheet2!$U$323</definedName>
    <definedName name="不配双浮球不配记忆功能1组信号2组跳闸">Sheet2!$T$274</definedName>
    <definedName name="不配双浮球不配记忆功能1组信号2组跳闸无缺油">Sheet2!$U$324</definedName>
    <definedName name="不配双浮球不配记忆功能2组信号1组跳闸">Sheet2!$T$275</definedName>
    <definedName name="不配双浮球不配记忆功能2组信号1组跳闸无缺油">Sheet2!$U$325</definedName>
    <definedName name="不配双浮球不配记忆功能2组信号2组跳闸">Sheet2!$T$276</definedName>
    <definedName name="不配双浮球不配记忆功能2组信号2组跳闸无缺油">Sheet2!$U$326</definedName>
    <definedName name="不配双浮球不配记忆功能oneNOcontact">Sheet2!$S$252:$T$252</definedName>
    <definedName name="不配双浮球不配记忆功能twoNOcontacts">Sheet2!$S$253:$T$253</definedName>
    <definedName name="不配双浮球不配记忆功能Without">Sheet2!$S$254:$T$254</definedName>
    <definedName name="不配双浮球不配记忆功能无信号1组跳闸">Sheet2!$T$277</definedName>
    <definedName name="不配双浮球不配记忆功能无信号1组跳闸无缺油">Sheet2!$U$327</definedName>
    <definedName name="不配双浮球不配记忆功能无信号2组跳闸">Sheet2!$T$278</definedName>
    <definedName name="不配双浮球不配记忆功能无信号2组跳闸无缺油">Sheet2!$U$328</definedName>
    <definedName name="不配双浮球配记忆功能">Sheet2!$R$242:$T$242</definedName>
    <definedName name="不配双浮球配记忆功能1组信号">Sheet2!$S$255:$T$255</definedName>
    <definedName name="不配双浮球配记忆功能1组信号1组跳闸">Sheet2!$T$279</definedName>
    <definedName name="不配双浮球配记忆功能1组信号1组跳闸无缺油">Sheet2!$U$329</definedName>
    <definedName name="不配双浮球配记忆功能1组信号2组跳闸">Sheet2!$T$280</definedName>
    <definedName name="不配双浮球配记忆功能1组信号2组跳闸无缺油">Sheet2!$U$330</definedName>
    <definedName name="不配双浮球配记忆功能2组信号">Sheet2!$S$256:$T$256</definedName>
    <definedName name="不配双浮球配记忆功能2组信号1组跳闸">Sheet2!$T$281</definedName>
    <definedName name="不配双浮球配记忆功能2组信号1组跳闸无缺油">Sheet2!$U$331</definedName>
    <definedName name="不配双浮球配记忆功能2组信号2组跳闸">Sheet2!$T$282</definedName>
    <definedName name="不配双浮球配记忆功能2组信号2组跳闸无缺油">Sheet2!$U$332</definedName>
    <definedName name="不配双浮球配记忆功能无信号">Sheet2!$S$257:$T$257</definedName>
    <definedName name="不配双浮球配记忆功能无信号1组跳闸">Sheet2!$T$283</definedName>
    <definedName name="不配双浮球配记忆功能无信号1组跳闸无缺油">Sheet2!$U$333</definedName>
    <definedName name="不配双浮球配记忆功能无信号2组跳闸">Sheet2!$T$284</definedName>
    <definedName name="不配双浮球配记忆功能无信号2组跳闸无缺油">Sheet2!$U$334</definedName>
    <definedName name="齿轮盒出轴方向">INDEX(ku!$L$1:$L$2,MATCH(Sheet1!$H$96,ku!$K$1:$K$2,0))</definedName>
    <definedName name="出轴方向">INDEX(ku!$L$1:$L$3,MATCH(Sheet1!$H$113,ku!$J$1:$J$3,0))</definedName>
    <definedName name="单相空开">#REF!</definedName>
    <definedName name="调压方式">INDEX(Sheet2!$D$422:$D$430,MATCH(Sheet2!$D$402,Sheet2!$C$422:$C$430,0))</definedName>
    <definedName name="机构电源">#REF!</definedName>
    <definedName name="加热单相空开带信号输出">#REF!</definedName>
    <definedName name="加热来自非电机电源">#REF!</definedName>
    <definedName name="加热两相空开带信号输出">#REF!</definedName>
    <definedName name="接线图">INDEX(ku!$H$17:$H$26,MATCH(Sheet1!$H$27,ku!$G$17:$G$26,0))</definedName>
    <definedName name="控制来自非电机电源">#REF!</definedName>
    <definedName name="两相空开">#REF!</definedName>
    <definedName name="配电流继电器实现闭锁">#REF!</definedName>
    <definedName name="配双浮球不配记忆功能">Sheet2!$R$243:$U$243</definedName>
    <definedName name="配双浮球不配记忆功能1组信号">Sheet2!$S$258:$V$258</definedName>
    <definedName name="配双浮球不配记忆功能1组信号1组跳闸">Sheet2!$T$285:$U$285</definedName>
    <definedName name="配双浮球不配记忆功能1组信号1组跳闸1组缺油">Sheet2!$U$335</definedName>
    <definedName name="配双浮球不配记忆功能1组信号1组跳闸无缺油">Sheet2!$U$336:$W$336</definedName>
    <definedName name="配双浮球不配记忆功能1组信号2组跳闸">Sheet2!$T$286:$V$286</definedName>
    <definedName name="配双浮球不配记忆功能1组信号2组跳闸1组缺油">Sheet2!$U$337</definedName>
    <definedName name="配双浮球不配记忆功能1组信号2组跳闸2组缺油">Sheet2!$U$338</definedName>
    <definedName name="配双浮球不配记忆功能1组信号2组跳闸无缺油">Sheet2!$U$339:$V$339</definedName>
    <definedName name="配双浮球不配记忆功能1组信号3组跳闸">Sheet2!$T$287:$V$287</definedName>
    <definedName name="配双浮球不配记忆功能1组信号3组跳闸1组缺油">Sheet2!$U$340</definedName>
    <definedName name="配双浮球不配记忆功能1组信号3组跳闸2组缺油">Sheet2!$U$341</definedName>
    <definedName name="配双浮球不配记忆功能1组信号3组跳闸无缺油">Sheet2!$U$342</definedName>
    <definedName name="配双浮球不配记忆功能1组信号无跳闸">Sheet2!$T$288:$U$288</definedName>
    <definedName name="配双浮球不配记忆功能1组信号无跳闸1组缺油">Sheet2!$U$343</definedName>
    <definedName name="配双浮球不配记忆功能1组信号无跳闸无缺油">Sheet2!$U$344:$W$344</definedName>
    <definedName name="配双浮球不配记忆功能2组信号">Sheet2!$S$259:$V$259</definedName>
    <definedName name="配双浮球不配记忆功能2组信号1组跳闸">Sheet2!$T$289</definedName>
    <definedName name="配双浮球不配记忆功能2组信号1组跳闸无缺油">Sheet2!$U$345:$W$345</definedName>
    <definedName name="配双浮球不配记忆功能2组信号2组跳闸">Sheet2!$T$290:$V$290</definedName>
    <definedName name="配双浮球不配记忆功能2组信号2组跳闸1组缺油">Sheet2!$U$346</definedName>
    <definedName name="配双浮球不配记忆功能2组信号2组跳闸2组缺油">Sheet2!$U$347</definedName>
    <definedName name="配双浮球不配记忆功能2组信号2组跳闸无缺油">Sheet2!$U$348:$V$348</definedName>
    <definedName name="配双浮球不配记忆功能2组信号3组跳闸">Sheet2!$T$291:$U$291</definedName>
    <definedName name="配双浮球不配记忆功能2组信号3组跳闸1组缺油">Sheet2!$U$349</definedName>
    <definedName name="配双浮球不配记忆功能2组信号3组跳闸无缺油">Sheet2!$U$350</definedName>
    <definedName name="配双浮球不配记忆功能2组信号无跳闸">Sheet2!$T$292</definedName>
    <definedName name="配双浮球不配记忆功能2组信号无跳闸无缺油">Sheet2!$U$351:$V$351</definedName>
    <definedName name="配双浮球不配记忆功能3组信号">Sheet2!$S$260:$V$260</definedName>
    <definedName name="配双浮球不配记忆功能3组信号1组跳闸">Sheet2!$T$293</definedName>
    <definedName name="配双浮球不配记忆功能3组信号1组跳闸无缺油">Sheet2!$U$352:$V$352</definedName>
    <definedName name="配双浮球不配记忆功能3组信号2组跳闸">Sheet2!$T$294</definedName>
    <definedName name="配双浮球不配记忆功能3组信号2组跳闸无缺油">Sheet2!$U$353:$V$353</definedName>
    <definedName name="配双浮球不配记忆功能3组信号3组跳闸">Sheet2!$T$295</definedName>
    <definedName name="配双浮球不配记忆功能3组信号3组跳闸无缺油">Sheet2!$U$354</definedName>
    <definedName name="配双浮球不配记忆功能3组信号无跳闸">Sheet2!$T$296</definedName>
    <definedName name="配双浮球不配记忆功能3组信号无跳闸无缺油">Sheet2!$U$355</definedName>
    <definedName name="配双浮球不配记忆功能无信号">Sheet2!$S$261:$V$261</definedName>
    <definedName name="配双浮球不配记忆功能无信号1组跳闸">Sheet2!$T$297:$U$297</definedName>
    <definedName name="配双浮球不配记忆功能无信号1组跳闸1组缺油">Sheet2!$U$356</definedName>
    <definedName name="配双浮球不配记忆功能无信号1组跳闸无缺油">Sheet2!$U$357:$W$357</definedName>
    <definedName name="配双浮球不配记忆功能无信号2组跳闸">Sheet2!$T$298:$U$298</definedName>
    <definedName name="配双浮球不配记忆功能无信号2组跳闸1组缺油">Sheet2!$U$358</definedName>
    <definedName name="配双浮球不配记忆功能无信号2组跳闸无缺油">Sheet2!$U$359:$V$359</definedName>
    <definedName name="配双浮球不配记忆功能无信号3组跳闸">Sheet2!$T$299:$V$299</definedName>
    <definedName name="配双浮球不配记忆功能无信号3组跳闸1组缺油">Sheet2!$U$360</definedName>
    <definedName name="配双浮球不配记忆功能无信号3组跳闸3组缺油">Sheet2!$U$361</definedName>
    <definedName name="配双浮球不配记忆功能无信号3组跳闸无缺油">Sheet2!$U$362</definedName>
    <definedName name="配双浮球不配记忆功能无信号无跳闸">Sheet2!$T$300</definedName>
    <definedName name="配双浮球不配记忆功能无信号无跳闸无缺油">Sheet2!$U$363:$W$363</definedName>
    <definedName name="配双浮球配记忆功能">Sheet2!$R$244:$U$244</definedName>
    <definedName name="配双浮球配记忆功能1组信号">Sheet2!$S$262:$V$262</definedName>
    <definedName name="配双浮球配记忆功能1组信号1组跳闸">Sheet2!$T$301:$U$301</definedName>
    <definedName name="配双浮球配记忆功能1组信号1组跳闸1组缺油">Sheet2!$U$364</definedName>
    <definedName name="配双浮球配记忆功能1组信号1组跳闸无缺油">Sheet2!$U$365:$W$365</definedName>
    <definedName name="配双浮球配记忆功能1组信号2组跳闸">Sheet2!$T$302:$V$302</definedName>
    <definedName name="配双浮球配记忆功能1组信号2组跳闸1组缺油">Sheet2!$U$366</definedName>
    <definedName name="配双浮球配记忆功能1组信号2组跳闸2组缺油">Sheet2!$U$367</definedName>
    <definedName name="配双浮球配记忆功能1组信号2组跳闸无缺油">Sheet2!$U$368:$V$368</definedName>
    <definedName name="配双浮球配记忆功能1组信号3组跳闸">Sheet2!$T$303:$V$303</definedName>
    <definedName name="配双浮球配记忆功能1组信号3组跳闸1组缺油">Sheet2!$U$369</definedName>
    <definedName name="配双浮球配记忆功能1组信号3组跳闸2组缺油">Sheet2!$U$370</definedName>
    <definedName name="配双浮球配记忆功能1组信号3组跳闸无缺油">Sheet2!$U$371</definedName>
    <definedName name="配双浮球配记忆功能1组信号无跳闸">Sheet2!$T$304:$U$304</definedName>
    <definedName name="配双浮球配记忆功能1组信号无跳闸1组缺油">Sheet2!$U$372</definedName>
    <definedName name="配双浮球配记忆功能1组信号无跳闸无缺油">Sheet2!$U$373:$W$373</definedName>
    <definedName name="配双浮球配记忆功能2组信号">Sheet2!$S$263:$V$263</definedName>
    <definedName name="配双浮球配记忆功能2组信号1组跳闸">Sheet2!$T$305</definedName>
    <definedName name="配双浮球配记忆功能2组信号1组跳闸无缺油">Sheet2!$U$374:$W$374</definedName>
    <definedName name="配双浮球配记忆功能2组信号2组跳闸">Sheet2!$T$306:$V$306</definedName>
    <definedName name="配双浮球配记忆功能2组信号2组跳闸1组缺油">Sheet2!$U$375</definedName>
    <definedName name="配双浮球配记忆功能2组信号2组跳闸2组缺油">Sheet2!$U$376</definedName>
    <definedName name="配双浮球配记忆功能2组信号2组跳闸无缺油">Sheet2!$U$377:$V$377</definedName>
    <definedName name="配双浮球配记忆功能2组信号3组跳闸">Sheet2!$T$307:$U$307</definedName>
    <definedName name="配双浮球配记忆功能2组信号3组跳闸1组缺油">Sheet2!$U$378</definedName>
    <definedName name="配双浮球配记忆功能2组信号3组跳闸无缺油">Sheet2!$U$379</definedName>
    <definedName name="配双浮球配记忆功能2组信号无跳闸">Sheet2!$T$308</definedName>
    <definedName name="配双浮球配记忆功能2组信号无跳闸无缺油">Sheet2!$U$380:$V$380</definedName>
    <definedName name="配双浮球配记忆功能3组信号">Sheet2!$S$264:$V$264</definedName>
    <definedName name="配双浮球配记忆功能3组信号1组跳闸">Sheet2!$T$309</definedName>
    <definedName name="配双浮球配记忆功能3组信号1组跳闸无缺油">Sheet2!$U$381:$V$381</definedName>
    <definedName name="配双浮球配记忆功能3组信号2组跳闸">Sheet2!$T$310</definedName>
    <definedName name="配双浮球配记忆功能3组信号2组跳闸无缺油">Sheet2!$U$382:$V$382</definedName>
    <definedName name="配双浮球配记忆功能3组信号3组跳闸">Sheet2!$T$311</definedName>
    <definedName name="配双浮球配记忆功能3组信号3组跳闸无缺油">Sheet2!$U$383</definedName>
    <definedName name="配双浮球配记忆功能3组信号无跳闸">Sheet2!$T$312</definedName>
    <definedName name="配双浮球配记忆功能3组信号无跳闸无缺油">Sheet2!$U$384</definedName>
    <definedName name="配双浮球配记忆功能无信号">Sheet2!$S$265:$V$265</definedName>
    <definedName name="配双浮球配记忆功能无信号1组跳闸">Sheet2!$T$313:$U$313</definedName>
    <definedName name="配双浮球配记忆功能无信号1组跳闸1组缺油">Sheet2!$U$385</definedName>
    <definedName name="配双浮球配记忆功能无信号1组跳闸无缺油">Sheet2!$U$386:$W$386</definedName>
    <definedName name="配双浮球配记忆功能无信号2组跳闸">Sheet2!$T$314:$U$314</definedName>
    <definedName name="配双浮球配记忆功能无信号2组跳闸1组缺油">Sheet2!$U$387</definedName>
    <definedName name="配双浮球配记忆功能无信号2组跳闸无缺油">Sheet2!$U$388:$V$388</definedName>
    <definedName name="配双浮球配记忆功能无信号3组跳闸">Sheet2!$T$315:$V$315</definedName>
    <definedName name="配双浮球配记忆功能无信号3组跳闸1组缺油">Sheet2!$U$389</definedName>
    <definedName name="配双浮球配记忆功能无信号3组跳闸3组缺油">Sheet2!$U$390</definedName>
    <definedName name="配双浮球配记忆功能无信号3组跳闸无缺油">Sheet2!$U$391</definedName>
    <definedName name="配双浮球配记忆功能无信号无跳闸">Sheet2!$T$316</definedName>
    <definedName name="配双浮球配记忆功能无信号无跳闸无缺油">Sheet2!$U$392:$W$392</definedName>
    <definedName name="三相电机_3AC">#REF!</definedName>
    <definedName name="三相电机_3ACN">#REF!</definedName>
    <definedName name="三相电机_3ACN频率_50">#REF!</definedName>
    <definedName name="三相电机_3ACN频率_60">#REF!</definedName>
    <definedName name="三相电机_3AC频率_50">#REF!</definedName>
    <definedName name="三相电机_3AC频率_60">#REF!</definedName>
    <definedName name="铁芯线圈">INDEX(ku!$V$445:$V$456,MATCH(Sheet1!$G$47,ku!$U$445:$U$456,0))</definedName>
    <definedName name="弯管布置">INDEX(ku!$U$14:$U$15,MATCH(Sheet1!$H$107,ku!$T$14:$T$15,0))</definedName>
    <definedName name="线圈油箱">INDEX(ku!$V$445:$V$456,MATCH(Sheet1!$Z$47,ku!$U$445:$U$456,0))</definedName>
    <definedName name="压力释放阀">INDEX(ku!$AE$882:$AE$885,MATCH(Sheet1!$H$96,ku!$AD$882:$AD$885,0))</definedName>
    <definedName name="柱轴方向">INDEX(ku!$L$4:$L$6,MATCH(Sheet1!$A$103,ku!$J$4:$J$6,0))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9" l="1"/>
  <c r="D28" i="9"/>
  <c r="D26" i="9"/>
  <c r="D24" i="9"/>
  <c r="D23" i="9"/>
  <c r="D22" i="9"/>
  <c r="D19" i="9" a="1"/>
  <c r="D19" i="9"/>
  <c r="D18" i="9"/>
  <c r="D16" i="9" a="1"/>
  <c r="D16" i="9"/>
  <c r="D15" i="9"/>
  <c r="D13" i="9" a="1"/>
  <c r="D13" i="9"/>
  <c r="D12" i="9"/>
  <c r="D10" i="9"/>
  <c r="D9" i="9"/>
  <c r="D8" i="9"/>
  <c r="D6" i="9"/>
  <c r="D5" i="9"/>
  <c r="D4" i="9"/>
  <c r="D3" i="9"/>
  <c r="C430" i="5"/>
  <c r="C429" i="5"/>
  <c r="C428" i="5"/>
  <c r="C427" i="5"/>
  <c r="C426" i="5"/>
  <c r="C425" i="5"/>
  <c r="C424" i="5"/>
  <c r="C423" i="5"/>
  <c r="C422" i="5"/>
  <c r="D401" i="5"/>
  <c r="D402" i="5" s="1"/>
  <c r="T392" i="5"/>
  <c r="T391" i="5"/>
  <c r="T390" i="5"/>
  <c r="T389" i="5"/>
  <c r="T388" i="5"/>
  <c r="T387" i="5"/>
  <c r="T386" i="5"/>
  <c r="T385" i="5"/>
  <c r="T384" i="5"/>
  <c r="T383" i="5"/>
  <c r="T382" i="5"/>
  <c r="T381" i="5"/>
  <c r="T380" i="5"/>
  <c r="T379" i="5"/>
  <c r="T378" i="5"/>
  <c r="T377" i="5"/>
  <c r="T376" i="5"/>
  <c r="T375" i="5"/>
  <c r="T374" i="5"/>
  <c r="T373" i="5"/>
  <c r="T372" i="5"/>
  <c r="T371" i="5"/>
  <c r="T370" i="5"/>
  <c r="T369" i="5"/>
  <c r="T368" i="5"/>
  <c r="T367" i="5"/>
  <c r="T366" i="5"/>
  <c r="T365" i="5"/>
  <c r="T364" i="5"/>
  <c r="T363" i="5"/>
  <c r="T362" i="5"/>
  <c r="T361" i="5"/>
  <c r="T360" i="5"/>
  <c r="T359" i="5"/>
  <c r="T358" i="5"/>
  <c r="T357" i="5"/>
  <c r="T356" i="5"/>
  <c r="T355" i="5"/>
  <c r="T354" i="5"/>
  <c r="T353" i="5"/>
  <c r="T352" i="5"/>
  <c r="T351" i="5"/>
  <c r="T350" i="5"/>
  <c r="T349" i="5"/>
  <c r="T348" i="5"/>
  <c r="T347" i="5"/>
  <c r="T346" i="5"/>
  <c r="T345" i="5"/>
  <c r="T344" i="5"/>
  <c r="T343" i="5"/>
  <c r="T342" i="5"/>
  <c r="T341" i="5"/>
  <c r="T340" i="5"/>
  <c r="T339" i="5"/>
  <c r="T338" i="5"/>
  <c r="T337" i="5"/>
  <c r="T336" i="5"/>
  <c r="T335" i="5"/>
  <c r="T334" i="5"/>
  <c r="T333" i="5"/>
  <c r="T332" i="5"/>
  <c r="T331" i="5"/>
  <c r="T330" i="5"/>
  <c r="T329" i="5"/>
  <c r="T328" i="5"/>
  <c r="T327" i="5"/>
  <c r="T326" i="5"/>
  <c r="T325" i="5"/>
  <c r="T324" i="5"/>
  <c r="T323" i="5"/>
  <c r="S316" i="5"/>
  <c r="S315" i="5"/>
  <c r="S314" i="5"/>
  <c r="S313" i="5"/>
  <c r="S312" i="5"/>
  <c r="S311" i="5"/>
  <c r="S310" i="5"/>
  <c r="S309" i="5"/>
  <c r="S308" i="5"/>
  <c r="S307" i="5"/>
  <c r="S306" i="5"/>
  <c r="S305" i="5"/>
  <c r="S304" i="5"/>
  <c r="S303" i="5"/>
  <c r="S302" i="5"/>
  <c r="S301" i="5"/>
  <c r="S300" i="5"/>
  <c r="S299" i="5"/>
  <c r="S298" i="5"/>
  <c r="S297" i="5"/>
  <c r="S296" i="5"/>
  <c r="S295" i="5"/>
  <c r="S294" i="5"/>
  <c r="S293" i="5"/>
  <c r="S292" i="5"/>
  <c r="S291" i="5"/>
  <c r="S290" i="5"/>
  <c r="S289" i="5"/>
  <c r="S288" i="5"/>
  <c r="S287" i="5"/>
  <c r="S286" i="5"/>
  <c r="S285" i="5"/>
  <c r="S284" i="5"/>
  <c r="S283" i="5"/>
  <c r="S282" i="5"/>
  <c r="S281" i="5"/>
  <c r="S280" i="5"/>
  <c r="S279" i="5"/>
  <c r="S278" i="5"/>
  <c r="S277" i="5"/>
  <c r="S276" i="5"/>
  <c r="S275" i="5"/>
  <c r="S274" i="5"/>
  <c r="S273" i="5"/>
  <c r="R265" i="5"/>
  <c r="R264" i="5"/>
  <c r="R263" i="5"/>
  <c r="R262" i="5"/>
  <c r="R261" i="5"/>
  <c r="R260" i="5"/>
  <c r="R259" i="5"/>
  <c r="R258" i="5"/>
  <c r="R257" i="5"/>
  <c r="R256" i="5"/>
  <c r="R255" i="5"/>
  <c r="R254" i="5"/>
  <c r="R253" i="5"/>
  <c r="R252" i="5"/>
  <c r="Q244" i="5"/>
  <c r="Q243" i="5"/>
  <c r="Q242" i="5"/>
  <c r="Q241" i="5"/>
  <c r="I150" i="5"/>
  <c r="I149" i="5"/>
  <c r="I148" i="5"/>
  <c r="I147" i="5"/>
  <c r="C147" i="5"/>
  <c r="C148" i="5" s="1"/>
  <c r="C149" i="5" s="1"/>
  <c r="C150" i="5" s="1"/>
  <c r="C151" i="5" s="1"/>
  <c r="I146" i="5"/>
  <c r="I145" i="5"/>
  <c r="I144" i="5"/>
  <c r="I143" i="5"/>
  <c r="I142" i="5"/>
  <c r="I141" i="5"/>
  <c r="I140" i="5"/>
  <c r="I139" i="5"/>
  <c r="I138" i="5"/>
  <c r="I137" i="5"/>
  <c r="I136" i="5"/>
  <c r="I135" i="5"/>
  <c r="I134" i="5"/>
  <c r="I133" i="5"/>
  <c r="I132" i="5"/>
  <c r="I131" i="5"/>
  <c r="I130" i="5"/>
  <c r="I129" i="5"/>
  <c r="I128" i="5"/>
  <c r="I127" i="5"/>
  <c r="T26" i="5"/>
  <c r="T25" i="5"/>
  <c r="E25" i="5"/>
  <c r="T24" i="5"/>
  <c r="E24" i="5"/>
  <c r="T23" i="5"/>
  <c r="E23" i="5"/>
  <c r="T22" i="5"/>
  <c r="E22" i="5"/>
  <c r="T21" i="5"/>
  <c r="E21" i="5"/>
  <c r="T20" i="5"/>
  <c r="E20" i="5"/>
  <c r="T19" i="5"/>
  <c r="E19" i="5"/>
  <c r="T18" i="5"/>
  <c r="E18" i="5"/>
  <c r="T17" i="5"/>
  <c r="E17" i="5"/>
  <c r="T16" i="5"/>
  <c r="T15" i="5"/>
  <c r="T14" i="5"/>
  <c r="B10" i="5"/>
  <c r="B11" i="5" s="1"/>
  <c r="C11" i="5" s="1"/>
  <c r="B12" i="5" s="1"/>
  <c r="C12" i="5" s="1"/>
  <c r="C13" i="5" s="1"/>
  <c r="C212" i="6"/>
  <c r="B212" i="6"/>
  <c r="C211" i="6"/>
  <c r="B211" i="6"/>
  <c r="C210" i="6"/>
  <c r="B210" i="6"/>
  <c r="C209" i="6"/>
  <c r="B209" i="6"/>
  <c r="C208" i="6"/>
  <c r="B208" i="6"/>
  <c r="C207" i="6"/>
  <c r="B207" i="6"/>
  <c r="B206" i="6"/>
  <c r="C205" i="6"/>
  <c r="B205" i="6"/>
  <c r="C204" i="6"/>
  <c r="B204" i="6"/>
  <c r="C203" i="6"/>
  <c r="B203" i="6"/>
  <c r="C202" i="6"/>
  <c r="B202" i="6"/>
  <c r="C201" i="6"/>
  <c r="B201" i="6"/>
  <c r="C200" i="6"/>
  <c r="B200" i="6"/>
  <c r="C199" i="6"/>
  <c r="B199" i="6"/>
  <c r="C198" i="6"/>
  <c r="B198" i="6"/>
  <c r="C197" i="6"/>
  <c r="B197" i="6"/>
  <c r="C196" i="6"/>
  <c r="B196" i="6"/>
  <c r="C195" i="6"/>
  <c r="B195" i="6"/>
  <c r="C194" i="6"/>
  <c r="B194" i="6"/>
  <c r="C193" i="6"/>
  <c r="B193" i="6"/>
  <c r="C192" i="6"/>
  <c r="B192" i="6"/>
  <c r="C191" i="6"/>
  <c r="B191" i="6"/>
  <c r="C190" i="6"/>
  <c r="B190" i="6"/>
  <c r="A187" i="6"/>
  <c r="CP158" i="6"/>
  <c r="CJ158" i="6"/>
  <c r="CP157" i="6"/>
  <c r="CJ157" i="6"/>
  <c r="CP156" i="6"/>
  <c r="CJ156" i="6"/>
  <c r="CP155" i="6"/>
  <c r="CJ155" i="6"/>
  <c r="CP154" i="6"/>
  <c r="CJ154" i="6"/>
  <c r="CP153" i="6"/>
  <c r="CJ153" i="6"/>
  <c r="CP152" i="6"/>
  <c r="CJ152" i="6"/>
  <c r="CP151" i="6"/>
  <c r="CJ151" i="6"/>
  <c r="CP150" i="6"/>
  <c r="CJ150" i="6"/>
  <c r="CP149" i="6"/>
  <c r="CJ149" i="6"/>
  <c r="CP148" i="6"/>
  <c r="CJ148" i="6"/>
  <c r="CP147" i="6"/>
  <c r="CJ147" i="6"/>
  <c r="CP146" i="6"/>
  <c r="CJ146" i="6"/>
  <c r="CP145" i="6"/>
  <c r="CJ145" i="6"/>
  <c r="CP144" i="6"/>
  <c r="CJ144" i="6"/>
  <c r="CP143" i="6"/>
  <c r="CJ143" i="6"/>
  <c r="CP142" i="6"/>
  <c r="CJ142" i="6"/>
  <c r="CP141" i="6"/>
  <c r="CJ141" i="6"/>
  <c r="CP140" i="6"/>
  <c r="CJ140" i="6"/>
  <c r="CP139" i="6"/>
  <c r="CJ139" i="6"/>
  <c r="CP138" i="6"/>
  <c r="CJ138" i="6"/>
  <c r="CP137" i="6"/>
  <c r="CJ137" i="6"/>
  <c r="CP136" i="6"/>
  <c r="CJ136" i="6"/>
  <c r="CP135" i="6"/>
  <c r="CJ135" i="6"/>
  <c r="CP134" i="6"/>
  <c r="CJ134" i="6"/>
  <c r="CP133" i="6"/>
  <c r="CJ133" i="6"/>
  <c r="CP132" i="6"/>
  <c r="CJ132" i="6"/>
  <c r="CP131" i="6"/>
  <c r="CJ131" i="6"/>
  <c r="CP130" i="6"/>
  <c r="CJ130" i="6"/>
  <c r="CP129" i="6"/>
  <c r="CJ129" i="6"/>
  <c r="CP128" i="6"/>
  <c r="CJ128" i="6"/>
  <c r="CP127" i="6"/>
  <c r="CJ127" i="6"/>
  <c r="CP126" i="6"/>
  <c r="CJ126" i="6"/>
  <c r="CP125" i="6"/>
  <c r="CJ125" i="6"/>
  <c r="CP124" i="6"/>
  <c r="CJ124" i="6"/>
  <c r="CP123" i="6"/>
  <c r="CJ123" i="6"/>
  <c r="CP122" i="6"/>
  <c r="CJ122" i="6"/>
  <c r="CP121" i="6"/>
  <c r="CJ121" i="6"/>
  <c r="CP120" i="6"/>
  <c r="CJ120" i="6"/>
  <c r="CP119" i="6"/>
  <c r="CJ119" i="6"/>
  <c r="CP118" i="6"/>
  <c r="CJ118" i="6"/>
  <c r="CP117" i="6"/>
  <c r="CJ117" i="6"/>
  <c r="CP116" i="6"/>
  <c r="CJ116" i="6"/>
  <c r="CP115" i="6"/>
  <c r="CJ115" i="6"/>
  <c r="CP114" i="6"/>
  <c r="CJ114" i="6"/>
  <c r="CP113" i="6"/>
  <c r="CJ113" i="6"/>
  <c r="CP112" i="6"/>
  <c r="CJ112" i="6"/>
  <c r="CP111" i="6"/>
  <c r="CJ111" i="6"/>
  <c r="CP110" i="6"/>
  <c r="CJ110" i="6"/>
  <c r="CP109" i="6"/>
  <c r="CJ109" i="6"/>
  <c r="CP108" i="6"/>
  <c r="CJ108" i="6"/>
  <c r="CP107" i="6"/>
  <c r="CJ107" i="6"/>
  <c r="CP106" i="6"/>
  <c r="CJ106" i="6"/>
  <c r="CP105" i="6"/>
  <c r="CJ105" i="6"/>
  <c r="CP104" i="6"/>
  <c r="CJ104" i="6"/>
  <c r="CP103" i="6"/>
  <c r="CJ103" i="6"/>
  <c r="CP102" i="6"/>
  <c r="CJ102" i="6"/>
  <c r="CP101" i="6"/>
  <c r="CJ101" i="6"/>
  <c r="CP100" i="6"/>
  <c r="CJ100" i="6"/>
  <c r="CP99" i="6"/>
  <c r="CJ99" i="6"/>
  <c r="CP98" i="6"/>
  <c r="CJ98" i="6"/>
  <c r="CP97" i="6"/>
  <c r="CJ97" i="6"/>
  <c r="CP96" i="6"/>
  <c r="CJ96" i="6"/>
  <c r="CP95" i="6"/>
  <c r="CJ95" i="6"/>
  <c r="CP94" i="6"/>
  <c r="CJ94" i="6"/>
  <c r="CP93" i="6"/>
  <c r="CJ93" i="6"/>
  <c r="CP92" i="6"/>
  <c r="CJ92" i="6"/>
  <c r="D92" i="6" a="1"/>
  <c r="D92" i="6"/>
  <c r="C92" i="6" a="1"/>
  <c r="C92" i="6"/>
  <c r="CP91" i="6"/>
  <c r="CJ91" i="6"/>
  <c r="D91" i="6" a="1"/>
  <c r="D91" i="6"/>
  <c r="C91" i="6" a="1"/>
  <c r="C91" i="6"/>
  <c r="CP90" i="6"/>
  <c r="CJ90" i="6"/>
  <c r="D90" i="6" a="1"/>
  <c r="D90" i="6"/>
  <c r="C90" i="6" a="1"/>
  <c r="C90" i="6"/>
  <c r="CP89" i="6"/>
  <c r="CJ89" i="6"/>
  <c r="D89" i="6" a="1"/>
  <c r="D89" i="6"/>
  <c r="C89" i="6" a="1"/>
  <c r="C89" i="6"/>
  <c r="CP88" i="6"/>
  <c r="CJ88" i="6"/>
  <c r="D88" i="6" a="1"/>
  <c r="D88" i="6"/>
  <c r="C88" i="6" a="1"/>
  <c r="C88" i="6"/>
  <c r="CP87" i="6"/>
  <c r="CJ87" i="6"/>
  <c r="D87" i="6" a="1"/>
  <c r="D87" i="6"/>
  <c r="C87" i="6" a="1"/>
  <c r="C87" i="6"/>
  <c r="CP86" i="6"/>
  <c r="CJ86" i="6"/>
  <c r="D86" i="6" a="1"/>
  <c r="D86" i="6"/>
  <c r="C86" i="6" a="1"/>
  <c r="C86" i="6"/>
  <c r="CP85" i="6"/>
  <c r="CJ85" i="6"/>
  <c r="D85" i="6" a="1"/>
  <c r="D85" i="6"/>
  <c r="C85" i="6" a="1"/>
  <c r="C85" i="6"/>
  <c r="CP84" i="6"/>
  <c r="CJ84" i="6"/>
  <c r="D84" i="6" a="1"/>
  <c r="D84" i="6"/>
  <c r="C84" i="6" a="1"/>
  <c r="C84" i="6"/>
  <c r="CP83" i="6"/>
  <c r="CJ83" i="6"/>
  <c r="D83" i="6" a="1"/>
  <c r="D83" i="6"/>
  <c r="C83" i="6" a="1"/>
  <c r="C83" i="6"/>
  <c r="CP82" i="6"/>
  <c r="CJ82" i="6"/>
  <c r="D82" i="6" a="1"/>
  <c r="D82" i="6"/>
  <c r="C82" i="6" a="1"/>
  <c r="C82" i="6"/>
  <c r="CP81" i="6"/>
  <c r="CJ81" i="6"/>
  <c r="D81" i="6" a="1"/>
  <c r="D81" i="6"/>
  <c r="C81" i="6" a="1"/>
  <c r="C81" i="6"/>
  <c r="CP80" i="6"/>
  <c r="CK80" i="6"/>
  <c r="CJ80" i="6"/>
  <c r="D80" i="6" a="1"/>
  <c r="D80" i="6"/>
  <c r="C80" i="6" a="1"/>
  <c r="C80" i="6"/>
  <c r="CP79" i="6"/>
  <c r="CJ79" i="6"/>
  <c r="D79" i="6" a="1"/>
  <c r="D79" i="6"/>
  <c r="C79" i="6" a="1"/>
  <c r="C79" i="6"/>
  <c r="CP78" i="6"/>
  <c r="CJ78" i="6"/>
  <c r="D78" i="6" a="1"/>
  <c r="D78" i="6"/>
  <c r="C78" i="6" a="1"/>
  <c r="C78" i="6"/>
  <c r="CP77" i="6"/>
  <c r="CJ77" i="6"/>
  <c r="D77" i="6" a="1"/>
  <c r="D77" i="6"/>
  <c r="C77" i="6" a="1"/>
  <c r="C77" i="6"/>
  <c r="CP76" i="6"/>
  <c r="CJ76" i="6"/>
  <c r="D76" i="6" a="1"/>
  <c r="D76" i="6"/>
  <c r="C76" i="6" a="1"/>
  <c r="C76" i="6"/>
  <c r="CP75" i="6"/>
  <c r="CJ75" i="6"/>
  <c r="D75" i="6" a="1"/>
  <c r="D75" i="6"/>
  <c r="C75" i="6" a="1"/>
  <c r="C75" i="6"/>
  <c r="CP74" i="6"/>
  <c r="CJ74" i="6"/>
  <c r="D74" i="6" a="1"/>
  <c r="D74" i="6"/>
  <c r="CP73" i="6"/>
  <c r="CJ73" i="6"/>
  <c r="CP72" i="6"/>
  <c r="CJ72" i="6"/>
  <c r="CP71" i="6"/>
  <c r="CJ71" i="6"/>
  <c r="CP70" i="6"/>
  <c r="CJ70" i="6"/>
  <c r="CP69" i="6"/>
  <c r="CJ69" i="6"/>
  <c r="CP68" i="6"/>
  <c r="CJ68" i="6"/>
  <c r="CP67" i="6"/>
  <c r="CJ67" i="6"/>
  <c r="CP66" i="6"/>
  <c r="CJ66" i="6"/>
  <c r="CP65" i="6"/>
  <c r="CJ65" i="6"/>
  <c r="CP64" i="6"/>
  <c r="CJ64" i="6"/>
  <c r="CP63" i="6"/>
  <c r="CJ63" i="6"/>
  <c r="CP62" i="6"/>
  <c r="CJ62" i="6"/>
  <c r="CP61" i="6"/>
  <c r="CJ61" i="6"/>
  <c r="CP60" i="6"/>
  <c r="CJ60" i="6"/>
  <c r="CP59" i="6"/>
  <c r="CJ59" i="6"/>
  <c r="CP58" i="6"/>
  <c r="CJ58" i="6"/>
  <c r="CP57" i="6"/>
  <c r="CJ57" i="6"/>
  <c r="CP56" i="6"/>
  <c r="CJ56" i="6"/>
  <c r="CP55" i="6"/>
  <c r="CJ55" i="6"/>
  <c r="CP54" i="6"/>
  <c r="CJ54" i="6"/>
  <c r="CP53" i="6"/>
  <c r="CJ53" i="6"/>
  <c r="CP52" i="6"/>
  <c r="CJ52" i="6"/>
  <c r="CP51" i="6"/>
  <c r="CJ51" i="6"/>
  <c r="CP50" i="6"/>
  <c r="CJ50" i="6"/>
  <c r="CP49" i="6"/>
  <c r="CJ49" i="6"/>
  <c r="CP48" i="6"/>
  <c r="CJ48" i="6"/>
  <c r="CP47" i="6"/>
  <c r="CJ47" i="6"/>
  <c r="CP46" i="6"/>
  <c r="CJ46" i="6"/>
  <c r="CP45" i="6"/>
  <c r="CJ45" i="6"/>
  <c r="CP44" i="6"/>
  <c r="CJ44" i="6"/>
  <c r="CP43" i="6"/>
  <c r="CJ43" i="6"/>
  <c r="CP42" i="6"/>
  <c r="CJ42" i="6"/>
  <c r="CP41" i="6"/>
  <c r="CJ41" i="6"/>
  <c r="CP40" i="6"/>
  <c r="CJ40" i="6"/>
  <c r="CP39" i="6"/>
  <c r="CJ39" i="6"/>
  <c r="CP38" i="6"/>
  <c r="CJ38" i="6"/>
  <c r="CP37" i="6"/>
  <c r="CJ37" i="6"/>
  <c r="CP36" i="6"/>
  <c r="CJ36" i="6"/>
  <c r="CP35" i="6"/>
  <c r="CJ35" i="6"/>
  <c r="CP34" i="6"/>
  <c r="CJ34" i="6"/>
  <c r="CP33" i="6"/>
  <c r="CJ33" i="6"/>
  <c r="CP32" i="6"/>
  <c r="CJ32" i="6"/>
  <c r="CP31" i="6"/>
  <c r="CJ31" i="6"/>
  <c r="CP30" i="6"/>
  <c r="CJ30" i="6"/>
  <c r="CP29" i="6"/>
  <c r="CJ29" i="6"/>
  <c r="CP28" i="6"/>
  <c r="CJ28" i="6"/>
  <c r="CP27" i="6"/>
  <c r="CJ27" i="6"/>
  <c r="CP26" i="6"/>
  <c r="CJ26" i="6"/>
  <c r="CP25" i="6"/>
  <c r="CJ25" i="6"/>
  <c r="CP24" i="6"/>
  <c r="CK24" i="6"/>
  <c r="CJ24" i="6"/>
  <c r="CP23" i="6"/>
  <c r="CJ23" i="6"/>
  <c r="CP22" i="6"/>
  <c r="CJ22" i="6"/>
  <c r="CP21" i="6"/>
  <c r="CJ21" i="6"/>
  <c r="CP20" i="6"/>
  <c r="CJ20" i="6"/>
  <c r="CP19" i="6"/>
  <c r="CJ19" i="6"/>
  <c r="CP18" i="6"/>
  <c r="CJ18" i="6"/>
  <c r="CP17" i="6"/>
  <c r="CJ17" i="6"/>
  <c r="CP16" i="6"/>
  <c r="CJ16" i="6"/>
  <c r="CP15" i="6"/>
  <c r="CJ15" i="6"/>
  <c r="CP14" i="6"/>
  <c r="CJ14" i="6"/>
  <c r="CP13" i="6"/>
  <c r="CJ13" i="6"/>
  <c r="CP12" i="6"/>
  <c r="CJ12" i="6"/>
  <c r="CP11" i="6"/>
  <c r="CJ11" i="6"/>
  <c r="CP10" i="6"/>
  <c r="CJ10" i="6"/>
  <c r="CP9" i="6"/>
  <c r="CJ9" i="6"/>
  <c r="CP8" i="6"/>
  <c r="CJ8" i="6"/>
  <c r="CP7" i="6"/>
  <c r="CJ7" i="6"/>
  <c r="CP6" i="6"/>
  <c r="CJ6" i="6"/>
  <c r="CP5" i="6"/>
  <c r="CJ5" i="6"/>
  <c r="CP4" i="6"/>
  <c r="CJ4" i="6"/>
  <c r="CP3" i="6"/>
  <c r="CJ3" i="6"/>
  <c r="CP2" i="6"/>
  <c r="CJ2" i="6"/>
  <c r="CP1" i="6"/>
  <c r="CJ1" i="6"/>
  <c r="F3750" i="4"/>
  <c r="F3749" i="4"/>
  <c r="F3748" i="4"/>
  <c r="F3747" i="4"/>
  <c r="F3746" i="4"/>
  <c r="F3745" i="4"/>
  <c r="F3744" i="4"/>
  <c r="F3743" i="4"/>
  <c r="F3742" i="4"/>
  <c r="F3741" i="4"/>
  <c r="F3740" i="4"/>
  <c r="F3739" i="4"/>
  <c r="G3721" i="4"/>
  <c r="G3720" i="4"/>
  <c r="G3719" i="4"/>
  <c r="G3718" i="4"/>
  <c r="G3717" i="4"/>
  <c r="G3716" i="4"/>
  <c r="G3715" i="4"/>
  <c r="G3714" i="4"/>
  <c r="G3713" i="4"/>
  <c r="G3712" i="4"/>
  <c r="G3711" i="4"/>
  <c r="G3710" i="4"/>
  <c r="G3709" i="4"/>
  <c r="G3708" i="4"/>
  <c r="G3707" i="4"/>
  <c r="G3706" i="4"/>
  <c r="G3705" i="4"/>
  <c r="G3704" i="4"/>
  <c r="G3703" i="4"/>
  <c r="G3702" i="4"/>
  <c r="G3701" i="4"/>
  <c r="G3700" i="4"/>
  <c r="G3699" i="4"/>
  <c r="G3698" i="4"/>
  <c r="G3697" i="4"/>
  <c r="G3696" i="4"/>
  <c r="G3695" i="4"/>
  <c r="G3694" i="4"/>
  <c r="G3693" i="4"/>
  <c r="G3692" i="4"/>
  <c r="I3685" i="4"/>
  <c r="I3684" i="4"/>
  <c r="I3683" i="4"/>
  <c r="I3682" i="4"/>
  <c r="I3681" i="4"/>
  <c r="I3680" i="4"/>
  <c r="I3679" i="4"/>
  <c r="I3678" i="4"/>
  <c r="I3677" i="4"/>
  <c r="I3676" i="4"/>
  <c r="I3675" i="4"/>
  <c r="I3674" i="4"/>
  <c r="I3673" i="4"/>
  <c r="I3672" i="4"/>
  <c r="I3671" i="4"/>
  <c r="I3670" i="4"/>
  <c r="I3669" i="4"/>
  <c r="I3668" i="4"/>
  <c r="I3667" i="4"/>
  <c r="I3666" i="4"/>
  <c r="I3665" i="4"/>
  <c r="I3664" i="4"/>
  <c r="I3663" i="4"/>
  <c r="I3662" i="4"/>
  <c r="I3661" i="4"/>
  <c r="I3660" i="4"/>
  <c r="I3659" i="4"/>
  <c r="I3658" i="4"/>
  <c r="I3657" i="4"/>
  <c r="I3656" i="4"/>
  <c r="I3655" i="4"/>
  <c r="I3654" i="4"/>
  <c r="I3653" i="4"/>
  <c r="I3652" i="4"/>
  <c r="I3651" i="4"/>
  <c r="I3650" i="4"/>
  <c r="I3649" i="4"/>
  <c r="I3648" i="4"/>
  <c r="I3647" i="4"/>
  <c r="I3646" i="4"/>
  <c r="I3645" i="4"/>
  <c r="I3644" i="4"/>
  <c r="I3643" i="4"/>
  <c r="I3642" i="4"/>
  <c r="I3641" i="4"/>
  <c r="I3640" i="4"/>
  <c r="I3639" i="4"/>
  <c r="I3638" i="4"/>
  <c r="I3637" i="4"/>
  <c r="I3636" i="4"/>
  <c r="I3635" i="4"/>
  <c r="I3634" i="4"/>
  <c r="I3633" i="4"/>
  <c r="I3632" i="4"/>
  <c r="I3631" i="4"/>
  <c r="I3630" i="4"/>
  <c r="I3629" i="4"/>
  <c r="I3628" i="4"/>
  <c r="I3627" i="4"/>
  <c r="I3626" i="4"/>
  <c r="I3625" i="4"/>
  <c r="I3624" i="4"/>
  <c r="I3623" i="4"/>
  <c r="I3622" i="4"/>
  <c r="I3621" i="4"/>
  <c r="I3620" i="4"/>
  <c r="I3619" i="4"/>
  <c r="I3618" i="4"/>
  <c r="I3617" i="4"/>
  <c r="I3616" i="4"/>
  <c r="I3615" i="4"/>
  <c r="I3614" i="4"/>
  <c r="I3613" i="4"/>
  <c r="I3612" i="4"/>
  <c r="I3611" i="4"/>
  <c r="I3610" i="4"/>
  <c r="I3609" i="4"/>
  <c r="I3608" i="4"/>
  <c r="I3607" i="4"/>
  <c r="I3606" i="4"/>
  <c r="I3605" i="4"/>
  <c r="I3604" i="4"/>
  <c r="I3603" i="4"/>
  <c r="I3602" i="4"/>
  <c r="I3601" i="4"/>
  <c r="I3600" i="4"/>
  <c r="I3599" i="4"/>
  <c r="I3598" i="4"/>
  <c r="I3597" i="4"/>
  <c r="I3596" i="4"/>
  <c r="I3595" i="4"/>
  <c r="I3594" i="4"/>
  <c r="I3593" i="4"/>
  <c r="I3592" i="4"/>
  <c r="I3591" i="4"/>
  <c r="I3590" i="4"/>
  <c r="I3589" i="4"/>
  <c r="I3588" i="4"/>
  <c r="I3587" i="4"/>
  <c r="I3586" i="4"/>
  <c r="I3585" i="4"/>
  <c r="I3584" i="4"/>
  <c r="I3583" i="4"/>
  <c r="I3582" i="4"/>
  <c r="I3581" i="4"/>
  <c r="I3580" i="4"/>
  <c r="I3579" i="4"/>
  <c r="I3578" i="4"/>
  <c r="I3577" i="4"/>
  <c r="I3576" i="4"/>
  <c r="I3575" i="4"/>
  <c r="I3574" i="4"/>
  <c r="I3573" i="4"/>
  <c r="I3572" i="4"/>
  <c r="I3571" i="4"/>
  <c r="I3570" i="4"/>
  <c r="I3569" i="4"/>
  <c r="I3568" i="4"/>
  <c r="I3567" i="4"/>
  <c r="I3566" i="4"/>
  <c r="I3565" i="4"/>
  <c r="I3564" i="4"/>
  <c r="I3563" i="4"/>
  <c r="I3562" i="4"/>
  <c r="I3561" i="4"/>
  <c r="I3560" i="4"/>
  <c r="I3559" i="4"/>
  <c r="I3558" i="4"/>
  <c r="I3557" i="4"/>
  <c r="I3556" i="4"/>
  <c r="I3555" i="4"/>
  <c r="I3554" i="4"/>
  <c r="I3553" i="4"/>
  <c r="I3552" i="4"/>
  <c r="I3551" i="4"/>
  <c r="I3550" i="4"/>
  <c r="I3549" i="4"/>
  <c r="I3548" i="4"/>
  <c r="I3547" i="4"/>
  <c r="I3546" i="4"/>
  <c r="I3545" i="4"/>
  <c r="I3544" i="4"/>
  <c r="I3543" i="4"/>
  <c r="I3542" i="4"/>
  <c r="I3541" i="4"/>
  <c r="I3540" i="4"/>
  <c r="I3539" i="4"/>
  <c r="I3538" i="4"/>
  <c r="I3537" i="4"/>
  <c r="I3536" i="4"/>
  <c r="I3535" i="4"/>
  <c r="I3534" i="4"/>
  <c r="I3533" i="4"/>
  <c r="I3532" i="4"/>
  <c r="I3531" i="4"/>
  <c r="I3530" i="4"/>
  <c r="I3529" i="4"/>
  <c r="I3528" i="4"/>
  <c r="I3527" i="4"/>
  <c r="I3526" i="4"/>
  <c r="I3525" i="4"/>
  <c r="I3524" i="4"/>
  <c r="I3523" i="4"/>
  <c r="I3522" i="4"/>
  <c r="I3521" i="4"/>
  <c r="I3520" i="4"/>
  <c r="I3519" i="4"/>
  <c r="I3518" i="4"/>
  <c r="I3517" i="4"/>
  <c r="I3516" i="4"/>
  <c r="I3515" i="4"/>
  <c r="I3514" i="4"/>
  <c r="I3513" i="4"/>
  <c r="I3512" i="4"/>
  <c r="I3511" i="4"/>
  <c r="I3510" i="4"/>
  <c r="I3509" i="4"/>
  <c r="I3508" i="4"/>
  <c r="I3507" i="4"/>
  <c r="I3506" i="4"/>
  <c r="I3505" i="4"/>
  <c r="I3504" i="4"/>
  <c r="I3503" i="4"/>
  <c r="I3502" i="4"/>
  <c r="I3501" i="4"/>
  <c r="I3500" i="4"/>
  <c r="I3499" i="4"/>
  <c r="I3498" i="4"/>
  <c r="I3497" i="4"/>
  <c r="I3496" i="4"/>
  <c r="I3495" i="4"/>
  <c r="I3494" i="4"/>
  <c r="I3493" i="4"/>
  <c r="I3492" i="4"/>
  <c r="I3491" i="4"/>
  <c r="I3490" i="4"/>
  <c r="I3489" i="4"/>
  <c r="I3488" i="4"/>
  <c r="I3487" i="4"/>
  <c r="I3486" i="4"/>
  <c r="I3485" i="4"/>
  <c r="I3484" i="4"/>
  <c r="I3483" i="4"/>
  <c r="I3482" i="4"/>
  <c r="I3481" i="4"/>
  <c r="I3480" i="4"/>
  <c r="I3479" i="4"/>
  <c r="I3478" i="4"/>
  <c r="I3477" i="4"/>
  <c r="I3476" i="4"/>
  <c r="I3475" i="4"/>
  <c r="I3474" i="4"/>
  <c r="I3473" i="4"/>
  <c r="I3472" i="4"/>
  <c r="I3471" i="4"/>
  <c r="I3470" i="4"/>
  <c r="I3469" i="4"/>
  <c r="I3468" i="4"/>
  <c r="I3467" i="4"/>
  <c r="I3466" i="4"/>
  <c r="I3465" i="4"/>
  <c r="I3464" i="4"/>
  <c r="I3463" i="4"/>
  <c r="I3462" i="4"/>
  <c r="I3461" i="4"/>
  <c r="I3460" i="4"/>
  <c r="I3459" i="4"/>
  <c r="I3458" i="4"/>
  <c r="I3457" i="4"/>
  <c r="I3456" i="4"/>
  <c r="I3455" i="4"/>
  <c r="I3454" i="4"/>
  <c r="I3453" i="4"/>
  <c r="I3452" i="4"/>
  <c r="I3451" i="4"/>
  <c r="I3450" i="4"/>
  <c r="I3449" i="4"/>
  <c r="I3448" i="4"/>
  <c r="I3447" i="4"/>
  <c r="I3446" i="4"/>
  <c r="I3445" i="4"/>
  <c r="I3444" i="4"/>
  <c r="I3443" i="4"/>
  <c r="I3442" i="4"/>
  <c r="I3441" i="4"/>
  <c r="I3440" i="4"/>
  <c r="I3439" i="4"/>
  <c r="I3438" i="4"/>
  <c r="I3437" i="4"/>
  <c r="I3436" i="4"/>
  <c r="I3435" i="4"/>
  <c r="I3434" i="4"/>
  <c r="I3433" i="4"/>
  <c r="I3432" i="4"/>
  <c r="I3431" i="4"/>
  <c r="I3430" i="4"/>
  <c r="I3429" i="4"/>
  <c r="I3428" i="4"/>
  <c r="I3427" i="4"/>
  <c r="I3426" i="4"/>
  <c r="I3425" i="4"/>
  <c r="I3424" i="4"/>
  <c r="I3423" i="4"/>
  <c r="I3422" i="4"/>
  <c r="I3421" i="4"/>
  <c r="I3420" i="4"/>
  <c r="I3419" i="4"/>
  <c r="I3418" i="4"/>
  <c r="I3417" i="4"/>
  <c r="I3416" i="4"/>
  <c r="I3415" i="4"/>
  <c r="I3414" i="4"/>
  <c r="I3413" i="4"/>
  <c r="I3412" i="4"/>
  <c r="I3411" i="4"/>
  <c r="I3410" i="4"/>
  <c r="I3409" i="4"/>
  <c r="I3408" i="4"/>
  <c r="I3407" i="4"/>
  <c r="I3406" i="4"/>
  <c r="I3405" i="4"/>
  <c r="I3404" i="4"/>
  <c r="I3403" i="4"/>
  <c r="I3402" i="4"/>
  <c r="I3401" i="4"/>
  <c r="I3400" i="4"/>
  <c r="I3399" i="4"/>
  <c r="I3398" i="4"/>
  <c r="I3397" i="4"/>
  <c r="I3396" i="4"/>
  <c r="I3395" i="4"/>
  <c r="I3394" i="4"/>
  <c r="I3393" i="4"/>
  <c r="I3392" i="4"/>
  <c r="I3391" i="4"/>
  <c r="I3390" i="4"/>
  <c r="I3389" i="4"/>
  <c r="I3388" i="4"/>
  <c r="I3387" i="4"/>
  <c r="I3386" i="4"/>
  <c r="I3385" i="4"/>
  <c r="I3384" i="4"/>
  <c r="I3383" i="4"/>
  <c r="I3382" i="4"/>
  <c r="I3381" i="4"/>
  <c r="I3380" i="4"/>
  <c r="I3379" i="4"/>
  <c r="I3378" i="4"/>
  <c r="I3377" i="4"/>
  <c r="I3376" i="4"/>
  <c r="I3375" i="4"/>
  <c r="I3374" i="4"/>
  <c r="I3373" i="4"/>
  <c r="I3372" i="4"/>
  <c r="I3371" i="4"/>
  <c r="I3370" i="4"/>
  <c r="I3369" i="4"/>
  <c r="I3368" i="4"/>
  <c r="I3367" i="4"/>
  <c r="I3366" i="4"/>
  <c r="I3365" i="4"/>
  <c r="I3364" i="4"/>
  <c r="I3363" i="4"/>
  <c r="I3362" i="4"/>
  <c r="I3361" i="4"/>
  <c r="I3360" i="4"/>
  <c r="I3359" i="4"/>
  <c r="I3358" i="4"/>
  <c r="I3357" i="4"/>
  <c r="I3356" i="4"/>
  <c r="I3355" i="4"/>
  <c r="I3354" i="4"/>
  <c r="I3353" i="4"/>
  <c r="I3352" i="4"/>
  <c r="I3351" i="4"/>
  <c r="I3350" i="4"/>
  <c r="I3349" i="4"/>
  <c r="I3348" i="4"/>
  <c r="I3347" i="4"/>
  <c r="I3346" i="4"/>
  <c r="I3345" i="4"/>
  <c r="I3344" i="4"/>
  <c r="I3343" i="4"/>
  <c r="I3342" i="4"/>
  <c r="I3341" i="4"/>
  <c r="I3340" i="4"/>
  <c r="I3339" i="4"/>
  <c r="I3338" i="4"/>
  <c r="I3337" i="4"/>
  <c r="I3336" i="4"/>
  <c r="I3335" i="4"/>
  <c r="I3334" i="4"/>
  <c r="I3333" i="4"/>
  <c r="I3332" i="4"/>
  <c r="I3331" i="4"/>
  <c r="I3330" i="4"/>
  <c r="I3329" i="4"/>
  <c r="I3328" i="4"/>
  <c r="I3327" i="4"/>
  <c r="I3326" i="4"/>
  <c r="I3325" i="4"/>
  <c r="I3324" i="4"/>
  <c r="I3323" i="4"/>
  <c r="I3322" i="4"/>
  <c r="I3321" i="4"/>
  <c r="I3320" i="4"/>
  <c r="I3319" i="4"/>
  <c r="I3318" i="4"/>
  <c r="I3317" i="4"/>
  <c r="I3316" i="4"/>
  <c r="I3315" i="4"/>
  <c r="I3314" i="4"/>
  <c r="I3313" i="4"/>
  <c r="I3312" i="4"/>
  <c r="I3311" i="4"/>
  <c r="I3310" i="4"/>
  <c r="I3309" i="4"/>
  <c r="I3308" i="4"/>
  <c r="I3307" i="4"/>
  <c r="I3306" i="4"/>
  <c r="I3305" i="4"/>
  <c r="I3304" i="4"/>
  <c r="I3303" i="4"/>
  <c r="I3302" i="4"/>
  <c r="I3301" i="4"/>
  <c r="I3300" i="4"/>
  <c r="I3299" i="4"/>
  <c r="I3298" i="4"/>
  <c r="I3297" i="4"/>
  <c r="I3296" i="4"/>
  <c r="I3295" i="4"/>
  <c r="I3294" i="4"/>
  <c r="I3293" i="4"/>
  <c r="I3292" i="4"/>
  <c r="I3291" i="4"/>
  <c r="I3290" i="4"/>
  <c r="I3289" i="4"/>
  <c r="I3288" i="4"/>
  <c r="I3287" i="4"/>
  <c r="I3286" i="4"/>
  <c r="I3285" i="4"/>
  <c r="I3284" i="4"/>
  <c r="I3283" i="4"/>
  <c r="I3282" i="4"/>
  <c r="I3281" i="4"/>
  <c r="I3280" i="4"/>
  <c r="I3279" i="4"/>
  <c r="I3278" i="4"/>
  <c r="I3277" i="4"/>
  <c r="I3276" i="4"/>
  <c r="I3275" i="4"/>
  <c r="I3274" i="4"/>
  <c r="I3273" i="4"/>
  <c r="I3272" i="4"/>
  <c r="I3271" i="4"/>
  <c r="I3270" i="4"/>
  <c r="I3269" i="4"/>
  <c r="I3268" i="4"/>
  <c r="I3267" i="4"/>
  <c r="I3266" i="4"/>
  <c r="I3265" i="4"/>
  <c r="I3264" i="4"/>
  <c r="I3263" i="4"/>
  <c r="I3262" i="4"/>
  <c r="I3261" i="4"/>
  <c r="I3260" i="4"/>
  <c r="I3259" i="4"/>
  <c r="I3258" i="4"/>
  <c r="I3257" i="4"/>
  <c r="I3256" i="4"/>
  <c r="I3255" i="4"/>
  <c r="I3254" i="4"/>
  <c r="I3253" i="4"/>
  <c r="I3252" i="4"/>
  <c r="I3251" i="4"/>
  <c r="I3250" i="4"/>
  <c r="I3249" i="4"/>
  <c r="I3248" i="4"/>
  <c r="I3247" i="4"/>
  <c r="I3246" i="4"/>
  <c r="I3245" i="4"/>
  <c r="I3244" i="4"/>
  <c r="I3243" i="4"/>
  <c r="I3242" i="4"/>
  <c r="I3241" i="4"/>
  <c r="I3240" i="4"/>
  <c r="I3239" i="4"/>
  <c r="I3238" i="4"/>
  <c r="I3237" i="4"/>
  <c r="I3236" i="4"/>
  <c r="I3235" i="4"/>
  <c r="I3234" i="4"/>
  <c r="I3233" i="4"/>
  <c r="I3232" i="4"/>
  <c r="I3231" i="4"/>
  <c r="I3230" i="4"/>
  <c r="I3229" i="4"/>
  <c r="I3228" i="4"/>
  <c r="I3227" i="4"/>
  <c r="I3226" i="4"/>
  <c r="I3225" i="4"/>
  <c r="I3224" i="4"/>
  <c r="I3223" i="4"/>
  <c r="I3222" i="4"/>
  <c r="I3221" i="4"/>
  <c r="I3220" i="4"/>
  <c r="I3219" i="4"/>
  <c r="I3218" i="4"/>
  <c r="I3217" i="4"/>
  <c r="I3216" i="4"/>
  <c r="I3215" i="4"/>
  <c r="I3214" i="4"/>
  <c r="I3213" i="4"/>
  <c r="I3212" i="4"/>
  <c r="I3211" i="4"/>
  <c r="I3210" i="4"/>
  <c r="I3209" i="4"/>
  <c r="I3208" i="4"/>
  <c r="I3207" i="4"/>
  <c r="I3206" i="4"/>
  <c r="I3205" i="4"/>
  <c r="I3204" i="4"/>
  <c r="I3203" i="4"/>
  <c r="I3202" i="4"/>
  <c r="I3201" i="4"/>
  <c r="I3200" i="4"/>
  <c r="I3199" i="4"/>
  <c r="I3198" i="4"/>
  <c r="I3197" i="4"/>
  <c r="I3196" i="4"/>
  <c r="I3195" i="4"/>
  <c r="I3194" i="4"/>
  <c r="I3193" i="4"/>
  <c r="I3192" i="4"/>
  <c r="I3191" i="4"/>
  <c r="I3190" i="4"/>
  <c r="I3189" i="4"/>
  <c r="I3188" i="4"/>
  <c r="I3187" i="4"/>
  <c r="I3186" i="4"/>
  <c r="I3185" i="4"/>
  <c r="I3184" i="4"/>
  <c r="I3183" i="4"/>
  <c r="I3182" i="4"/>
  <c r="I3181" i="4"/>
  <c r="I3180" i="4"/>
  <c r="I3179" i="4"/>
  <c r="I3178" i="4"/>
  <c r="I3177" i="4"/>
  <c r="I3176" i="4"/>
  <c r="I3175" i="4"/>
  <c r="I3174" i="4"/>
  <c r="I3173" i="4"/>
  <c r="I3172" i="4"/>
  <c r="I3171" i="4"/>
  <c r="I3170" i="4"/>
  <c r="I3169" i="4"/>
  <c r="I3168" i="4"/>
  <c r="I3167" i="4"/>
  <c r="I3166" i="4"/>
  <c r="I3165" i="4"/>
  <c r="I3164" i="4"/>
  <c r="I3163" i="4"/>
  <c r="I3162" i="4"/>
  <c r="I3161" i="4"/>
  <c r="I3160" i="4"/>
  <c r="I3159" i="4"/>
  <c r="I3158" i="4"/>
  <c r="I3157" i="4"/>
  <c r="I3156" i="4"/>
  <c r="I3155" i="4"/>
  <c r="I3154" i="4"/>
  <c r="I3153" i="4"/>
  <c r="I3152" i="4"/>
  <c r="I3151" i="4"/>
  <c r="I3150" i="4"/>
  <c r="I3149" i="4"/>
  <c r="I3148" i="4"/>
  <c r="I3147" i="4"/>
  <c r="I3146" i="4"/>
  <c r="I3145" i="4"/>
  <c r="I3144" i="4"/>
  <c r="I3143" i="4"/>
  <c r="I3142" i="4"/>
  <c r="I3141" i="4"/>
  <c r="I3140" i="4"/>
  <c r="I3139" i="4"/>
  <c r="I3138" i="4"/>
  <c r="I3137" i="4"/>
  <c r="I3136" i="4"/>
  <c r="I3135" i="4"/>
  <c r="I3134" i="4"/>
  <c r="I3133" i="4"/>
  <c r="I3132" i="4"/>
  <c r="I3131" i="4"/>
  <c r="I3130" i="4"/>
  <c r="I3129" i="4"/>
  <c r="I3128" i="4"/>
  <c r="I3127" i="4"/>
  <c r="I3126" i="4"/>
  <c r="I3125" i="4"/>
  <c r="I3124" i="4"/>
  <c r="I3123" i="4"/>
  <c r="I3122" i="4"/>
  <c r="I3121" i="4"/>
  <c r="I3120" i="4"/>
  <c r="I3119" i="4"/>
  <c r="I3118" i="4"/>
  <c r="I3117" i="4"/>
  <c r="I3116" i="4"/>
  <c r="I3115" i="4"/>
  <c r="I3114" i="4"/>
  <c r="I3113" i="4"/>
  <c r="I3112" i="4"/>
  <c r="I3111" i="4"/>
  <c r="I3110" i="4"/>
  <c r="I3109" i="4"/>
  <c r="I3108" i="4"/>
  <c r="I3107" i="4"/>
  <c r="I3106" i="4"/>
  <c r="I3105" i="4"/>
  <c r="I3104" i="4"/>
  <c r="I3103" i="4"/>
  <c r="I3102" i="4"/>
  <c r="I3101" i="4"/>
  <c r="I3100" i="4"/>
  <c r="I3099" i="4"/>
  <c r="I3098" i="4"/>
  <c r="I3097" i="4"/>
  <c r="I3096" i="4"/>
  <c r="I3095" i="4"/>
  <c r="I3094" i="4"/>
  <c r="I3093" i="4"/>
  <c r="I3092" i="4"/>
  <c r="I3091" i="4"/>
  <c r="I3090" i="4"/>
  <c r="I3089" i="4"/>
  <c r="I3088" i="4"/>
  <c r="I3087" i="4"/>
  <c r="I3086" i="4"/>
  <c r="I3085" i="4"/>
  <c r="I3084" i="4"/>
  <c r="I3083" i="4"/>
  <c r="I3082" i="4"/>
  <c r="I3081" i="4"/>
  <c r="I3080" i="4"/>
  <c r="I3079" i="4"/>
  <c r="I3078" i="4"/>
  <c r="I3077" i="4"/>
  <c r="I3076" i="4"/>
  <c r="I3075" i="4"/>
  <c r="I3074" i="4"/>
  <c r="I3073" i="4"/>
  <c r="I3072" i="4"/>
  <c r="I3071" i="4"/>
  <c r="I3070" i="4"/>
  <c r="I3069" i="4"/>
  <c r="I3068" i="4"/>
  <c r="I3067" i="4"/>
  <c r="I3066" i="4"/>
  <c r="I3065" i="4"/>
  <c r="I3064" i="4"/>
  <c r="I3063" i="4"/>
  <c r="I3062" i="4"/>
  <c r="I3061" i="4"/>
  <c r="I3060" i="4"/>
  <c r="I3059" i="4"/>
  <c r="I3058" i="4"/>
  <c r="I3057" i="4"/>
  <c r="I3056" i="4"/>
  <c r="I3055" i="4"/>
  <c r="I3054" i="4"/>
  <c r="I3053" i="4"/>
  <c r="I3052" i="4"/>
  <c r="I3051" i="4"/>
  <c r="I3050" i="4"/>
  <c r="I3049" i="4"/>
  <c r="I3048" i="4"/>
  <c r="I3047" i="4"/>
  <c r="I3046" i="4"/>
  <c r="I3045" i="4"/>
  <c r="I3044" i="4"/>
  <c r="I3043" i="4"/>
  <c r="I3042" i="4"/>
  <c r="I3041" i="4"/>
  <c r="I3040" i="4"/>
  <c r="I3039" i="4"/>
  <c r="I3038" i="4"/>
  <c r="I3037" i="4"/>
  <c r="I3036" i="4"/>
  <c r="I3035" i="4"/>
  <c r="I3034" i="4"/>
  <c r="I3033" i="4"/>
  <c r="I3032" i="4"/>
  <c r="I3031" i="4"/>
  <c r="I3030" i="4"/>
  <c r="I3029" i="4"/>
  <c r="I3028" i="4"/>
  <c r="I3027" i="4"/>
  <c r="I3026" i="4"/>
  <c r="I3025" i="4"/>
  <c r="I3024" i="4"/>
  <c r="I3023" i="4"/>
  <c r="I3022" i="4"/>
  <c r="I3021" i="4"/>
  <c r="I3020" i="4"/>
  <c r="I3019" i="4"/>
  <c r="I3018" i="4"/>
  <c r="I3017" i="4"/>
  <c r="I3016" i="4"/>
  <c r="I3015" i="4"/>
  <c r="I3014" i="4"/>
  <c r="I3013" i="4"/>
  <c r="I3012" i="4"/>
  <c r="I3011" i="4"/>
  <c r="I3010" i="4"/>
  <c r="I3009" i="4"/>
  <c r="I3008" i="4"/>
  <c r="I3007" i="4"/>
  <c r="I3006" i="4"/>
  <c r="I3005" i="4"/>
  <c r="I3004" i="4"/>
  <c r="I3003" i="4"/>
  <c r="I3002" i="4"/>
  <c r="I3001" i="4"/>
  <c r="I3000" i="4"/>
  <c r="I2999" i="4"/>
  <c r="I2998" i="4"/>
  <c r="I2997" i="4"/>
  <c r="I2996" i="4"/>
  <c r="I2995" i="4"/>
  <c r="I2994" i="4"/>
  <c r="I2993" i="4"/>
  <c r="I2992" i="4"/>
  <c r="I2991" i="4"/>
  <c r="I2990" i="4"/>
  <c r="I2989" i="4"/>
  <c r="I2988" i="4"/>
  <c r="I2987" i="4"/>
  <c r="I2986" i="4"/>
  <c r="I2985" i="4"/>
  <c r="I2984" i="4"/>
  <c r="I2983" i="4"/>
  <c r="I2982" i="4"/>
  <c r="I2981" i="4"/>
  <c r="I2980" i="4"/>
  <c r="I2979" i="4"/>
  <c r="I2978" i="4"/>
  <c r="I2977" i="4"/>
  <c r="I2976" i="4"/>
  <c r="I2975" i="4"/>
  <c r="I2974" i="4"/>
  <c r="I2973" i="4"/>
  <c r="I2972" i="4"/>
  <c r="I2971" i="4"/>
  <c r="I2970" i="4"/>
  <c r="I2969" i="4"/>
  <c r="I2968" i="4"/>
  <c r="I2967" i="4"/>
  <c r="I2966" i="4"/>
  <c r="I2965" i="4"/>
  <c r="I2964" i="4"/>
  <c r="I2963" i="4"/>
  <c r="I2962" i="4"/>
  <c r="I2961" i="4"/>
  <c r="I2960" i="4"/>
  <c r="I2959" i="4"/>
  <c r="I2958" i="4"/>
  <c r="I2957" i="4"/>
  <c r="I2956" i="4"/>
  <c r="I2955" i="4"/>
  <c r="I2954" i="4"/>
  <c r="I2953" i="4"/>
  <c r="I2952" i="4"/>
  <c r="I2951" i="4"/>
  <c r="I2950" i="4"/>
  <c r="I2949" i="4"/>
  <c r="I2948" i="4"/>
  <c r="I2947" i="4"/>
  <c r="I2946" i="4"/>
  <c r="I2945" i="4"/>
  <c r="I2944" i="4"/>
  <c r="I2943" i="4"/>
  <c r="I2942" i="4"/>
  <c r="I2941" i="4"/>
  <c r="I2940" i="4"/>
  <c r="I2939" i="4"/>
  <c r="I2938" i="4"/>
  <c r="I2937" i="4"/>
  <c r="I2936" i="4"/>
  <c r="I2935" i="4"/>
  <c r="I2934" i="4"/>
  <c r="I2933" i="4"/>
  <c r="I2932" i="4"/>
  <c r="I2931" i="4"/>
  <c r="I2930" i="4"/>
  <c r="I2929" i="4"/>
  <c r="I2928" i="4"/>
  <c r="I2927" i="4"/>
  <c r="I2926" i="4"/>
  <c r="I2925" i="4"/>
  <c r="I2924" i="4"/>
  <c r="I2923" i="4"/>
  <c r="I2922" i="4"/>
  <c r="I2921" i="4"/>
  <c r="I2920" i="4"/>
  <c r="I2919" i="4"/>
  <c r="I2918" i="4"/>
  <c r="I2917" i="4"/>
  <c r="I2916" i="4"/>
  <c r="I2915" i="4"/>
  <c r="I2914" i="4"/>
  <c r="I2913" i="4"/>
  <c r="I2912" i="4"/>
  <c r="I2911" i="4"/>
  <c r="I2910" i="4"/>
  <c r="I2909" i="4"/>
  <c r="I2908" i="4"/>
  <c r="I2907" i="4"/>
  <c r="I2906" i="4"/>
  <c r="I2905" i="4"/>
  <c r="I2904" i="4"/>
  <c r="I2903" i="4"/>
  <c r="I2902" i="4"/>
  <c r="I2901" i="4"/>
  <c r="I2900" i="4"/>
  <c r="I2899" i="4"/>
  <c r="I2898" i="4"/>
  <c r="I2897" i="4"/>
  <c r="I2896" i="4"/>
  <c r="I2895" i="4"/>
  <c r="I2894" i="4"/>
  <c r="I2893" i="4"/>
  <c r="I2892" i="4"/>
  <c r="I2891" i="4"/>
  <c r="I2890" i="4"/>
  <c r="I2889" i="4"/>
  <c r="I2888" i="4"/>
  <c r="I2887" i="4"/>
  <c r="I2886" i="4"/>
  <c r="I2885" i="4"/>
  <c r="I2884" i="4"/>
  <c r="I2883" i="4"/>
  <c r="I2882" i="4"/>
  <c r="I2881" i="4"/>
  <c r="I2880" i="4"/>
  <c r="I2879" i="4"/>
  <c r="I2878" i="4"/>
  <c r="I2877" i="4"/>
  <c r="I2876" i="4"/>
  <c r="I2875" i="4"/>
  <c r="I2874" i="4"/>
  <c r="I2873" i="4"/>
  <c r="I2872" i="4"/>
  <c r="I2871" i="4"/>
  <c r="I2870" i="4"/>
  <c r="I2869" i="4"/>
  <c r="I2868" i="4"/>
  <c r="I2867" i="4"/>
  <c r="I2866" i="4"/>
  <c r="I2865" i="4"/>
  <c r="I2864" i="4"/>
  <c r="I2863" i="4"/>
  <c r="I2862" i="4"/>
  <c r="I2861" i="4"/>
  <c r="I2860" i="4"/>
  <c r="I2859" i="4"/>
  <c r="I2858" i="4"/>
  <c r="I2857" i="4"/>
  <c r="I2856" i="4"/>
  <c r="I2855" i="4"/>
  <c r="I2854" i="4"/>
  <c r="I2853" i="4"/>
  <c r="I2852" i="4"/>
  <c r="I2851" i="4"/>
  <c r="I2850" i="4"/>
  <c r="I2849" i="4"/>
  <c r="I2848" i="4"/>
  <c r="I2847" i="4"/>
  <c r="I2846" i="4"/>
  <c r="I2845" i="4"/>
  <c r="I2844" i="4"/>
  <c r="I2843" i="4"/>
  <c r="I2842" i="4"/>
  <c r="I2841" i="4"/>
  <c r="I2840" i="4"/>
  <c r="I2839" i="4"/>
  <c r="I2838" i="4"/>
  <c r="I2837" i="4"/>
  <c r="I2836" i="4"/>
  <c r="I2835" i="4"/>
  <c r="I2834" i="4"/>
  <c r="I2833" i="4"/>
  <c r="I2832" i="4"/>
  <c r="I2831" i="4"/>
  <c r="I2830" i="4"/>
  <c r="I2829" i="4"/>
  <c r="I2828" i="4"/>
  <c r="I2827" i="4"/>
  <c r="I2826" i="4"/>
  <c r="I2825" i="4"/>
  <c r="I2824" i="4"/>
  <c r="I2823" i="4"/>
  <c r="I2822" i="4"/>
  <c r="I2821" i="4"/>
  <c r="I2820" i="4"/>
  <c r="I2819" i="4"/>
  <c r="I2818" i="4"/>
  <c r="I2817" i="4"/>
  <c r="I2816" i="4"/>
  <c r="I2815" i="4"/>
  <c r="I2814" i="4"/>
  <c r="I2813" i="4"/>
  <c r="I2812" i="4"/>
  <c r="I2811" i="4"/>
  <c r="I2810" i="4"/>
  <c r="I2809" i="4"/>
  <c r="I2808" i="4"/>
  <c r="I2807" i="4"/>
  <c r="I2806" i="4"/>
  <c r="I2805" i="4"/>
  <c r="I2804" i="4"/>
  <c r="I2803" i="4"/>
  <c r="I2802" i="4"/>
  <c r="I2801" i="4"/>
  <c r="I2800" i="4"/>
  <c r="I2799" i="4"/>
  <c r="I2798" i="4"/>
  <c r="I2797" i="4"/>
  <c r="I2796" i="4"/>
  <c r="I2795" i="4"/>
  <c r="I2794" i="4"/>
  <c r="I2793" i="4"/>
  <c r="I2792" i="4"/>
  <c r="I2791" i="4"/>
  <c r="I2790" i="4"/>
  <c r="I2789" i="4"/>
  <c r="I2788" i="4"/>
  <c r="I2787" i="4"/>
  <c r="I2786" i="4"/>
  <c r="I2785" i="4"/>
  <c r="I2784" i="4"/>
  <c r="I2783" i="4"/>
  <c r="I2782" i="4"/>
  <c r="I2781" i="4"/>
  <c r="I2780" i="4"/>
  <c r="I2779" i="4"/>
  <c r="I2778" i="4"/>
  <c r="I2777" i="4"/>
  <c r="I2776" i="4"/>
  <c r="I2775" i="4"/>
  <c r="I2774" i="4"/>
  <c r="I2773" i="4"/>
  <c r="I2772" i="4"/>
  <c r="I2771" i="4"/>
  <c r="I2770" i="4"/>
  <c r="I2769" i="4"/>
  <c r="I2768" i="4"/>
  <c r="I2767" i="4"/>
  <c r="I2766" i="4"/>
  <c r="I2765" i="4"/>
  <c r="I2764" i="4"/>
  <c r="I2763" i="4"/>
  <c r="I2762" i="4"/>
  <c r="I2761" i="4"/>
  <c r="I2760" i="4"/>
  <c r="I2759" i="4"/>
  <c r="I2758" i="4"/>
  <c r="I2757" i="4"/>
  <c r="I2756" i="4"/>
  <c r="I2755" i="4"/>
  <c r="I2754" i="4"/>
  <c r="I2753" i="4"/>
  <c r="I2752" i="4"/>
  <c r="I2751" i="4"/>
  <c r="I2750" i="4"/>
  <c r="I2749" i="4"/>
  <c r="I2748" i="4"/>
  <c r="I2747" i="4"/>
  <c r="I2746" i="4"/>
  <c r="I2745" i="4"/>
  <c r="I2744" i="4"/>
  <c r="I2743" i="4"/>
  <c r="I2742" i="4"/>
  <c r="I2741" i="4"/>
  <c r="I2740" i="4"/>
  <c r="I2739" i="4"/>
  <c r="I2738" i="4"/>
  <c r="I2737" i="4"/>
  <c r="I2736" i="4"/>
  <c r="I2735" i="4"/>
  <c r="I2734" i="4"/>
  <c r="I2733" i="4"/>
  <c r="I2732" i="4"/>
  <c r="I2731" i="4"/>
  <c r="I2730" i="4"/>
  <c r="I2729" i="4"/>
  <c r="I2728" i="4"/>
  <c r="I2727" i="4"/>
  <c r="I2726" i="4"/>
  <c r="I2725" i="4"/>
  <c r="I2724" i="4"/>
  <c r="I2723" i="4"/>
  <c r="I2722" i="4"/>
  <c r="I2721" i="4"/>
  <c r="I2720" i="4"/>
  <c r="I2719" i="4"/>
  <c r="I2718" i="4"/>
  <c r="I2717" i="4"/>
  <c r="I2716" i="4"/>
  <c r="I2715" i="4"/>
  <c r="I2714" i="4"/>
  <c r="I2713" i="4"/>
  <c r="I2712" i="4"/>
  <c r="I2711" i="4"/>
  <c r="I2710" i="4"/>
  <c r="I2709" i="4"/>
  <c r="I2708" i="4"/>
  <c r="I2707" i="4"/>
  <c r="I2706" i="4"/>
  <c r="I2705" i="4"/>
  <c r="I2704" i="4"/>
  <c r="I2703" i="4"/>
  <c r="I2702" i="4"/>
  <c r="I2701" i="4"/>
  <c r="I2700" i="4"/>
  <c r="I2699" i="4"/>
  <c r="I2698" i="4"/>
  <c r="I2697" i="4"/>
  <c r="I2696" i="4"/>
  <c r="I2695" i="4"/>
  <c r="I2694" i="4"/>
  <c r="I2693" i="4"/>
  <c r="I2692" i="4"/>
  <c r="I2691" i="4"/>
  <c r="I2690" i="4"/>
  <c r="I2689" i="4"/>
  <c r="I2688" i="4"/>
  <c r="I2687" i="4"/>
  <c r="I2686" i="4"/>
  <c r="I2685" i="4"/>
  <c r="I2684" i="4"/>
  <c r="I2683" i="4"/>
  <c r="I2682" i="4"/>
  <c r="I2681" i="4"/>
  <c r="I2680" i="4"/>
  <c r="I2679" i="4"/>
  <c r="I2678" i="4"/>
  <c r="I2677" i="4"/>
  <c r="I2676" i="4"/>
  <c r="I2675" i="4"/>
  <c r="I2674" i="4"/>
  <c r="I2673" i="4"/>
  <c r="I2672" i="4"/>
  <c r="I2671" i="4"/>
  <c r="I2670" i="4"/>
  <c r="I2669" i="4"/>
  <c r="I2668" i="4"/>
  <c r="I2667" i="4"/>
  <c r="I2666" i="4"/>
  <c r="I2665" i="4"/>
  <c r="I2664" i="4"/>
  <c r="I2663" i="4"/>
  <c r="I2662" i="4"/>
  <c r="I2661" i="4"/>
  <c r="I2660" i="4"/>
  <c r="I2659" i="4"/>
  <c r="I2658" i="4"/>
  <c r="I2657" i="4"/>
  <c r="I2656" i="4"/>
  <c r="I2655" i="4"/>
  <c r="I2654" i="4"/>
  <c r="I2653" i="4"/>
  <c r="I2652" i="4"/>
  <c r="I2651" i="4"/>
  <c r="I2650" i="4"/>
  <c r="I2649" i="4"/>
  <c r="I2648" i="4"/>
  <c r="I2647" i="4"/>
  <c r="I2646" i="4"/>
  <c r="I2645" i="4"/>
  <c r="I2644" i="4"/>
  <c r="I2643" i="4"/>
  <c r="I2642" i="4"/>
  <c r="I2641" i="4"/>
  <c r="I2640" i="4"/>
  <c r="I2639" i="4"/>
  <c r="I2638" i="4"/>
  <c r="I2637" i="4"/>
  <c r="I2636" i="4"/>
  <c r="I2635" i="4"/>
  <c r="I2634" i="4"/>
  <c r="I2633" i="4"/>
  <c r="I2632" i="4"/>
  <c r="I2631" i="4"/>
  <c r="I2630" i="4"/>
  <c r="I2629" i="4"/>
  <c r="I2628" i="4"/>
  <c r="I2627" i="4"/>
  <c r="I2626" i="4"/>
  <c r="I2625" i="4"/>
  <c r="I2624" i="4"/>
  <c r="I2623" i="4"/>
  <c r="I2622" i="4"/>
  <c r="I2621" i="4"/>
  <c r="I2620" i="4"/>
  <c r="I2619" i="4"/>
  <c r="I2618" i="4"/>
  <c r="I2617" i="4"/>
  <c r="I2616" i="4"/>
  <c r="I2615" i="4"/>
  <c r="I2614" i="4"/>
  <c r="I2613" i="4"/>
  <c r="I2612" i="4"/>
  <c r="I2611" i="4"/>
  <c r="I2610" i="4"/>
  <c r="I2609" i="4"/>
  <c r="I2608" i="4"/>
  <c r="I2607" i="4"/>
  <c r="I2606" i="4"/>
  <c r="I2605" i="4"/>
  <c r="I2604" i="4"/>
  <c r="I2603" i="4"/>
  <c r="I2602" i="4"/>
  <c r="I2601" i="4"/>
  <c r="I2600" i="4"/>
  <c r="I2599" i="4"/>
  <c r="I2598" i="4"/>
  <c r="I2597" i="4"/>
  <c r="I2596" i="4"/>
  <c r="I2595" i="4"/>
  <c r="I2594" i="4"/>
  <c r="I2593" i="4"/>
  <c r="I2592" i="4"/>
  <c r="I2591" i="4"/>
  <c r="I2590" i="4"/>
  <c r="I2589" i="4"/>
  <c r="I2588" i="4"/>
  <c r="I2587" i="4"/>
  <c r="I2586" i="4"/>
  <c r="I2585" i="4"/>
  <c r="I2584" i="4"/>
  <c r="I2583" i="4"/>
  <c r="I2582" i="4"/>
  <c r="I2581" i="4"/>
  <c r="I2580" i="4"/>
  <c r="I2579" i="4"/>
  <c r="I2578" i="4"/>
  <c r="I2577" i="4"/>
  <c r="I2576" i="4"/>
  <c r="I2575" i="4"/>
  <c r="I2574" i="4"/>
  <c r="I2573" i="4"/>
  <c r="I2572" i="4"/>
  <c r="I2571" i="4"/>
  <c r="I2570" i="4"/>
  <c r="I2569" i="4"/>
  <c r="I2568" i="4"/>
  <c r="I2567" i="4"/>
  <c r="I2566" i="4"/>
  <c r="I2565" i="4"/>
  <c r="I2564" i="4"/>
  <c r="I2563" i="4"/>
  <c r="I2562" i="4"/>
  <c r="I2561" i="4"/>
  <c r="I2560" i="4"/>
  <c r="I2559" i="4"/>
  <c r="I2558" i="4"/>
  <c r="I2557" i="4"/>
  <c r="I2556" i="4"/>
  <c r="I2555" i="4"/>
  <c r="I2554" i="4"/>
  <c r="I2553" i="4"/>
  <c r="I2552" i="4"/>
  <c r="I2551" i="4"/>
  <c r="I2550" i="4"/>
  <c r="I2549" i="4"/>
  <c r="I2548" i="4"/>
  <c r="I2547" i="4"/>
  <c r="I2546" i="4"/>
  <c r="I2545" i="4"/>
  <c r="I2544" i="4"/>
  <c r="I2543" i="4"/>
  <c r="I2542" i="4"/>
  <c r="I2541" i="4"/>
  <c r="I2540" i="4"/>
  <c r="I2539" i="4"/>
  <c r="I2538" i="4"/>
  <c r="I2537" i="4"/>
  <c r="I2536" i="4"/>
  <c r="I2535" i="4"/>
  <c r="I2534" i="4"/>
  <c r="I2533" i="4"/>
  <c r="I2532" i="4"/>
  <c r="I2531" i="4"/>
  <c r="I2530" i="4"/>
  <c r="I2529" i="4"/>
  <c r="I2528" i="4"/>
  <c r="I2527" i="4"/>
  <c r="I2526" i="4"/>
  <c r="I2525" i="4"/>
  <c r="I2524" i="4"/>
  <c r="I2523" i="4"/>
  <c r="I2522" i="4"/>
  <c r="I2521" i="4"/>
  <c r="I2520" i="4"/>
  <c r="I2519" i="4"/>
  <c r="I2518" i="4"/>
  <c r="I2517" i="4"/>
  <c r="I2516" i="4"/>
  <c r="I2515" i="4"/>
  <c r="I2514" i="4"/>
  <c r="I2513" i="4"/>
  <c r="I2512" i="4"/>
  <c r="I2511" i="4"/>
  <c r="I2510" i="4"/>
  <c r="I2509" i="4"/>
  <c r="I2508" i="4"/>
  <c r="I2507" i="4"/>
  <c r="I2506" i="4"/>
  <c r="I2505" i="4"/>
  <c r="I2504" i="4"/>
  <c r="I2503" i="4"/>
  <c r="I2502" i="4"/>
  <c r="I2501" i="4"/>
  <c r="I2500" i="4"/>
  <c r="I2499" i="4"/>
  <c r="I2498" i="4"/>
  <c r="I2497" i="4"/>
  <c r="I2496" i="4"/>
  <c r="I2495" i="4"/>
  <c r="I2494" i="4"/>
  <c r="I2493" i="4"/>
  <c r="I2492" i="4"/>
  <c r="I2491" i="4"/>
  <c r="I2490" i="4"/>
  <c r="I2489" i="4"/>
  <c r="I2488" i="4"/>
  <c r="I2487" i="4"/>
  <c r="I2486" i="4"/>
  <c r="I2485" i="4"/>
  <c r="I2484" i="4"/>
  <c r="I2483" i="4"/>
  <c r="I2482" i="4"/>
  <c r="I2481" i="4"/>
  <c r="I2480" i="4"/>
  <c r="I2479" i="4"/>
  <c r="I2478" i="4"/>
  <c r="I2477" i="4"/>
  <c r="I2476" i="4"/>
  <c r="I2475" i="4"/>
  <c r="I2474" i="4"/>
  <c r="I2473" i="4"/>
  <c r="I2472" i="4"/>
  <c r="I2471" i="4"/>
  <c r="I2470" i="4"/>
  <c r="I2469" i="4"/>
  <c r="I2468" i="4"/>
  <c r="I2467" i="4"/>
  <c r="I2466" i="4"/>
  <c r="I2465" i="4"/>
  <c r="I2464" i="4"/>
  <c r="I2463" i="4"/>
  <c r="I2462" i="4"/>
  <c r="I2461" i="4"/>
  <c r="I2460" i="4"/>
  <c r="I2459" i="4"/>
  <c r="I2458" i="4"/>
  <c r="I2457" i="4"/>
  <c r="I2456" i="4"/>
  <c r="I2455" i="4"/>
  <c r="I2454" i="4"/>
  <c r="I2453" i="4"/>
  <c r="I2452" i="4"/>
  <c r="I2451" i="4"/>
  <c r="I2450" i="4"/>
  <c r="I2449" i="4"/>
  <c r="I2448" i="4"/>
  <c r="I2447" i="4"/>
  <c r="I2446" i="4"/>
  <c r="I2445" i="4"/>
  <c r="I2444" i="4"/>
  <c r="I2443" i="4"/>
  <c r="I2442" i="4"/>
  <c r="I2441" i="4"/>
  <c r="I2440" i="4"/>
  <c r="I2439" i="4"/>
  <c r="I2438" i="4"/>
  <c r="I2437" i="4"/>
  <c r="I2436" i="4"/>
  <c r="I2435" i="4"/>
  <c r="I2434" i="4"/>
  <c r="I2433" i="4"/>
  <c r="I2432" i="4"/>
  <c r="I2431" i="4"/>
  <c r="I2430" i="4"/>
  <c r="I2429" i="4"/>
  <c r="I2428" i="4"/>
  <c r="I2427" i="4"/>
  <c r="I2426" i="4"/>
  <c r="I2425" i="4"/>
  <c r="I2424" i="4"/>
  <c r="I2423" i="4"/>
  <c r="I2422" i="4"/>
  <c r="I2421" i="4"/>
  <c r="I2420" i="4"/>
  <c r="I2419" i="4"/>
  <c r="I2418" i="4"/>
  <c r="I2417" i="4"/>
  <c r="I2416" i="4"/>
  <c r="I2415" i="4"/>
  <c r="I2414" i="4"/>
  <c r="I2413" i="4"/>
  <c r="I2412" i="4"/>
  <c r="I2411" i="4"/>
  <c r="I2410" i="4"/>
  <c r="I2409" i="4"/>
  <c r="I2408" i="4"/>
  <c r="I2407" i="4"/>
  <c r="I2406" i="4"/>
  <c r="I2405" i="4"/>
  <c r="I2404" i="4"/>
  <c r="I2403" i="4"/>
  <c r="I2402" i="4"/>
  <c r="I2401" i="4"/>
  <c r="I2400" i="4"/>
  <c r="I2399" i="4"/>
  <c r="I2398" i="4"/>
  <c r="I2397" i="4"/>
  <c r="I2396" i="4"/>
  <c r="I2395" i="4"/>
  <c r="I2394" i="4"/>
  <c r="I2393" i="4"/>
  <c r="I2392" i="4"/>
  <c r="I2391" i="4"/>
  <c r="I2390" i="4"/>
  <c r="I2389" i="4"/>
  <c r="I2388" i="4"/>
  <c r="I2387" i="4"/>
  <c r="I2386" i="4"/>
  <c r="I2385" i="4"/>
  <c r="I2384" i="4"/>
  <c r="I2383" i="4"/>
  <c r="I2382" i="4"/>
  <c r="I2381" i="4"/>
  <c r="I2380" i="4"/>
  <c r="I2379" i="4"/>
  <c r="I2378" i="4"/>
  <c r="I2377" i="4"/>
  <c r="I2376" i="4"/>
  <c r="I2375" i="4"/>
  <c r="I2374" i="4"/>
  <c r="I2373" i="4"/>
  <c r="I2372" i="4"/>
  <c r="I2371" i="4"/>
  <c r="I2370" i="4"/>
  <c r="I2369" i="4"/>
  <c r="I2368" i="4"/>
  <c r="I2367" i="4"/>
  <c r="I2366" i="4"/>
  <c r="I2365" i="4"/>
  <c r="I2364" i="4"/>
  <c r="I2363" i="4"/>
  <c r="I2362" i="4"/>
  <c r="I2361" i="4"/>
  <c r="I2360" i="4"/>
  <c r="I2359" i="4"/>
  <c r="I2358" i="4"/>
  <c r="I2357" i="4"/>
  <c r="I2356" i="4"/>
  <c r="I2355" i="4"/>
  <c r="I2354" i="4"/>
  <c r="I2353" i="4"/>
  <c r="I2352" i="4"/>
  <c r="I2351" i="4"/>
  <c r="I2350" i="4"/>
  <c r="I2349" i="4"/>
  <c r="I2348" i="4"/>
  <c r="I2347" i="4"/>
  <c r="I2346" i="4"/>
  <c r="I2345" i="4"/>
  <c r="I2344" i="4"/>
  <c r="I2343" i="4"/>
  <c r="I2342" i="4"/>
  <c r="I2341" i="4"/>
  <c r="I2340" i="4"/>
  <c r="I2339" i="4"/>
  <c r="I2338" i="4"/>
  <c r="I2337" i="4"/>
  <c r="I2336" i="4"/>
  <c r="I2335" i="4"/>
  <c r="I2334" i="4"/>
  <c r="I2333" i="4"/>
  <c r="I2332" i="4"/>
  <c r="I2331" i="4"/>
  <c r="I2330" i="4"/>
  <c r="I2329" i="4"/>
  <c r="I2328" i="4"/>
  <c r="I2327" i="4"/>
  <c r="I2326" i="4"/>
  <c r="I2325" i="4"/>
  <c r="I2324" i="4"/>
  <c r="I2323" i="4"/>
  <c r="I2322" i="4"/>
  <c r="I2321" i="4"/>
  <c r="I2320" i="4"/>
  <c r="I2319" i="4"/>
  <c r="I2318" i="4"/>
  <c r="I2317" i="4"/>
  <c r="I2316" i="4"/>
  <c r="I2315" i="4"/>
  <c r="I2314" i="4"/>
  <c r="I2313" i="4"/>
  <c r="I2312" i="4"/>
  <c r="I2311" i="4"/>
  <c r="I2310" i="4"/>
  <c r="I2309" i="4"/>
  <c r="I2308" i="4"/>
  <c r="I2307" i="4"/>
  <c r="I2306" i="4"/>
  <c r="I2305" i="4"/>
  <c r="I2304" i="4"/>
  <c r="I2303" i="4"/>
  <c r="I2302" i="4"/>
  <c r="I2301" i="4"/>
  <c r="I2300" i="4"/>
  <c r="I2299" i="4"/>
  <c r="I2298" i="4"/>
  <c r="I2297" i="4"/>
  <c r="I2296" i="4"/>
  <c r="I2295" i="4"/>
  <c r="I2294" i="4"/>
  <c r="I2293" i="4"/>
  <c r="I2292" i="4"/>
  <c r="I2291" i="4"/>
  <c r="I2290" i="4"/>
  <c r="I2289" i="4"/>
  <c r="I2288" i="4"/>
  <c r="I2287" i="4"/>
  <c r="I2286" i="4"/>
  <c r="I2285" i="4"/>
  <c r="I2284" i="4"/>
  <c r="I2283" i="4"/>
  <c r="I2282" i="4"/>
  <c r="I2281" i="4"/>
  <c r="I2280" i="4"/>
  <c r="I2279" i="4"/>
  <c r="I2278" i="4"/>
  <c r="I2277" i="4"/>
  <c r="I2276" i="4"/>
  <c r="I2275" i="4"/>
  <c r="I2274" i="4"/>
  <c r="I2273" i="4"/>
  <c r="I2272" i="4"/>
  <c r="I2271" i="4"/>
  <c r="I2270" i="4"/>
  <c r="I2269" i="4"/>
  <c r="I2268" i="4"/>
  <c r="I2267" i="4"/>
  <c r="I2266" i="4"/>
  <c r="I2265" i="4"/>
  <c r="I2264" i="4"/>
  <c r="I2263" i="4"/>
  <c r="I2262" i="4"/>
  <c r="I2261" i="4"/>
  <c r="I2260" i="4"/>
  <c r="I2259" i="4"/>
  <c r="I2258" i="4"/>
  <c r="I2257" i="4"/>
  <c r="I2256" i="4"/>
  <c r="I2255" i="4"/>
  <c r="I2254" i="4"/>
  <c r="I2253" i="4"/>
  <c r="I2252" i="4"/>
  <c r="I2251" i="4"/>
  <c r="I2250" i="4"/>
  <c r="I2249" i="4"/>
  <c r="I2248" i="4"/>
  <c r="I2247" i="4"/>
  <c r="I2246" i="4"/>
  <c r="I2245" i="4"/>
  <c r="I2244" i="4"/>
  <c r="I2243" i="4"/>
  <c r="I2242" i="4"/>
  <c r="I2241" i="4"/>
  <c r="I2240" i="4"/>
  <c r="I2239" i="4"/>
  <c r="I2238" i="4"/>
  <c r="I2237" i="4"/>
  <c r="I2236" i="4"/>
  <c r="I2235" i="4"/>
  <c r="I2234" i="4"/>
  <c r="I2233" i="4"/>
  <c r="I2232" i="4"/>
  <c r="I2231" i="4"/>
  <c r="I2230" i="4"/>
  <c r="I2229" i="4"/>
  <c r="I2228" i="4"/>
  <c r="I2227" i="4"/>
  <c r="I2226" i="4"/>
  <c r="I2225" i="4"/>
  <c r="I2224" i="4"/>
  <c r="I2223" i="4"/>
  <c r="I2222" i="4"/>
  <c r="I2221" i="4"/>
  <c r="I2220" i="4"/>
  <c r="I2219" i="4"/>
  <c r="I2218" i="4"/>
  <c r="I2217" i="4"/>
  <c r="I2216" i="4"/>
  <c r="I2215" i="4"/>
  <c r="I2214" i="4"/>
  <c r="I2213" i="4"/>
  <c r="I2212" i="4"/>
  <c r="I2211" i="4"/>
  <c r="I2210" i="4"/>
  <c r="I2209" i="4"/>
  <c r="I2208" i="4"/>
  <c r="I2207" i="4"/>
  <c r="I2206" i="4"/>
  <c r="I2205" i="4"/>
  <c r="I2204" i="4"/>
  <c r="I2203" i="4"/>
  <c r="I2202" i="4"/>
  <c r="I2201" i="4"/>
  <c r="I2200" i="4"/>
  <c r="I2199" i="4"/>
  <c r="I2198" i="4"/>
  <c r="I2197" i="4"/>
  <c r="I2196" i="4"/>
  <c r="I2195" i="4"/>
  <c r="I2194" i="4"/>
  <c r="I2193" i="4"/>
  <c r="I2192" i="4"/>
  <c r="I2191" i="4"/>
  <c r="I2190" i="4"/>
  <c r="I2189" i="4"/>
  <c r="I2188" i="4"/>
  <c r="I2187" i="4"/>
  <c r="I2186" i="4"/>
  <c r="I2185" i="4"/>
  <c r="I2184" i="4"/>
  <c r="I2183" i="4"/>
  <c r="I2182" i="4"/>
  <c r="I2181" i="4"/>
  <c r="I2180" i="4"/>
  <c r="I2179" i="4"/>
  <c r="I2178" i="4"/>
  <c r="I2177" i="4"/>
  <c r="I2176" i="4"/>
  <c r="I2175" i="4"/>
  <c r="I2174" i="4"/>
  <c r="I2173" i="4"/>
  <c r="I2172" i="4"/>
  <c r="I2171" i="4"/>
  <c r="I2170" i="4"/>
  <c r="I2169" i="4"/>
  <c r="I2168" i="4"/>
  <c r="I2167" i="4"/>
  <c r="I2166" i="4"/>
  <c r="I2165" i="4"/>
  <c r="I2164" i="4"/>
  <c r="I2163" i="4"/>
  <c r="I2162" i="4"/>
  <c r="I2161" i="4"/>
  <c r="I2160" i="4"/>
  <c r="I2159" i="4"/>
  <c r="I2158" i="4"/>
  <c r="I2157" i="4"/>
  <c r="I2156" i="4"/>
  <c r="I2155" i="4"/>
  <c r="I2154" i="4"/>
  <c r="I2153" i="4"/>
  <c r="I2152" i="4"/>
  <c r="I2151" i="4"/>
  <c r="I2150" i="4"/>
  <c r="I2149" i="4"/>
  <c r="I2148" i="4"/>
  <c r="I2147" i="4"/>
  <c r="I2146" i="4"/>
  <c r="I2145" i="4"/>
  <c r="I2144" i="4"/>
  <c r="I2143" i="4"/>
  <c r="I2142" i="4"/>
  <c r="I2141" i="4"/>
  <c r="I2140" i="4"/>
  <c r="I2139" i="4"/>
  <c r="I2138" i="4"/>
  <c r="I2137" i="4"/>
  <c r="I2136" i="4"/>
  <c r="I2135" i="4"/>
  <c r="I2134" i="4"/>
  <c r="I2133" i="4"/>
  <c r="I2132" i="4"/>
  <c r="I2131" i="4"/>
  <c r="I2130" i="4"/>
  <c r="I2129" i="4"/>
  <c r="I2128" i="4"/>
  <c r="I2127" i="4"/>
  <c r="I2126" i="4"/>
  <c r="I2125" i="4"/>
  <c r="I2124" i="4"/>
  <c r="I2123" i="4"/>
  <c r="I2122" i="4"/>
  <c r="I2121" i="4"/>
  <c r="I2120" i="4"/>
  <c r="I2119" i="4"/>
  <c r="I2118" i="4"/>
  <c r="I2117" i="4"/>
  <c r="I2116" i="4"/>
  <c r="I2115" i="4"/>
  <c r="I2114" i="4"/>
  <c r="I2113" i="4"/>
  <c r="I2112" i="4"/>
  <c r="I2111" i="4"/>
  <c r="I2110" i="4"/>
  <c r="I2109" i="4"/>
  <c r="I2108" i="4"/>
  <c r="I2107" i="4"/>
  <c r="I2106" i="4"/>
  <c r="I2105" i="4"/>
  <c r="I2104" i="4"/>
  <c r="I2103" i="4"/>
  <c r="I2102" i="4"/>
  <c r="I2101" i="4"/>
  <c r="I2100" i="4"/>
  <c r="I2099" i="4"/>
  <c r="I2098" i="4"/>
  <c r="I2097" i="4"/>
  <c r="I2096" i="4"/>
  <c r="I2095" i="4"/>
  <c r="I2094" i="4"/>
  <c r="I2093" i="4"/>
  <c r="I2092" i="4"/>
  <c r="I2091" i="4"/>
  <c r="I2090" i="4"/>
  <c r="I2089" i="4"/>
  <c r="I2088" i="4"/>
  <c r="I2087" i="4"/>
  <c r="I2086" i="4"/>
  <c r="I2085" i="4"/>
  <c r="I2084" i="4"/>
  <c r="I2083" i="4"/>
  <c r="I2082" i="4"/>
  <c r="I2081" i="4"/>
  <c r="I2080" i="4"/>
  <c r="I2079" i="4"/>
  <c r="I2078" i="4"/>
  <c r="I2077" i="4"/>
  <c r="I2076" i="4"/>
  <c r="I2075" i="4"/>
  <c r="I2074" i="4"/>
  <c r="I2073" i="4"/>
  <c r="I2072" i="4"/>
  <c r="I2071" i="4"/>
  <c r="I2070" i="4"/>
  <c r="I2069" i="4"/>
  <c r="I2068" i="4"/>
  <c r="I2067" i="4"/>
  <c r="I2066" i="4"/>
  <c r="I2065" i="4"/>
  <c r="I2064" i="4"/>
  <c r="I2063" i="4"/>
  <c r="I2062" i="4"/>
  <c r="I2061" i="4"/>
  <c r="I2060" i="4"/>
  <c r="I2059" i="4"/>
  <c r="I2058" i="4"/>
  <c r="I2057" i="4"/>
  <c r="I2056" i="4"/>
  <c r="I2055" i="4"/>
  <c r="I2054" i="4"/>
  <c r="I2053" i="4"/>
  <c r="I2052" i="4"/>
  <c r="I2051" i="4"/>
  <c r="I2050" i="4"/>
  <c r="I2049" i="4"/>
  <c r="I2048" i="4"/>
  <c r="I2047" i="4"/>
  <c r="I2046" i="4"/>
  <c r="I2045" i="4"/>
  <c r="I2044" i="4"/>
  <c r="I2043" i="4"/>
  <c r="I2042" i="4"/>
  <c r="I2041" i="4"/>
  <c r="I2040" i="4"/>
  <c r="I2039" i="4"/>
  <c r="I2038" i="4"/>
  <c r="I2037" i="4"/>
  <c r="I2036" i="4"/>
  <c r="I2035" i="4"/>
  <c r="I2034" i="4"/>
  <c r="I2033" i="4"/>
  <c r="I2032" i="4"/>
  <c r="I2031" i="4"/>
  <c r="I2030" i="4"/>
  <c r="I2029" i="4"/>
  <c r="I2028" i="4"/>
  <c r="I2027" i="4"/>
  <c r="I2026" i="4"/>
  <c r="I2025" i="4"/>
  <c r="I2024" i="4"/>
  <c r="I2023" i="4"/>
  <c r="I2022" i="4"/>
  <c r="I2021" i="4"/>
  <c r="I2020" i="4"/>
  <c r="I2019" i="4"/>
  <c r="I2018" i="4"/>
  <c r="I2017" i="4"/>
  <c r="I2016" i="4"/>
  <c r="I2015" i="4"/>
  <c r="I2014" i="4"/>
  <c r="I2013" i="4"/>
  <c r="I2012" i="4"/>
  <c r="I2011" i="4"/>
  <c r="I2010" i="4"/>
  <c r="I2009" i="4"/>
  <c r="I2008" i="4"/>
  <c r="I2007" i="4"/>
  <c r="I2006" i="4"/>
  <c r="I2005" i="4"/>
  <c r="I2004" i="4"/>
  <c r="I2003" i="4"/>
  <c r="I2002" i="4"/>
  <c r="I2001" i="4"/>
  <c r="I2000" i="4"/>
  <c r="I1999" i="4"/>
  <c r="I1998" i="4"/>
  <c r="I1997" i="4"/>
  <c r="I1996" i="4"/>
  <c r="I1995" i="4"/>
  <c r="I1994" i="4"/>
  <c r="I1993" i="4"/>
  <c r="I1992" i="4"/>
  <c r="I1991" i="4"/>
  <c r="I1990" i="4"/>
  <c r="I1989" i="4"/>
  <c r="I1988" i="4"/>
  <c r="I1987" i="4"/>
  <c r="I1986" i="4"/>
  <c r="I1985" i="4"/>
  <c r="I1984" i="4"/>
  <c r="I1983" i="4"/>
  <c r="I1982" i="4"/>
  <c r="I1981" i="4"/>
  <c r="I1980" i="4"/>
  <c r="I1979" i="4"/>
  <c r="I1978" i="4"/>
  <c r="I1977" i="4"/>
  <c r="I1976" i="4"/>
  <c r="I1975" i="4"/>
  <c r="I1974" i="4"/>
  <c r="I1973" i="4"/>
  <c r="I1972" i="4"/>
  <c r="I1971" i="4"/>
  <c r="I1970" i="4"/>
  <c r="I1969" i="4"/>
  <c r="I1968" i="4"/>
  <c r="I1967" i="4"/>
  <c r="I1966" i="4"/>
  <c r="I1965" i="4"/>
  <c r="I1964" i="4"/>
  <c r="I1963" i="4"/>
  <c r="I1962" i="4"/>
  <c r="I1961" i="4"/>
  <c r="I1960" i="4"/>
  <c r="I1959" i="4"/>
  <c r="I1958" i="4"/>
  <c r="I1957" i="4"/>
  <c r="I1956" i="4"/>
  <c r="I1955" i="4"/>
  <c r="I1954" i="4"/>
  <c r="I1953" i="4"/>
  <c r="I1952" i="4"/>
  <c r="I1951" i="4"/>
  <c r="I1950" i="4"/>
  <c r="I1949" i="4"/>
  <c r="I1948" i="4"/>
  <c r="I1947" i="4"/>
  <c r="I1946" i="4"/>
  <c r="I1945" i="4"/>
  <c r="I1944" i="4"/>
  <c r="I1943" i="4"/>
  <c r="I1942" i="4"/>
  <c r="I1941" i="4"/>
  <c r="I1940" i="4"/>
  <c r="I1939" i="4"/>
  <c r="I1938" i="4"/>
  <c r="I1937" i="4"/>
  <c r="I1936" i="4"/>
  <c r="I1935" i="4"/>
  <c r="I1934" i="4"/>
  <c r="I1933" i="4"/>
  <c r="I1932" i="4"/>
  <c r="I1931" i="4"/>
  <c r="I1930" i="4"/>
  <c r="I1929" i="4"/>
  <c r="I1928" i="4"/>
  <c r="I1927" i="4"/>
  <c r="I1926" i="4"/>
  <c r="I1925" i="4"/>
  <c r="I1924" i="4"/>
  <c r="I1923" i="4"/>
  <c r="I1922" i="4"/>
  <c r="I1921" i="4"/>
  <c r="I1920" i="4"/>
  <c r="I1919" i="4"/>
  <c r="I1918" i="4"/>
  <c r="I1917" i="4"/>
  <c r="I1916" i="4"/>
  <c r="I1915" i="4"/>
  <c r="I1914" i="4"/>
  <c r="I1913" i="4"/>
  <c r="I1912" i="4"/>
  <c r="I1911" i="4"/>
  <c r="I1910" i="4"/>
  <c r="I1909" i="4"/>
  <c r="I1908" i="4"/>
  <c r="I1907" i="4"/>
  <c r="I1906" i="4"/>
  <c r="I1905" i="4"/>
  <c r="I1904" i="4"/>
  <c r="I1903" i="4"/>
  <c r="I1902" i="4"/>
  <c r="I1901" i="4"/>
  <c r="I1900" i="4"/>
  <c r="I1899" i="4"/>
  <c r="I1898" i="4"/>
  <c r="I1897" i="4"/>
  <c r="I1896" i="4"/>
  <c r="I1895" i="4"/>
  <c r="I1894" i="4"/>
  <c r="I1893" i="4"/>
  <c r="I1892" i="4"/>
  <c r="I1891" i="4"/>
  <c r="I1890" i="4"/>
  <c r="I1889" i="4"/>
  <c r="I1888" i="4"/>
  <c r="I1887" i="4"/>
  <c r="I1886" i="4"/>
  <c r="I1885" i="4"/>
  <c r="I1884" i="4"/>
  <c r="I1883" i="4"/>
  <c r="I1882" i="4"/>
  <c r="I1881" i="4"/>
  <c r="I1880" i="4"/>
  <c r="I1879" i="4"/>
  <c r="I1878" i="4"/>
  <c r="I1877" i="4"/>
  <c r="I1876" i="4"/>
  <c r="I1875" i="4"/>
  <c r="I1874" i="4"/>
  <c r="I1873" i="4"/>
  <c r="I1872" i="4"/>
  <c r="I1871" i="4"/>
  <c r="I1870" i="4"/>
  <c r="I1869" i="4"/>
  <c r="I1868" i="4"/>
  <c r="I1867" i="4"/>
  <c r="I1866" i="4"/>
  <c r="I1865" i="4"/>
  <c r="I1864" i="4"/>
  <c r="I1863" i="4"/>
  <c r="I1862" i="4"/>
  <c r="I1861" i="4"/>
  <c r="I1860" i="4"/>
  <c r="I1859" i="4"/>
  <c r="I1858" i="4"/>
  <c r="I1857" i="4"/>
  <c r="I1856" i="4"/>
  <c r="I1855" i="4"/>
  <c r="I1854" i="4"/>
  <c r="I1853" i="4"/>
  <c r="I1852" i="4"/>
  <c r="I1851" i="4"/>
  <c r="I1850" i="4"/>
  <c r="I1849" i="4"/>
  <c r="I1848" i="4"/>
  <c r="I1847" i="4"/>
  <c r="I1846" i="4"/>
  <c r="I1845" i="4"/>
  <c r="I1844" i="4"/>
  <c r="I1843" i="4"/>
  <c r="I1842" i="4"/>
  <c r="I1841" i="4"/>
  <c r="I1840" i="4"/>
  <c r="I1839" i="4"/>
  <c r="I1838" i="4"/>
  <c r="I1837" i="4"/>
  <c r="I1836" i="4"/>
  <c r="I1835" i="4"/>
  <c r="I1834" i="4"/>
  <c r="I1833" i="4"/>
  <c r="I1832" i="4"/>
  <c r="I1831" i="4"/>
  <c r="I1830" i="4"/>
  <c r="I1829" i="4"/>
  <c r="I1828" i="4"/>
  <c r="I1827" i="4"/>
  <c r="I1826" i="4"/>
  <c r="I1825" i="4"/>
  <c r="I1824" i="4"/>
  <c r="I1823" i="4"/>
  <c r="I1822" i="4"/>
  <c r="I1821" i="4"/>
  <c r="I1820" i="4"/>
  <c r="I1819" i="4"/>
  <c r="I1818" i="4"/>
  <c r="I1817" i="4"/>
  <c r="I1816" i="4"/>
  <c r="I1815" i="4"/>
  <c r="I1814" i="4"/>
  <c r="I1813" i="4"/>
  <c r="I1812" i="4"/>
  <c r="I1811" i="4"/>
  <c r="I1810" i="4"/>
  <c r="I1809" i="4"/>
  <c r="I1808" i="4"/>
  <c r="I1807" i="4"/>
  <c r="I1806" i="4"/>
  <c r="I1805" i="4"/>
  <c r="I1804" i="4"/>
  <c r="I1803" i="4"/>
  <c r="I1802" i="4"/>
  <c r="I1801" i="4"/>
  <c r="I1800" i="4"/>
  <c r="I1799" i="4"/>
  <c r="I1798" i="4"/>
  <c r="I1797" i="4"/>
  <c r="I1796" i="4"/>
  <c r="I1795" i="4"/>
  <c r="I1794" i="4"/>
  <c r="I1793" i="4"/>
  <c r="I1792" i="4"/>
  <c r="I1791" i="4"/>
  <c r="I1790" i="4"/>
  <c r="I1789" i="4"/>
  <c r="I1788" i="4"/>
  <c r="I1787" i="4"/>
  <c r="I1786" i="4"/>
  <c r="I1785" i="4"/>
  <c r="I1784" i="4"/>
  <c r="I1783" i="4"/>
  <c r="I1782" i="4"/>
  <c r="I1781" i="4"/>
  <c r="I1780" i="4"/>
  <c r="I1779" i="4"/>
  <c r="I1778" i="4"/>
  <c r="I1777" i="4"/>
  <c r="I1776" i="4"/>
  <c r="I1775" i="4"/>
  <c r="I1774" i="4"/>
  <c r="I1773" i="4"/>
  <c r="I1772" i="4"/>
  <c r="I1771" i="4"/>
  <c r="I1770" i="4"/>
  <c r="I1769" i="4"/>
  <c r="I1768" i="4"/>
  <c r="I1767" i="4"/>
  <c r="I1766" i="4"/>
  <c r="G1752" i="4"/>
  <c r="G1751" i="4"/>
  <c r="G1750" i="4"/>
  <c r="G1749" i="4"/>
  <c r="G1748" i="4"/>
  <c r="G1747" i="4"/>
  <c r="G1746" i="4"/>
  <c r="G1745" i="4"/>
  <c r="G1744" i="4"/>
  <c r="G1743" i="4"/>
  <c r="G1742" i="4"/>
  <c r="G1741" i="4"/>
  <c r="G1740" i="4"/>
  <c r="G1739" i="4"/>
  <c r="G1738" i="4"/>
  <c r="G1737" i="4"/>
  <c r="G1736" i="4"/>
  <c r="G1735" i="4"/>
  <c r="G1734" i="4"/>
  <c r="G1733" i="4"/>
  <c r="G1732" i="4"/>
  <c r="G1731" i="4"/>
  <c r="G1730" i="4"/>
  <c r="G1729" i="4"/>
  <c r="G1728" i="4"/>
  <c r="G1727" i="4"/>
  <c r="G1726" i="4"/>
  <c r="G1725" i="4"/>
  <c r="G1724" i="4"/>
  <c r="G1723" i="4"/>
  <c r="G1722" i="4"/>
  <c r="G1721" i="4"/>
  <c r="G1720" i="4"/>
  <c r="G1719" i="4"/>
  <c r="G1718" i="4"/>
  <c r="G1717" i="4"/>
  <c r="G1716" i="4"/>
  <c r="G1715" i="4"/>
  <c r="G1714" i="4"/>
  <c r="G1713" i="4"/>
  <c r="G1712" i="4"/>
  <c r="G1711" i="4"/>
  <c r="G1710" i="4"/>
  <c r="G1709" i="4"/>
  <c r="G1708" i="4"/>
  <c r="G1707" i="4"/>
  <c r="G1706" i="4"/>
  <c r="G1705" i="4"/>
  <c r="G1704" i="4"/>
  <c r="G1703" i="4"/>
  <c r="G1702" i="4"/>
  <c r="G1701" i="4"/>
  <c r="G1700" i="4"/>
  <c r="G1699" i="4"/>
  <c r="G1698" i="4"/>
  <c r="G1697" i="4"/>
  <c r="G1696" i="4"/>
  <c r="G1695" i="4"/>
  <c r="G1694" i="4"/>
  <c r="G1693" i="4"/>
  <c r="G1692" i="4"/>
  <c r="G1691" i="4"/>
  <c r="G1690" i="4"/>
  <c r="G1689" i="4"/>
  <c r="G1688" i="4"/>
  <c r="G1687" i="4"/>
  <c r="G1686" i="4"/>
  <c r="G1685" i="4"/>
  <c r="G1684" i="4"/>
  <c r="G1683" i="4"/>
  <c r="G1682" i="4"/>
  <c r="G1681" i="4"/>
  <c r="G1680" i="4"/>
  <c r="G1679" i="4"/>
  <c r="G1678" i="4"/>
  <c r="G1677" i="4"/>
  <c r="G1676" i="4"/>
  <c r="G1675" i="4"/>
  <c r="G1674" i="4"/>
  <c r="G1673" i="4"/>
  <c r="G1672" i="4"/>
  <c r="G1671" i="4"/>
  <c r="G1670" i="4"/>
  <c r="G1669" i="4"/>
  <c r="G1668" i="4"/>
  <c r="G1667" i="4"/>
  <c r="G1666" i="4"/>
  <c r="G1665" i="4"/>
  <c r="G1664" i="4"/>
  <c r="G1663" i="4"/>
  <c r="G1662" i="4"/>
  <c r="G1661" i="4"/>
  <c r="G1660" i="4"/>
  <c r="G1659" i="4"/>
  <c r="G1658" i="4"/>
  <c r="G1657" i="4"/>
  <c r="G1656" i="4"/>
  <c r="G1655" i="4"/>
  <c r="G1654" i="4"/>
  <c r="G1653" i="4"/>
  <c r="G1652" i="4"/>
  <c r="G1651" i="4"/>
  <c r="G1650" i="4"/>
  <c r="G1649" i="4"/>
  <c r="G1648" i="4"/>
  <c r="G1647" i="4"/>
  <c r="G1646" i="4"/>
  <c r="G1645" i="4"/>
  <c r="G1644" i="4"/>
  <c r="G1643" i="4"/>
  <c r="G1642" i="4"/>
  <c r="G1641" i="4"/>
  <c r="G1640" i="4"/>
  <c r="G1639" i="4"/>
  <c r="G1638" i="4"/>
  <c r="G1637" i="4"/>
  <c r="G1636" i="4"/>
  <c r="G1635" i="4"/>
  <c r="G1634" i="4"/>
  <c r="G1633" i="4"/>
  <c r="G1632" i="4"/>
  <c r="G1631" i="4"/>
  <c r="G1630" i="4"/>
  <c r="G1629" i="4"/>
  <c r="G1628" i="4"/>
  <c r="G1627" i="4"/>
  <c r="G1626" i="4"/>
  <c r="G1625" i="4"/>
  <c r="G1624" i="4"/>
  <c r="G1623" i="4"/>
  <c r="G1622" i="4"/>
  <c r="G1621" i="4"/>
  <c r="G1620" i="4"/>
  <c r="G1619" i="4"/>
  <c r="G1618" i="4"/>
  <c r="G1617" i="4"/>
  <c r="G1616" i="4"/>
  <c r="G1615" i="4"/>
  <c r="G1614" i="4"/>
  <c r="G1613" i="4"/>
  <c r="G1612" i="4"/>
  <c r="G1611" i="4"/>
  <c r="G1610" i="4"/>
  <c r="G1609" i="4"/>
  <c r="G1608" i="4"/>
  <c r="G1607" i="4"/>
  <c r="G1606" i="4"/>
  <c r="G1605" i="4"/>
  <c r="G1604" i="4"/>
  <c r="G1603" i="4"/>
  <c r="G1602" i="4"/>
  <c r="G1601" i="4"/>
  <c r="G1600" i="4"/>
  <c r="G1599" i="4"/>
  <c r="G1598" i="4"/>
  <c r="G1597" i="4"/>
  <c r="G1596" i="4"/>
  <c r="G1595" i="4"/>
  <c r="G1594" i="4"/>
  <c r="G1593" i="4"/>
  <c r="G1592" i="4"/>
  <c r="G1591" i="4"/>
  <c r="G1590" i="4"/>
  <c r="G1589" i="4"/>
  <c r="G1588" i="4"/>
  <c r="G1587" i="4"/>
  <c r="G1586" i="4"/>
  <c r="G1585" i="4"/>
  <c r="G1584" i="4"/>
  <c r="G1583" i="4"/>
  <c r="G1582" i="4"/>
  <c r="G1581" i="4"/>
  <c r="G1580" i="4"/>
  <c r="G1579" i="4"/>
  <c r="G1578" i="4"/>
  <c r="G1577" i="4"/>
  <c r="G1576" i="4"/>
  <c r="G1575" i="4"/>
  <c r="G1574" i="4"/>
  <c r="G1573" i="4"/>
  <c r="G1572" i="4"/>
  <c r="G1571" i="4"/>
  <c r="G1570" i="4"/>
  <c r="G1569" i="4"/>
  <c r="G1568" i="4"/>
  <c r="G1567" i="4"/>
  <c r="G1566" i="4"/>
  <c r="G1565" i="4"/>
  <c r="G1564" i="4"/>
  <c r="G1563" i="4"/>
  <c r="G1562" i="4"/>
  <c r="G1561" i="4"/>
  <c r="I1548" i="4"/>
  <c r="I1547" i="4"/>
  <c r="I1546" i="4"/>
  <c r="I1545" i="4"/>
  <c r="I1544" i="4"/>
  <c r="I1543" i="4"/>
  <c r="I1542" i="4"/>
  <c r="I1541" i="4"/>
  <c r="I1540" i="4"/>
  <c r="I1539" i="4"/>
  <c r="I1538" i="4"/>
  <c r="I1537" i="4"/>
  <c r="I1536" i="4"/>
  <c r="I1535" i="4"/>
  <c r="I1534" i="4"/>
  <c r="I1533" i="4"/>
  <c r="I1532" i="4"/>
  <c r="I1531" i="4"/>
  <c r="I1530" i="4"/>
  <c r="I1529" i="4"/>
  <c r="I1528" i="4"/>
  <c r="I1527" i="4"/>
  <c r="I1526" i="4"/>
  <c r="I1525" i="4"/>
  <c r="I1524" i="4"/>
  <c r="I1523" i="4"/>
  <c r="I1522" i="4"/>
  <c r="I1521" i="4"/>
  <c r="I1520" i="4"/>
  <c r="I1519" i="4"/>
  <c r="I1518" i="4"/>
  <c r="I1517" i="4"/>
  <c r="I1516" i="4"/>
  <c r="I1515" i="4"/>
  <c r="I1514" i="4"/>
  <c r="I1513" i="4"/>
  <c r="I1512" i="4"/>
  <c r="I1511" i="4"/>
  <c r="I1510" i="4"/>
  <c r="I1509" i="4"/>
  <c r="I1508" i="4"/>
  <c r="I1507" i="4"/>
  <c r="I1506" i="4"/>
  <c r="I1505" i="4"/>
  <c r="I1504" i="4"/>
  <c r="I1503" i="4"/>
  <c r="I1502" i="4"/>
  <c r="I1501" i="4"/>
  <c r="I1500" i="4"/>
  <c r="I1499" i="4"/>
  <c r="I1498" i="4"/>
  <c r="I1497" i="4"/>
  <c r="I1496" i="4"/>
  <c r="I1495" i="4"/>
  <c r="I1494" i="4"/>
  <c r="I1493" i="4"/>
  <c r="I1492" i="4"/>
  <c r="I1491" i="4"/>
  <c r="I1490" i="4"/>
  <c r="I1489" i="4"/>
  <c r="I1488" i="4"/>
  <c r="I1487" i="4"/>
  <c r="I1486" i="4"/>
  <c r="I1485" i="4"/>
  <c r="I1484" i="4"/>
  <c r="I1483" i="4"/>
  <c r="I1482" i="4"/>
  <c r="I1481" i="4"/>
  <c r="I1480" i="4"/>
  <c r="I1479" i="4"/>
  <c r="I1478" i="4"/>
  <c r="I1477" i="4"/>
  <c r="I1476" i="4"/>
  <c r="I1475" i="4"/>
  <c r="I1474" i="4"/>
  <c r="I1473" i="4"/>
  <c r="I1472" i="4"/>
  <c r="I1471" i="4"/>
  <c r="I1470" i="4"/>
  <c r="I1469" i="4"/>
  <c r="I1468" i="4"/>
  <c r="I1467" i="4"/>
  <c r="I1466" i="4"/>
  <c r="I1465" i="4"/>
  <c r="I1464" i="4"/>
  <c r="I1463" i="4"/>
  <c r="I1462" i="4"/>
  <c r="I1461" i="4"/>
  <c r="I1460" i="4"/>
  <c r="I1459" i="4"/>
  <c r="I1458" i="4"/>
  <c r="I1457" i="4"/>
  <c r="I1456" i="4"/>
  <c r="I1455" i="4"/>
  <c r="I1454" i="4"/>
  <c r="I1453" i="4"/>
  <c r="I1452" i="4"/>
  <c r="I1451" i="4"/>
  <c r="I1450" i="4"/>
  <c r="I1449" i="4"/>
  <c r="I1448" i="4"/>
  <c r="I1447" i="4"/>
  <c r="I1446" i="4"/>
  <c r="I1445" i="4"/>
  <c r="I1444" i="4"/>
  <c r="I1443" i="4"/>
  <c r="I1442" i="4"/>
  <c r="I1441" i="4"/>
  <c r="I1440" i="4"/>
  <c r="I1439" i="4"/>
  <c r="I1438" i="4"/>
  <c r="I1437" i="4"/>
  <c r="G1428" i="4"/>
  <c r="G1427" i="4"/>
  <c r="G1426" i="4"/>
  <c r="G1425" i="4"/>
  <c r="G1424" i="4"/>
  <c r="G1423" i="4"/>
  <c r="G1422" i="4"/>
  <c r="G1421" i="4"/>
  <c r="G1420" i="4"/>
  <c r="G1419" i="4"/>
  <c r="G1418" i="4"/>
  <c r="G1417" i="4"/>
  <c r="G1416" i="4"/>
  <c r="G1415" i="4"/>
  <c r="G1414" i="4"/>
  <c r="G1413" i="4"/>
  <c r="G1412" i="4"/>
  <c r="G1411" i="4"/>
  <c r="G1410" i="4"/>
  <c r="G1409" i="4"/>
  <c r="G1408" i="4"/>
  <c r="G1407" i="4"/>
  <c r="G1406" i="4"/>
  <c r="G1405" i="4"/>
  <c r="H1400" i="4"/>
  <c r="H1399" i="4"/>
  <c r="H1398" i="4"/>
  <c r="H1397" i="4"/>
  <c r="H1396" i="4"/>
  <c r="H1395" i="4"/>
  <c r="H1394" i="4"/>
  <c r="H1393" i="4"/>
  <c r="H1392" i="4"/>
  <c r="H1391" i="4"/>
  <c r="H1390" i="4"/>
  <c r="H1389" i="4"/>
  <c r="H1388" i="4"/>
  <c r="H1387" i="4"/>
  <c r="H1386" i="4"/>
  <c r="H1385" i="4"/>
  <c r="H1384" i="4"/>
  <c r="H1383" i="4"/>
  <c r="H1382" i="4"/>
  <c r="H1381" i="4"/>
  <c r="H1380" i="4"/>
  <c r="H1379" i="4"/>
  <c r="H1378" i="4"/>
  <c r="H1377" i="4"/>
  <c r="H1376" i="4"/>
  <c r="H1375" i="4"/>
  <c r="H1374" i="4"/>
  <c r="H1373" i="4"/>
  <c r="H1372" i="4"/>
  <c r="H1371" i="4"/>
  <c r="H1370" i="4"/>
  <c r="H1369" i="4"/>
  <c r="H1368" i="4"/>
  <c r="H1367" i="4"/>
  <c r="H1366" i="4"/>
  <c r="H1365" i="4"/>
  <c r="H1364" i="4"/>
  <c r="H1363" i="4"/>
  <c r="H1362" i="4"/>
  <c r="H1361" i="4"/>
  <c r="H1360" i="4"/>
  <c r="H1359" i="4"/>
  <c r="H1358" i="4"/>
  <c r="H1357" i="4"/>
  <c r="H1356" i="4"/>
  <c r="H1355" i="4"/>
  <c r="H1354" i="4"/>
  <c r="H1353" i="4"/>
  <c r="H1352" i="4"/>
  <c r="H1351" i="4"/>
  <c r="H1350" i="4"/>
  <c r="H1349" i="4"/>
  <c r="H1348" i="4"/>
  <c r="H1347" i="4"/>
  <c r="H1346" i="4"/>
  <c r="H1345" i="4"/>
  <c r="E1340" i="4"/>
  <c r="E1339" i="4"/>
  <c r="E1338" i="4"/>
  <c r="E1337" i="4"/>
  <c r="E1336" i="4"/>
  <c r="E1335" i="4"/>
  <c r="E1334" i="4"/>
  <c r="E1333" i="4"/>
  <c r="E1332" i="4"/>
  <c r="E1331" i="4"/>
  <c r="E1330" i="4"/>
  <c r="E1329" i="4"/>
  <c r="E1328" i="4"/>
  <c r="E1327" i="4"/>
  <c r="E1326" i="4"/>
  <c r="E1325" i="4"/>
  <c r="E1324" i="4"/>
  <c r="E1323" i="4"/>
  <c r="E1322" i="4"/>
  <c r="E1321" i="4"/>
  <c r="E1320" i="4"/>
  <c r="E1319" i="4"/>
  <c r="E1318" i="4"/>
  <c r="E1317" i="4"/>
  <c r="C1307" i="4"/>
  <c r="D1307" i="4" s="1"/>
  <c r="C1303" i="4"/>
  <c r="D1303" i="4" s="1"/>
  <c r="C1301" i="4"/>
  <c r="D1301" i="4" s="1"/>
  <c r="B213" i="6" s="1"/>
  <c r="J1299" i="4"/>
  <c r="I1299" i="4" a="1"/>
  <c r="I1299" i="4" s="1"/>
  <c r="I1297" i="4" s="1"/>
  <c r="H1299" i="4" a="1"/>
  <c r="H1299" i="4" s="1"/>
  <c r="H1297" i="4" s="1"/>
  <c r="G1299" i="4" a="1"/>
  <c r="G1299" i="4" s="1"/>
  <c r="G1297" i="4" s="1"/>
  <c r="G1296" i="4" s="1"/>
  <c r="H1296" i="4" s="1"/>
  <c r="C1305" i="4" s="1"/>
  <c r="D1305" i="4" s="1"/>
  <c r="F1299" i="4"/>
  <c r="E1299" i="4"/>
  <c r="D1299" i="4"/>
  <c r="C1299" i="4"/>
  <c r="I1296" i="4"/>
  <c r="D1154" i="4"/>
  <c r="D1153" i="4"/>
  <c r="D1152" i="4"/>
  <c r="D1151" i="4"/>
  <c r="D1150" i="4"/>
  <c r="D1149" i="4"/>
  <c r="D1148" i="4"/>
  <c r="D1147" i="4"/>
  <c r="D1146" i="4"/>
  <c r="D1145" i="4"/>
  <c r="D1144" i="4"/>
  <c r="D1143" i="4"/>
  <c r="D1142" i="4"/>
  <c r="D1141" i="4"/>
  <c r="D1140" i="4"/>
  <c r="D1139" i="4"/>
  <c r="D1138" i="4"/>
  <c r="D1137" i="4"/>
  <c r="D1136" i="4"/>
  <c r="D1135" i="4"/>
  <c r="D1134" i="4"/>
  <c r="D1133" i="4"/>
  <c r="D1132" i="4"/>
  <c r="D1131" i="4"/>
  <c r="D1130" i="4"/>
  <c r="D1129" i="4"/>
  <c r="D1128" i="4"/>
  <c r="D1127" i="4"/>
  <c r="D1126" i="4"/>
  <c r="D1125" i="4"/>
  <c r="D1124" i="4"/>
  <c r="D1123" i="4"/>
  <c r="D1122" i="4"/>
  <c r="D1121" i="4"/>
  <c r="D1120" i="4"/>
  <c r="D1119" i="4"/>
  <c r="D1118" i="4"/>
  <c r="D1117" i="4"/>
  <c r="D1116" i="4"/>
  <c r="D1115" i="4"/>
  <c r="D1114" i="4"/>
  <c r="D1113" i="4"/>
  <c r="D1112" i="4"/>
  <c r="D1111" i="4"/>
  <c r="D1110" i="4"/>
  <c r="D1109" i="4"/>
  <c r="D1108" i="4"/>
  <c r="D1107" i="4"/>
  <c r="D1106" i="4"/>
  <c r="D1105" i="4"/>
  <c r="D1104" i="4"/>
  <c r="D1103" i="4"/>
  <c r="D1102" i="4"/>
  <c r="D1101" i="4"/>
  <c r="D1100" i="4"/>
  <c r="D1099" i="4"/>
  <c r="D1098" i="4"/>
  <c r="D1097" i="4"/>
  <c r="D1096" i="4"/>
  <c r="D1095" i="4"/>
  <c r="D1094" i="4"/>
  <c r="D1093" i="4"/>
  <c r="D1092" i="4"/>
  <c r="D1091" i="4"/>
  <c r="D1090" i="4"/>
  <c r="D1089" i="4"/>
  <c r="D1088" i="4"/>
  <c r="D1087" i="4"/>
  <c r="D1086" i="4"/>
  <c r="D1085" i="4"/>
  <c r="D1084" i="4"/>
  <c r="D1083" i="4"/>
  <c r="D1082" i="4"/>
  <c r="D1081" i="4"/>
  <c r="D1080" i="4"/>
  <c r="D1079" i="4"/>
  <c r="D1078" i="4"/>
  <c r="D1077" i="4"/>
  <c r="D1076" i="4"/>
  <c r="D1075" i="4"/>
  <c r="D1074" i="4"/>
  <c r="D1073" i="4"/>
  <c r="D1072" i="4"/>
  <c r="D1071" i="4"/>
  <c r="D1070" i="4"/>
  <c r="D1069" i="4"/>
  <c r="D1068" i="4"/>
  <c r="D1067" i="4"/>
  <c r="D1066" i="4"/>
  <c r="D1065" i="4"/>
  <c r="D1064" i="4"/>
  <c r="D1063" i="4"/>
  <c r="D1062" i="4"/>
  <c r="D1061" i="4"/>
  <c r="D1060" i="4"/>
  <c r="D1059" i="4"/>
  <c r="D1058" i="4"/>
  <c r="D1057" i="4"/>
  <c r="D1056" i="4"/>
  <c r="D1055" i="4"/>
  <c r="D1054" i="4"/>
  <c r="D1053" i="4"/>
  <c r="D1052" i="4"/>
  <c r="D1051" i="4"/>
  <c r="D1050" i="4"/>
  <c r="D1049" i="4"/>
  <c r="D1048" i="4"/>
  <c r="D1047" i="4"/>
  <c r="D1046" i="4"/>
  <c r="D1045" i="4"/>
  <c r="D1044" i="4"/>
  <c r="D1043" i="4"/>
  <c r="D1042" i="4"/>
  <c r="D1041" i="4"/>
  <c r="D1040" i="4"/>
  <c r="D1039" i="4"/>
  <c r="D1038" i="4"/>
  <c r="D1037" i="4"/>
  <c r="D1036" i="4"/>
  <c r="D1035" i="4"/>
  <c r="D1034" i="4"/>
  <c r="D1033" i="4"/>
  <c r="D1032" i="4"/>
  <c r="D1031" i="4"/>
  <c r="D1030" i="4"/>
  <c r="D1029" i="4"/>
  <c r="D1028" i="4"/>
  <c r="D1027" i="4"/>
  <c r="D1026" i="4"/>
  <c r="D1025" i="4"/>
  <c r="D1024" i="4"/>
  <c r="D1023" i="4"/>
  <c r="D1022" i="4"/>
  <c r="D1021" i="4"/>
  <c r="D1020" i="4"/>
  <c r="D1019" i="4"/>
  <c r="D1018" i="4"/>
  <c r="D1017" i="4"/>
  <c r="D1016" i="4"/>
  <c r="D1015" i="4"/>
  <c r="D1014" i="4"/>
  <c r="D1013" i="4"/>
  <c r="D1012" i="4"/>
  <c r="D1011" i="4"/>
  <c r="D1010" i="4"/>
  <c r="D1009" i="4"/>
  <c r="D1008" i="4"/>
  <c r="D1007" i="4"/>
  <c r="D1006" i="4"/>
  <c r="D1005" i="4"/>
  <c r="D1004" i="4"/>
  <c r="D1003" i="4"/>
  <c r="D1002" i="4"/>
  <c r="D1001" i="4"/>
  <c r="D1000" i="4"/>
  <c r="D999" i="4"/>
  <c r="D998" i="4"/>
  <c r="D997" i="4"/>
  <c r="D996" i="4"/>
  <c r="D995" i="4"/>
  <c r="D994" i="4"/>
  <c r="D993" i="4"/>
  <c r="D992" i="4"/>
  <c r="D991" i="4"/>
  <c r="D990" i="4"/>
  <c r="D989" i="4"/>
  <c r="D988" i="4"/>
  <c r="D987" i="4"/>
  <c r="D986" i="4"/>
  <c r="D985" i="4"/>
  <c r="D984" i="4"/>
  <c r="D983" i="4"/>
  <c r="D982" i="4"/>
  <c r="D981" i="4"/>
  <c r="D980" i="4"/>
  <c r="D979" i="4"/>
  <c r="D978" i="4"/>
  <c r="D977" i="4"/>
  <c r="D976" i="4"/>
  <c r="D975" i="4"/>
  <c r="D974" i="4"/>
  <c r="D973" i="4"/>
  <c r="D972" i="4"/>
  <c r="D971" i="4"/>
  <c r="D970" i="4"/>
  <c r="D969" i="4"/>
  <c r="D968" i="4"/>
  <c r="D967" i="4"/>
  <c r="D966" i="4"/>
  <c r="D965" i="4"/>
  <c r="D964" i="4"/>
  <c r="D963" i="4"/>
  <c r="D962" i="4"/>
  <c r="D961" i="4"/>
  <c r="D960" i="4"/>
  <c r="D959" i="4"/>
  <c r="D958" i="4"/>
  <c r="D957" i="4"/>
  <c r="D956" i="4"/>
  <c r="D955" i="4"/>
  <c r="D954" i="4"/>
  <c r="D953" i="4"/>
  <c r="D952" i="4"/>
  <c r="D951" i="4"/>
  <c r="D950" i="4"/>
  <c r="D949" i="4"/>
  <c r="D948" i="4"/>
  <c r="D947" i="4"/>
  <c r="D946" i="4"/>
  <c r="D945" i="4"/>
  <c r="D944" i="4"/>
  <c r="D943" i="4"/>
  <c r="D942" i="4"/>
  <c r="D941" i="4"/>
  <c r="D940" i="4"/>
  <c r="D939" i="4"/>
  <c r="D938" i="4"/>
  <c r="D937" i="4"/>
  <c r="D936" i="4"/>
  <c r="D935" i="4"/>
  <c r="D934" i="4"/>
  <c r="D933" i="4"/>
  <c r="D932" i="4"/>
  <c r="D931" i="4"/>
  <c r="D930" i="4"/>
  <c r="D929" i="4"/>
  <c r="D928" i="4"/>
  <c r="D927" i="4"/>
  <c r="D926" i="4"/>
  <c r="D925" i="4"/>
  <c r="D924" i="4"/>
  <c r="D923" i="4"/>
  <c r="D922" i="4"/>
  <c r="D921" i="4"/>
  <c r="D920" i="4"/>
  <c r="D919" i="4"/>
  <c r="D918" i="4"/>
  <c r="D917" i="4"/>
  <c r="D916" i="4"/>
  <c r="D915" i="4"/>
  <c r="D914" i="4"/>
  <c r="B892" i="4"/>
  <c r="D2" i="9" s="1"/>
  <c r="B880" i="4"/>
  <c r="A869" i="4"/>
  <c r="B869" i="4" s="1"/>
  <c r="C868" i="4"/>
  <c r="A868" i="4"/>
  <c r="C867" i="4"/>
  <c r="A867" i="4"/>
  <c r="C866" i="4"/>
  <c r="A866" i="4"/>
  <c r="C865" i="4"/>
  <c r="A865" i="4"/>
  <c r="A832" i="4"/>
  <c r="B832" i="4" s="1"/>
  <c r="A820" i="4"/>
  <c r="B820" i="4" s="1"/>
  <c r="D7" i="9" s="1"/>
  <c r="A812" i="4"/>
  <c r="B812" i="4" s="1"/>
  <c r="D25" i="9" s="1"/>
  <c r="B802" i="4"/>
  <c r="B801" i="4"/>
  <c r="B800" i="4"/>
  <c r="E791" i="4"/>
  <c r="F791" i="4" s="1"/>
  <c r="D32" i="9" s="1"/>
  <c r="B791" i="4"/>
  <c r="C791" i="4" s="1"/>
  <c r="D11" i="9" s="1"/>
  <c r="E790" i="4"/>
  <c r="F790" i="4" s="1"/>
  <c r="D31" i="9" s="1"/>
  <c r="B790" i="4"/>
  <c r="C790" i="4" s="1"/>
  <c r="D17" i="9" s="1"/>
  <c r="E789" i="4"/>
  <c r="F789" i="4" s="1"/>
  <c r="D30" i="9" s="1"/>
  <c r="B789" i="4"/>
  <c r="C789" i="4" s="1"/>
  <c r="D14" i="9" s="1"/>
  <c r="B714" i="4"/>
  <c r="B713" i="4"/>
  <c r="B712" i="4"/>
  <c r="B711" i="4"/>
  <c r="B710" i="4"/>
  <c r="B709" i="4"/>
  <c r="B708" i="4"/>
  <c r="B707" i="4"/>
  <c r="B706" i="4"/>
  <c r="B705" i="4"/>
  <c r="B704" i="4"/>
  <c r="B703" i="4"/>
  <c r="B702" i="4"/>
  <c r="B701" i="4"/>
  <c r="A617" i="4"/>
  <c r="A616" i="4"/>
  <c r="A615" i="4"/>
  <c r="D595" i="4"/>
  <c r="D594" i="4"/>
  <c r="D593" i="4"/>
  <c r="D592" i="4"/>
  <c r="D591" i="4"/>
  <c r="D590" i="4"/>
  <c r="D589" i="4"/>
  <c r="D588" i="4"/>
  <c r="D587" i="4"/>
  <c r="D586" i="4"/>
  <c r="D585" i="4"/>
  <c r="D584" i="4"/>
  <c r="A571" i="4"/>
  <c r="A564" i="4"/>
  <c r="A553" i="4"/>
  <c r="A489" i="4"/>
  <c r="B485" i="4"/>
  <c r="H484" i="4"/>
  <c r="H483" i="4"/>
  <c r="H482" i="4"/>
  <c r="H481" i="4"/>
  <c r="H480" i="4"/>
  <c r="H479" i="4"/>
  <c r="H478" i="4"/>
  <c r="H477" i="4"/>
  <c r="H473" i="4"/>
  <c r="H472" i="4"/>
  <c r="H471" i="4"/>
  <c r="H470" i="4"/>
  <c r="H469" i="4"/>
  <c r="H468" i="4"/>
  <c r="H467" i="4"/>
  <c r="H466" i="4"/>
  <c r="H465" i="4"/>
  <c r="H464" i="4"/>
  <c r="H463" i="4"/>
  <c r="H462" i="4"/>
  <c r="H461" i="4"/>
  <c r="H460" i="4"/>
  <c r="H459" i="4"/>
  <c r="H458" i="4"/>
  <c r="A316" i="4"/>
  <c r="F235" i="4"/>
  <c r="D235" i="4"/>
  <c r="B235" i="4"/>
  <c r="A83" i="4"/>
  <c r="A82" i="4"/>
  <c r="A81" i="4"/>
  <c r="A80" i="4"/>
  <c r="A16" i="4"/>
  <c r="B16" i="4" s="1"/>
  <c r="D27" i="9" s="1"/>
  <c r="AH144" i="1"/>
  <c r="V119" i="1"/>
  <c r="Q119" i="1"/>
  <c r="AC108" i="1"/>
  <c r="V108" i="1"/>
  <c r="AC107" i="1"/>
  <c r="V107" i="1"/>
  <c r="AC106" i="1"/>
  <c r="V106" i="1"/>
  <c r="Y105" i="1"/>
  <c r="V105" i="1"/>
  <c r="AD78" i="1"/>
  <c r="B189" i="6" s="1"/>
  <c r="W35" i="1"/>
  <c r="D21" i="9" l="1"/>
  <c r="D20" i="9"/>
  <c r="A618" i="4"/>
  <c r="C1302" i="4"/>
  <c r="D1302" i="4" s="1"/>
  <c r="B214" i="6" s="1"/>
  <c r="C1308" i="4"/>
  <c r="D1308" i="4" s="1"/>
  <c r="C1306" i="4"/>
  <c r="D1306" i="4" s="1"/>
  <c r="C1304" i="4"/>
  <c r="D1304" i="4" s="1"/>
  <c r="D868" i="4"/>
  <c r="F868" i="4"/>
  <c r="E868" i="4"/>
  <c r="B868" i="4"/>
  <c r="D867" i="4"/>
  <c r="F867" i="4"/>
  <c r="E867" i="4"/>
  <c r="B867" i="4"/>
  <c r="B866" i="4"/>
  <c r="E866" i="4"/>
  <c r="F865" i="4"/>
  <c r="D865" i="4"/>
  <c r="E865" i="4"/>
  <c r="B865" i="4"/>
  <c r="D802" i="4"/>
  <c r="C802" i="4"/>
  <c r="D801" i="4"/>
  <c r="C801" i="4"/>
  <c r="D800" i="4"/>
  <c r="C800" i="4"/>
  <c r="A573" i="4"/>
  <c r="A572" i="4"/>
  <c r="F866" i="4"/>
  <c r="D866" i="4"/>
  <c r="E871" i="4"/>
  <c r="H136" i="1"/>
  <c r="B237" i="4"/>
  <c r="C237" i="4" s="1"/>
  <c r="C714" i="4"/>
  <c r="D714" i="4"/>
  <c r="D713" i="4"/>
  <c r="C713" i="4"/>
  <c r="C712" i="4"/>
  <c r="D712" i="4"/>
  <c r="D707" i="4"/>
  <c r="C707" i="4"/>
  <c r="C706" i="4"/>
  <c r="D706" i="4"/>
  <c r="C705" i="4"/>
  <c r="D705" i="4"/>
  <c r="D711" i="4"/>
  <c r="C711" i="4"/>
  <c r="C710" i="4"/>
  <c r="D710" i="4"/>
  <c r="C709" i="4"/>
  <c r="D709" i="4"/>
  <c r="D708" i="4"/>
  <c r="C708" i="4"/>
  <c r="C704" i="4"/>
  <c r="D704" i="4"/>
  <c r="D703" i="4"/>
  <c r="C703" i="4"/>
  <c r="B700" i="4" s="1"/>
  <c r="D702" i="4"/>
  <c r="C702" i="4"/>
  <c r="D701" i="4"/>
  <c r="C701" i="4"/>
  <c r="B553" i="4"/>
  <c r="Z101" i="1" s="1"/>
  <c r="O101" i="1"/>
  <c r="H101" i="1"/>
  <c r="O100" i="1"/>
  <c r="H100" i="1"/>
  <c r="C14" i="5" s="1"/>
  <c r="B6" i="5" s="1"/>
  <c r="A871" i="4" l="1"/>
  <c r="H102" i="1"/>
  <c r="O102" i="1"/>
  <c r="B871" i="4"/>
  <c r="H141" i="1" s="1"/>
  <c r="D716" i="4"/>
  <c r="A716" i="4"/>
  <c r="H120"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<sst xmlns="http://schemas.openxmlformats.org/spreadsheetml/2006/main" count="33211" uniqueCount="4074">
  <si>
    <t>In-tank on load tap-changer order specification</t>
  </si>
  <si>
    <t>HMYZ.V1.2</t>
  </si>
  <si>
    <t>Index:</t>
  </si>
  <si>
    <t>Rev. 00</t>
  </si>
  <si>
    <t>HM document No:</t>
  </si>
  <si>
    <r>
      <rPr>
        <sz val="10"/>
        <rFont val="Times New Roman"/>
        <family val="1"/>
      </rPr>
      <t xml:space="preserve">     </t>
    </r>
    <r>
      <rPr>
        <b/>
        <sz val="10"/>
        <rFont val="Times New Roman"/>
        <family val="1"/>
      </rPr>
      <t xml:space="preserve"> Instructions for completing the Excel Form</t>
    </r>
    <r>
      <rPr>
        <sz val="10"/>
        <rFont val="Times New Roman"/>
        <family val="1"/>
      </rPr>
      <t xml:space="preserve">
1. </t>
    </r>
    <r>
      <rPr>
        <sz val="10"/>
        <color rgb="FFFF0000"/>
        <rFont val="Times New Roman"/>
        <family val="1"/>
      </rPr>
      <t>Please ensure that Macros are enabled in Excel for this workbook to function properly.</t>
    </r>
    <r>
      <rPr>
        <sz val="10"/>
        <rFont val="Times New Roman"/>
        <family val="1"/>
      </rPr>
      <t xml:space="preserve">
2. </t>
    </r>
    <r>
      <rPr>
        <sz val="10"/>
        <color rgb="FFFF0000"/>
        <rFont val="Times New Roman"/>
        <family val="1"/>
      </rPr>
      <t>Blue-highlighted cells indicate optional fields 
   — you may fill them in if applicable.</t>
    </r>
    <r>
      <rPr>
        <sz val="10"/>
        <rFont val="Times New Roman"/>
        <family val="1"/>
      </rPr>
      <t xml:space="preserve">   
3. Use the "RESET" button carefully , it will reset all fields to the standard configuration provided by Huaming.
4. Std. : HM Standard Provided.
5. If there have been any prior inquiries regarding pricing or drawings, or if similar project products have already been ordered, please provide the relevant information together with this specification document.
6. The purchaser shall be responsible for the completeness and accuracy of the technical specifications provided herein.
7. If HMIET/HMJK/ZXJY units need to be purchased, please complete a separate order specification for them.</t>
    </r>
  </si>
  <si>
    <t>Name:</t>
  </si>
  <si>
    <t>Date:</t>
  </si>
  <si>
    <t>Transformer designer</t>
  </si>
  <si>
    <t>Tel:</t>
  </si>
  <si>
    <t>Email:</t>
  </si>
  <si>
    <t>General information</t>
  </si>
  <si>
    <t>Purchaser:</t>
  </si>
  <si>
    <t>End user:</t>
  </si>
  <si>
    <t>国内/出口:</t>
  </si>
  <si>
    <t>2. 出口</t>
  </si>
  <si>
    <t>中国省份:</t>
  </si>
  <si>
    <t>Country of installation:</t>
  </si>
  <si>
    <t>Quantity:</t>
  </si>
  <si>
    <t>Application:</t>
  </si>
  <si>
    <t>Project No.:</t>
  </si>
  <si>
    <t>PO No.:</t>
  </si>
  <si>
    <t>交货日期:</t>
  </si>
  <si>
    <t>交货地点:</t>
  </si>
  <si>
    <t>Transformer data</t>
  </si>
  <si>
    <t>OLTC model</t>
  </si>
  <si>
    <t>SHZV</t>
  </si>
  <si>
    <r>
      <rPr>
        <sz val="10"/>
        <rFont val="Times New Roman"/>
        <family val="1"/>
      </rPr>
      <t>No.of phases (OLTC)</t>
    </r>
    <r>
      <rPr>
        <sz val="10"/>
        <color rgb="FFFF0000"/>
        <rFont val="Times New Roman"/>
        <family val="1"/>
      </rPr>
      <t>**</t>
    </r>
  </si>
  <si>
    <t>III</t>
  </si>
  <si>
    <r>
      <rPr>
        <sz val="11"/>
        <rFont val="Times New Roman"/>
        <family val="1"/>
      </rPr>
      <t>Motor drive model</t>
    </r>
    <r>
      <rPr>
        <sz val="11"/>
        <color rgb="FFFF0000"/>
        <rFont val="Times New Roman"/>
        <family val="1"/>
      </rPr>
      <t>**</t>
    </r>
  </si>
  <si>
    <t>CMA7</t>
  </si>
  <si>
    <t>Transformer type</t>
  </si>
  <si>
    <t>1. Separate winding transformer</t>
  </si>
  <si>
    <r>
      <rPr>
        <sz val="11"/>
        <rFont val="Times New Roman"/>
        <family val="1"/>
      </rPr>
      <t>Transformer model</t>
    </r>
    <r>
      <rPr>
        <sz val="11"/>
        <color rgb="FFFF0000"/>
        <rFont val="Times New Roman"/>
        <family val="1"/>
      </rPr>
      <t>**</t>
    </r>
  </si>
  <si>
    <r>
      <rPr>
        <sz val="11"/>
        <rFont val="Times New Roman"/>
        <family val="1"/>
      </rPr>
      <t>Frequency</t>
    </r>
    <r>
      <rPr>
        <sz val="11"/>
        <color rgb="FFFF0000"/>
        <rFont val="Times New Roman"/>
        <family val="1"/>
      </rPr>
      <t>**</t>
    </r>
  </si>
  <si>
    <r>
      <rPr>
        <sz val="11"/>
        <rFont val="Times New Roman"/>
        <family val="1"/>
      </rPr>
      <t>Ambient temperature</t>
    </r>
    <r>
      <rPr>
        <sz val="11"/>
        <color rgb="FFFF0000"/>
        <rFont val="Times New Roman"/>
        <family val="1"/>
      </rPr>
      <t>**</t>
    </r>
  </si>
  <si>
    <t>-25~+55°C</t>
  </si>
  <si>
    <t>Insulating medium(Tap-changer)</t>
  </si>
  <si>
    <t>1. Mineral oil</t>
  </si>
  <si>
    <t>Insulating medium(Transformer)</t>
  </si>
  <si>
    <t>Conservator height</t>
  </si>
  <si>
    <t>OLTC conservator height above cover (     )m</t>
  </si>
  <si>
    <r>
      <rPr>
        <sz val="11"/>
        <color theme="1"/>
        <rFont val="Times New Roman"/>
        <family val="1"/>
      </rPr>
      <t>Rated power</t>
    </r>
    <r>
      <rPr>
        <sz val="11"/>
        <color rgb="FFFF0000"/>
        <rFont val="Times New Roman"/>
        <family val="1"/>
      </rPr>
      <t>**</t>
    </r>
  </si>
  <si>
    <t xml:space="preserve">Constant </t>
  </si>
  <si>
    <t>kVA</t>
  </si>
  <si>
    <t>Variable</t>
  </si>
  <si>
    <t>kVA~</t>
  </si>
  <si>
    <t>Overload</t>
  </si>
  <si>
    <t>1. IEC 60076-7 / ANSI C57.92</t>
  </si>
  <si>
    <r>
      <rPr>
        <sz val="11"/>
        <color theme="1"/>
        <rFont val="Times New Roman"/>
        <family val="1"/>
      </rPr>
      <t>Rated voltage</t>
    </r>
    <r>
      <rPr>
        <sz val="11"/>
        <color rgb="FFFF0000"/>
        <rFont val="Times New Roman"/>
        <family val="1"/>
      </rPr>
      <t>**</t>
    </r>
  </si>
  <si>
    <t>HV(     ) kV
MV(     ) kV
LV(     ) kV</t>
  </si>
  <si>
    <r>
      <rPr>
        <sz val="11"/>
        <rFont val="Times New Roman"/>
        <family val="1"/>
      </rPr>
      <t>Transformer vector group</t>
    </r>
    <r>
      <rPr>
        <sz val="11"/>
        <color rgb="FFFF0000"/>
        <rFont val="Times New Roman"/>
        <family val="1"/>
      </rPr>
      <t>**</t>
    </r>
  </si>
  <si>
    <r>
      <rPr>
        <sz val="11"/>
        <rFont val="Times New Roman"/>
        <family val="1"/>
      </rPr>
      <t>Regulated position</t>
    </r>
    <r>
      <rPr>
        <sz val="11"/>
        <color rgb="FFFF0000"/>
        <rFont val="Times New Roman"/>
        <family val="1"/>
      </rPr>
      <t>**</t>
    </r>
  </si>
  <si>
    <t>HV side</t>
  </si>
  <si>
    <t>Regulated range
/Regulated steps</t>
  </si>
  <si>
    <t>1. ±(  ) steps</t>
  </si>
  <si>
    <t>x  (     ) %</t>
  </si>
  <si>
    <t>2. - (     ) ~+(   ) steps</t>
  </si>
  <si>
    <t>Magnetic flux</t>
  </si>
  <si>
    <t>1. Constant flux voltage regulation</t>
  </si>
  <si>
    <r>
      <rPr>
        <sz val="11"/>
        <color theme="1"/>
        <rFont val="Times New Roman"/>
        <family val="1"/>
      </rPr>
      <t>Regulated location</t>
    </r>
    <r>
      <rPr>
        <sz val="11"/>
        <color rgb="FFFF0000"/>
        <rFont val="Times New Roman"/>
        <family val="1"/>
      </rPr>
      <t>**</t>
    </r>
  </si>
  <si>
    <t>1. Star,in neutral</t>
  </si>
  <si>
    <r>
      <rPr>
        <sz val="11"/>
        <color theme="1"/>
        <rFont val="Times New Roman"/>
        <family val="1"/>
      </rPr>
      <t xml:space="preserve">Rated through 
phase-current </t>
    </r>
    <r>
      <rPr>
        <sz val="11"/>
        <color rgb="FFFF0000"/>
        <rFont val="Times New Roman"/>
        <family val="1"/>
      </rPr>
      <t>**</t>
    </r>
  </si>
  <si>
    <t>In=</t>
  </si>
  <si>
    <t>A</t>
  </si>
  <si>
    <t>Imax=</t>
  </si>
  <si>
    <r>
      <rPr>
        <sz val="11"/>
        <rFont val="Times New Roman"/>
        <family val="1"/>
      </rPr>
      <t>Regulation</t>
    </r>
    <r>
      <rPr>
        <sz val="11"/>
        <color rgb="FFFF0000"/>
        <rFont val="Times New Roman"/>
        <family val="1"/>
      </rPr>
      <t>**</t>
    </r>
  </si>
  <si>
    <t>1. Reversing</t>
  </si>
  <si>
    <r>
      <rPr>
        <sz val="11"/>
        <color theme="1"/>
        <rFont val="Times New Roman"/>
        <family val="1"/>
      </rPr>
      <t>Step voltage</t>
    </r>
    <r>
      <rPr>
        <sz val="11"/>
        <color rgb="FFFF0000"/>
        <rFont val="Times New Roman"/>
        <family val="1"/>
      </rPr>
      <t>**</t>
    </r>
  </si>
  <si>
    <t>Constant  Ust =</t>
  </si>
  <si>
    <t>V</t>
  </si>
  <si>
    <t>Variable  Ust max.=</t>
  </si>
  <si>
    <t>Ust min.=</t>
  </si>
  <si>
    <t>Recovery voltage</t>
  </si>
  <si>
    <t>(     ) kV</t>
  </si>
  <si>
    <r>
      <rPr>
        <sz val="11"/>
        <rFont val="Times New Roman"/>
        <family val="1"/>
      </rPr>
      <t>Potential connection</t>
    </r>
    <r>
      <rPr>
        <sz val="11"/>
        <color rgb="FFFF0000"/>
        <rFont val="Times New Roman"/>
        <family val="1"/>
      </rPr>
      <t>**</t>
    </r>
  </si>
  <si>
    <t>1. Without</t>
  </si>
  <si>
    <t>Tie-in measure mounting</t>
  </si>
  <si>
    <t>2. Installed separately on board</t>
  </si>
  <si>
    <t>Corona of tap contact</t>
  </si>
  <si>
    <t>数量</t>
  </si>
  <si>
    <t>金额：</t>
  </si>
  <si>
    <t>Winding layout</t>
  </si>
  <si>
    <t>Please fill in the relevant information regarding the regulated winding and its adjacent winding/core/tank</t>
  </si>
  <si>
    <r>
      <rPr>
        <sz val="9"/>
        <color theme="1"/>
        <rFont val="Times New Roman"/>
        <family val="1"/>
      </rPr>
      <t>input position</t>
    </r>
    <r>
      <rPr>
        <sz val="9"/>
        <color theme="1"/>
        <rFont val="宋体"/>
        <charset val="134"/>
      </rPr>
      <t>：</t>
    </r>
  </si>
  <si>
    <t>Core</t>
  </si>
  <si>
    <t>RW</t>
  </si>
  <si>
    <t>Tank</t>
  </si>
  <si>
    <r>
      <rPr>
        <sz val="11"/>
        <rFont val="Times New Roman"/>
        <family val="1"/>
      </rPr>
      <t>Phase-phase</t>
    </r>
    <r>
      <rPr>
        <sz val="11"/>
        <color rgb="FFFF0000"/>
        <rFont val="Times New Roman"/>
        <family val="1"/>
      </rPr>
      <t>**</t>
    </r>
  </si>
  <si>
    <t>kV</t>
  </si>
  <si>
    <r>
      <rPr>
        <sz val="11"/>
        <color theme="1"/>
        <rFont val="Times New Roman"/>
        <family val="1"/>
      </rPr>
      <t>Electrical height</t>
    </r>
    <r>
      <rPr>
        <sz val="11"/>
        <color rgb="FFFF0000"/>
        <rFont val="Times New Roman"/>
        <family val="1"/>
      </rPr>
      <t>**</t>
    </r>
  </si>
  <si>
    <t>mm</t>
  </si>
  <si>
    <r>
      <rPr>
        <sz val="18"/>
        <color theme="1"/>
        <rFont val="Calibri"/>
        <family val="2"/>
      </rPr>
      <t>C</t>
    </r>
    <r>
      <rPr>
        <vertAlign val="subscript"/>
        <sz val="18"/>
        <color theme="1"/>
        <rFont val="Calibri"/>
        <family val="2"/>
      </rPr>
      <t>w</t>
    </r>
  </si>
  <si>
    <t>Regulated Winding</t>
  </si>
  <si>
    <r>
      <rPr>
        <sz val="18"/>
        <color theme="1"/>
        <rFont val="Calibri"/>
        <family val="2"/>
      </rPr>
      <t>C</t>
    </r>
    <r>
      <rPr>
        <vertAlign val="subscript"/>
        <sz val="18"/>
        <color theme="1"/>
        <rFont val="Calibri"/>
        <family val="2"/>
      </rPr>
      <t>a</t>
    </r>
  </si>
  <si>
    <t>pF</t>
  </si>
  <si>
    <t>R1=</t>
  </si>
  <si>
    <t>R2=</t>
  </si>
  <si>
    <t>R3=</t>
  </si>
  <si>
    <t>R4=</t>
  </si>
  <si>
    <t>If special winding layout applies, provide additional drawing.</t>
  </si>
  <si>
    <t>Tap-changer data</t>
  </si>
  <si>
    <t>开关范围</t>
  </si>
  <si>
    <t>No. of columns</t>
  </si>
  <si>
    <t>Model</t>
  </si>
  <si>
    <t>No. of phases</t>
  </si>
  <si>
    <t>Rated current</t>
  </si>
  <si>
    <t>Y/D</t>
  </si>
  <si>
    <t>Um (kV)</t>
  </si>
  <si>
    <t>Tap-selector size</t>
  </si>
  <si>
    <t>Division</t>
  </si>
  <si>
    <t>No.of positions</t>
  </si>
  <si>
    <t>Center position</t>
  </si>
  <si>
    <t>Tap-selector structure</t>
  </si>
  <si>
    <t>Mounting</t>
  </si>
  <si>
    <t>-</t>
  </si>
  <si>
    <t>Y</t>
  </si>
  <si>
    <t>/</t>
  </si>
  <si>
    <t>B</t>
  </si>
  <si>
    <t>10</t>
  </si>
  <si>
    <t>15</t>
  </si>
  <si>
    <t>1</t>
  </si>
  <si>
    <t>1.T(Cylinder)</t>
  </si>
  <si>
    <t>1. Bell</t>
  </si>
  <si>
    <t>Tap contact</t>
  </si>
  <si>
    <t>1x ∅13 hole</t>
  </si>
  <si>
    <r>
      <rPr>
        <sz val="11"/>
        <color theme="1"/>
        <rFont val="Times New Roman"/>
        <family val="1"/>
      </rPr>
      <t>Operating positions</t>
    </r>
    <r>
      <rPr>
        <sz val="11"/>
        <color rgb="FFFF0000"/>
        <rFont val="Times New Roman"/>
        <family val="1"/>
      </rPr>
      <t>**</t>
    </r>
  </si>
  <si>
    <t>Max. effective number of turns at position (   )</t>
  </si>
  <si>
    <t>Mid-position(s) (   )
stop at position (   )</t>
  </si>
  <si>
    <r>
      <rPr>
        <sz val="11"/>
        <color theme="1"/>
        <rFont val="Times New Roman"/>
        <family val="1"/>
      </rPr>
      <t>Test voltage(kV)</t>
    </r>
    <r>
      <rPr>
        <sz val="11"/>
        <color rgb="FFFF0000"/>
        <rFont val="Times New Roman"/>
        <family val="1"/>
      </rPr>
      <t>**</t>
    </r>
  </si>
  <si>
    <t>2. HM Tech data</t>
  </si>
  <si>
    <t>AC</t>
  </si>
  <si>
    <t>SI</t>
  </si>
  <si>
    <t>LI</t>
  </si>
  <si>
    <t>LIC</t>
  </si>
  <si>
    <t>Tap changer to earth (f)</t>
  </si>
  <si>
    <t>Between start and end of a tap winding (a)</t>
  </si>
  <si>
    <t>Between selected and preset diverter switch taps (a0)</t>
  </si>
  <si>
    <t>Between any selected and preselected taps of the tap selector (a1)</t>
  </si>
  <si>
    <t>Between tap selector contacts of different phases (b)</t>
  </si>
  <si>
    <t>Between change-over contact(-) and change-over contact(+) of different phase (c)</t>
  </si>
  <si>
    <t>Between the start of the coarse tap winding and the current take-off terminal (same phase) (c1)</t>
  </si>
  <si>
    <t>Between start contacts (–) of coarse windings (different phases) (c2)</t>
  </si>
  <si>
    <t>between connected and neighboring coarse tap contacts(d1)</t>
  </si>
  <si>
    <t>between unconnected and neighboring coarse tap contacts(d2)</t>
  </si>
  <si>
    <t>Between start and end of a coarse winding(d3)</t>
  </si>
  <si>
    <t>Tap changer head layout</t>
  </si>
  <si>
    <t>选项</t>
  </si>
  <si>
    <t>金额</t>
  </si>
  <si>
    <t>Pressure Relief Device</t>
  </si>
  <si>
    <t>1. Rupture disc only</t>
  </si>
  <si>
    <t>Temperature Sensor</t>
  </si>
  <si>
    <t>Drive side of tap-selector</t>
  </si>
  <si>
    <t>I</t>
  </si>
  <si>
    <t>OLTC head layout</t>
  </si>
  <si>
    <t>Drawing code**</t>
  </si>
  <si>
    <t>Top gear</t>
  </si>
  <si>
    <t>Right output</t>
  </si>
  <si>
    <t>1. 3xOLTC head layout（C1C2 L-shaped）without PRD</t>
  </si>
  <si>
    <t>1. 3xOLTC（Rupture disc only）</t>
  </si>
  <si>
    <t>1. Right output shaft with rupture disc only</t>
  </si>
  <si>
    <r>
      <rPr>
        <sz val="11"/>
        <rFont val="Times New Roman"/>
        <family val="1"/>
      </rPr>
      <t>Adjustable angle</t>
    </r>
    <r>
      <rPr>
        <sz val="11"/>
        <color rgb="FFFF0000"/>
        <rFont val="Times New Roman"/>
        <family val="1"/>
      </rPr>
      <t>**</t>
    </r>
  </si>
  <si>
    <t>a1</t>
  </si>
  <si>
    <t>Pressure  Relief  Device/Valve</t>
  </si>
  <si>
    <t>Supplier</t>
  </si>
  <si>
    <t>1. YSF series,Shenyang,China</t>
  </si>
  <si>
    <t>Option</t>
  </si>
  <si>
    <t>Signal</t>
  </si>
  <si>
    <t>1. one CO contact</t>
  </si>
  <si>
    <t>Switch rating</t>
  </si>
  <si>
    <t>1.DC220V,0.3A</t>
  </si>
  <si>
    <t>Oil directional</t>
  </si>
  <si>
    <t>Gasket</t>
  </si>
  <si>
    <t>1. Nitrile</t>
  </si>
  <si>
    <t>Terminal box position</t>
  </si>
  <si>
    <t>2. on both sides</t>
  </si>
  <si>
    <t>Language</t>
  </si>
  <si>
    <t>2. English</t>
  </si>
  <si>
    <t>是否单独包装</t>
  </si>
  <si>
    <t>2.否</t>
  </si>
  <si>
    <t>使用温度</t>
  </si>
  <si>
    <t>不锈钢防雨罩</t>
  </si>
  <si>
    <t>1. 不配</t>
  </si>
  <si>
    <t>放气装置</t>
  </si>
  <si>
    <t>1.不配（标配）</t>
  </si>
  <si>
    <t>第三方检测报告</t>
  </si>
  <si>
    <t>管接头</t>
  </si>
  <si>
    <t>升高座</t>
  </si>
  <si>
    <t>PRD HM internal code</t>
  </si>
  <si>
    <t>QUALITROL model</t>
  </si>
  <si>
    <t xml:space="preserve">                        温控器配置</t>
  </si>
  <si>
    <t>开关头部温度传感器</t>
  </si>
  <si>
    <t>2.双路PT100</t>
  </si>
  <si>
    <t>语种</t>
  </si>
  <si>
    <t>2. 英文</t>
  </si>
  <si>
    <t>Buchholz relay</t>
  </si>
  <si>
    <t>1.With</t>
  </si>
  <si>
    <t>1. QJ series,Shenyang,China</t>
  </si>
  <si>
    <t>1.双浮球</t>
  </si>
  <si>
    <t>不配双浮球</t>
  </si>
  <si>
    <t>2.记忆功能</t>
  </si>
  <si>
    <t>不配记忆功能</t>
  </si>
  <si>
    <t>Gas alarm signal</t>
  </si>
  <si>
    <t>Without</t>
  </si>
  <si>
    <t>Trip signal</t>
  </si>
  <si>
    <t>one NO contact</t>
  </si>
  <si>
    <t>5.缺油接点</t>
  </si>
  <si>
    <t>无缺油</t>
  </si>
  <si>
    <t>6.(跳闸&amp;缺油)</t>
  </si>
  <si>
    <t>无(跳闸&amp;缺油)</t>
  </si>
  <si>
    <t>QJ model</t>
  </si>
  <si>
    <t>Oil flow</t>
  </si>
  <si>
    <t>1.0m/s</t>
  </si>
  <si>
    <t>1. DC220V,0.3A</t>
  </si>
  <si>
    <t>Flange of relay</t>
  </si>
  <si>
    <t>1. With groove</t>
  </si>
  <si>
    <t>防腐等级</t>
  </si>
  <si>
    <t>C4-M-标配</t>
  </si>
  <si>
    <t>防护等级</t>
  </si>
  <si>
    <t>1.IP55</t>
  </si>
  <si>
    <t>省级检测报告</t>
  </si>
  <si>
    <t>密封材质</t>
  </si>
  <si>
    <t>1. 丁晴</t>
  </si>
  <si>
    <t>QJ HM internal code</t>
  </si>
  <si>
    <t>EMB model</t>
  </si>
  <si>
    <t>集气盒及管</t>
  </si>
  <si>
    <t>不配</t>
  </si>
  <si>
    <t>截止阀</t>
  </si>
  <si>
    <t>Oil pipe and Drive shaft</t>
  </si>
  <si>
    <t>Pipe connection</t>
  </si>
  <si>
    <t>Pipe</t>
  </si>
  <si>
    <t>Bleeder</t>
  </si>
  <si>
    <t>Flange</t>
  </si>
  <si>
    <t>Height</t>
  </si>
  <si>
    <t>Pipe Q</t>
  </si>
  <si>
    <t>1. With(std.)</t>
  </si>
  <si>
    <t>1. Without(std.)</t>
  </si>
  <si>
    <t>1. With groove(std.)</t>
  </si>
  <si>
    <t>1. No height increase(std.)</t>
  </si>
  <si>
    <t>Pipe S</t>
  </si>
  <si>
    <t>Pipe R</t>
  </si>
  <si>
    <t>1. Without groove(std.)</t>
  </si>
  <si>
    <t>Pipe E2</t>
  </si>
  <si>
    <t>1. Without（std.）</t>
  </si>
  <si>
    <t>Horizonal drive shaft</t>
  </si>
  <si>
    <t>Length(mm)</t>
  </si>
  <si>
    <t>Quantity</t>
  </si>
  <si>
    <t>Vertical drive shaft</t>
  </si>
  <si>
    <t>Horizonal drive shaft protection</t>
  </si>
  <si>
    <t>Cardan</t>
  </si>
  <si>
    <t>Vertical shaft insulator</t>
  </si>
  <si>
    <t>Vertical drive shaft protection</t>
  </si>
  <si>
    <t xml:space="preserve">Set quantity </t>
  </si>
  <si>
    <t>2*800</t>
  </si>
  <si>
    <t>2*1200</t>
  </si>
  <si>
    <t xml:space="preserve">Intermediate gearbox </t>
  </si>
  <si>
    <t>Pcs</t>
  </si>
  <si>
    <t>Quantity of gearbox(1:1)</t>
  </si>
  <si>
    <t>With single end</t>
  </si>
  <si>
    <t>With double end</t>
  </si>
  <si>
    <t>Color of paint</t>
  </si>
  <si>
    <t>RAL7040</t>
  </si>
  <si>
    <t>Corrosive class</t>
  </si>
  <si>
    <t>C5-M</t>
  </si>
  <si>
    <t>Language of documentation</t>
  </si>
  <si>
    <t>English</t>
  </si>
  <si>
    <t>Set</t>
  </si>
  <si>
    <t>Language of
rating plate</t>
  </si>
  <si>
    <t>Remark</t>
  </si>
  <si>
    <t>Prepared by</t>
  </si>
  <si>
    <t>Check by</t>
  </si>
  <si>
    <t>Approved by</t>
  </si>
  <si>
    <r>
      <rPr>
        <sz val="11"/>
        <color theme="1"/>
        <rFont val="Calibri"/>
        <charset val="134"/>
        <scheme val="minor"/>
      </rPr>
      <t xml:space="preserve">
                      </t>
    </r>
    <r>
      <rPr>
        <sz val="11"/>
        <color theme="1"/>
        <rFont val="Calibri"/>
        <charset val="134"/>
        <scheme val="minor"/>
      </rPr>
      <t xml:space="preserve">
                 </t>
    </r>
    <r>
      <rPr>
        <sz val="16"/>
        <color theme="1"/>
        <rFont val="宋体"/>
        <charset val="134"/>
      </rPr>
      <t xml:space="preserve"> </t>
    </r>
  </si>
  <si>
    <t>When placing an order, please return this Excel file to Huaming.</t>
  </si>
  <si>
    <t>瓦斯继电器</t>
  </si>
  <si>
    <t>压力释放阀</t>
  </si>
  <si>
    <t>开关-类型(国内)</t>
  </si>
  <si>
    <t>开关-类型(出口)</t>
  </si>
  <si>
    <t>变压器-分接绕组接线图</t>
  </si>
  <si>
    <t>1. Y接中性点调压</t>
  </si>
  <si>
    <t>齿轮盒出轴方向</t>
  </si>
  <si>
    <t>左出轴</t>
  </si>
  <si>
    <t>左</t>
  </si>
  <si>
    <t>分接选择器驱动轴</t>
  </si>
  <si>
    <t>CHVT</t>
  </si>
  <si>
    <t>CV2</t>
  </si>
  <si>
    <t>VCV-G</t>
  </si>
  <si>
    <t>2. Y接中部调压</t>
  </si>
  <si>
    <t>右出轴</t>
  </si>
  <si>
    <t>右</t>
  </si>
  <si>
    <t>II</t>
  </si>
  <si>
    <t>CM</t>
  </si>
  <si>
    <t>3. Y接线端调压</t>
  </si>
  <si>
    <t>CMD</t>
  </si>
  <si>
    <t>4. 角接线端调压</t>
  </si>
  <si>
    <t>柱轴方向</t>
  </si>
  <si>
    <t>CV</t>
  </si>
  <si>
    <t>5. 角接中部调压</t>
  </si>
  <si>
    <t>SDZV</t>
  </si>
  <si>
    <t>SHGV</t>
  </si>
  <si>
    <t>6. 1+2相调压</t>
  </si>
  <si>
    <r>
      <rPr>
        <sz val="11"/>
        <color rgb="FF000000"/>
        <rFont val="Arial"/>
        <family val="2"/>
      </rPr>
      <t xml:space="preserve">7. </t>
    </r>
    <r>
      <rPr>
        <sz val="11"/>
        <color rgb="FF000000"/>
        <rFont val="宋体"/>
        <charset val="134"/>
      </rPr>
      <t>自耦中性点调压</t>
    </r>
  </si>
  <si>
    <t>SHZVG</t>
  </si>
  <si>
    <t>8. 自耦中部调压</t>
  </si>
  <si>
    <t>SV</t>
  </si>
  <si>
    <r>
      <rPr>
        <sz val="11"/>
        <color rgb="FF000000"/>
        <rFont val="Arial"/>
        <family val="2"/>
      </rPr>
      <t xml:space="preserve">9. </t>
    </r>
    <r>
      <rPr>
        <sz val="11"/>
        <color rgb="FF000000"/>
        <rFont val="宋体"/>
        <charset val="134"/>
      </rPr>
      <t>特殊接线方式请附接线图纸和变压器铭牌</t>
    </r>
  </si>
  <si>
    <t>VCM</t>
  </si>
  <si>
    <t>CM2</t>
  </si>
  <si>
    <t>VCME</t>
  </si>
  <si>
    <t>弯管布置</t>
  </si>
  <si>
    <t>1. 单边布置</t>
  </si>
  <si>
    <t>2. 两边布置</t>
  </si>
  <si>
    <t>2. Star,in center</t>
  </si>
  <si>
    <t>3. Star,at line end</t>
  </si>
  <si>
    <t>开关-相数</t>
  </si>
  <si>
    <t>4. Delta,at line end</t>
  </si>
  <si>
    <t>5. Delta, in center</t>
  </si>
  <si>
    <t>6. 1+2 phases</t>
  </si>
  <si>
    <t xml:space="preserve">7. Auto,in neutral </t>
  </si>
  <si>
    <t>I+II</t>
  </si>
  <si>
    <t>8. Auto,in center</t>
  </si>
  <si>
    <t>3xI</t>
  </si>
  <si>
    <t>9. Auto, at HV winding</t>
  </si>
  <si>
    <t>2xIII</t>
  </si>
  <si>
    <r>
      <rPr>
        <sz val="11"/>
        <color rgb="FF000000"/>
        <rFont val="Arial"/>
        <family val="2"/>
      </rPr>
      <t xml:space="preserve">10. </t>
    </r>
    <r>
      <rPr>
        <sz val="11"/>
        <color rgb="FF000000"/>
        <rFont val="宋体"/>
        <charset val="134"/>
      </rPr>
      <t>Special configuration,sketch encolsed</t>
    </r>
  </si>
  <si>
    <t>2xII</t>
  </si>
  <si>
    <t>电动机构</t>
  </si>
  <si>
    <t>SHM-D</t>
  </si>
  <si>
    <t>SHM-DL</t>
  </si>
  <si>
    <t>SHM-X</t>
  </si>
  <si>
    <t>控制器</t>
  </si>
  <si>
    <t>HMC-3C</t>
  </si>
  <si>
    <t>SHM-KX</t>
  </si>
  <si>
    <t>HMIET</t>
  </si>
  <si>
    <t>应用</t>
  </si>
  <si>
    <t>1. Network</t>
  </si>
  <si>
    <t>2. Railway</t>
  </si>
  <si>
    <t>3. Furnace</t>
  </si>
  <si>
    <t>4. Rectifier</t>
  </si>
  <si>
    <t>5. Power plant</t>
  </si>
  <si>
    <t>6. Test Transformer</t>
  </si>
  <si>
    <t>7. Renewable energy</t>
  </si>
  <si>
    <t>8. Phase shifter</t>
  </si>
  <si>
    <r>
      <rPr>
        <sz val="11"/>
        <color rgb="FF000000"/>
        <rFont val="宋体"/>
        <charset val="134"/>
      </rPr>
      <t>9. Other (</t>
    </r>
    <r>
      <rPr>
        <sz val="11"/>
        <color rgb="FF000000"/>
        <rFont val="Times New Roman"/>
        <family val="1"/>
      </rPr>
      <t>     </t>
    </r>
    <r>
      <rPr>
        <sz val="11"/>
        <color rgb="FF000000"/>
        <rFont val="宋体"/>
        <charset val="134"/>
      </rPr>
      <t>)</t>
    </r>
  </si>
  <si>
    <t>变压器-类型</t>
  </si>
  <si>
    <t>2. Auto transformer</t>
  </si>
  <si>
    <t>3. Booster transformer</t>
  </si>
  <si>
    <t>4. Serise reactor</t>
  </si>
  <si>
    <t>5. Parallel reactor</t>
  </si>
  <si>
    <t>6. HVDC transmission</t>
  </si>
  <si>
    <r>
      <rPr>
        <sz val="11"/>
        <color rgb="FF000000"/>
        <rFont val="宋体"/>
        <charset val="134"/>
      </rPr>
      <t>7. Other (</t>
    </r>
    <r>
      <rPr>
        <sz val="11"/>
        <color rgb="FF000000"/>
        <rFont val="Times New Roman"/>
        <family val="1"/>
      </rPr>
      <t>     </t>
    </r>
    <r>
      <rPr>
        <sz val="11"/>
        <color rgb="FF000000"/>
        <rFont val="宋体"/>
        <charset val="134"/>
      </rPr>
      <t>)</t>
    </r>
  </si>
  <si>
    <t>变压器-频率</t>
  </si>
  <si>
    <t>50Hz</t>
  </si>
  <si>
    <t>60Hz</t>
  </si>
  <si>
    <t>变压器-环境温度</t>
  </si>
  <si>
    <t>变压器-绝缘介质</t>
  </si>
  <si>
    <r>
      <rPr>
        <sz val="11"/>
        <color rgb="FF000000"/>
        <rFont val="宋体"/>
        <charset val="134"/>
      </rPr>
      <t>2. Natural ester oil (</t>
    </r>
    <r>
      <rPr>
        <sz val="11"/>
        <color rgb="FF000000"/>
        <rFont val="Times New Roman"/>
        <family val="1"/>
      </rPr>
      <t>     </t>
    </r>
    <r>
      <rPr>
        <sz val="11"/>
        <color rgb="FF000000"/>
        <rFont val="宋体"/>
        <charset val="134"/>
      </rPr>
      <t>)</t>
    </r>
  </si>
  <si>
    <r>
      <rPr>
        <sz val="11"/>
        <color rgb="FF000000"/>
        <rFont val="宋体"/>
        <charset val="134"/>
      </rPr>
      <t>3. Synthetic ester oil(</t>
    </r>
    <r>
      <rPr>
        <sz val="11"/>
        <color rgb="FF000000"/>
        <rFont val="Times New Roman"/>
        <family val="1"/>
      </rPr>
      <t>     </t>
    </r>
    <r>
      <rPr>
        <sz val="11"/>
        <color rgb="FF000000"/>
        <rFont val="宋体"/>
        <charset val="134"/>
      </rPr>
      <t>)</t>
    </r>
  </si>
  <si>
    <t>4. SF6</t>
  </si>
  <si>
    <t>5. Other（    ）</t>
  </si>
  <si>
    <t>变压器-额定容量</t>
  </si>
  <si>
    <t>1. (     ) kVA, Constant</t>
  </si>
  <si>
    <r>
      <rPr>
        <sz val="11"/>
        <color rgb="FF000000"/>
        <rFont val="Arial"/>
        <family val="2"/>
      </rPr>
      <t xml:space="preserve">2. (     ) kVA~ (     ) kVA, Variable, </t>
    </r>
    <r>
      <rPr>
        <sz val="11"/>
        <color rgb="FF000000"/>
        <rFont val="宋体"/>
        <charset val="134"/>
      </rPr>
      <t>remember to attach rating table</t>
    </r>
  </si>
  <si>
    <t>变压器-过载</t>
  </si>
  <si>
    <r>
      <rPr>
        <sz val="11"/>
        <color rgb="FF000000"/>
        <rFont val="宋体"/>
        <charset val="134"/>
      </rPr>
      <t xml:space="preserve">1. </t>
    </r>
    <r>
      <rPr>
        <sz val="11"/>
        <color rgb="FF000000"/>
        <rFont val="Arial"/>
        <family val="2"/>
      </rPr>
      <t>IEC 60076-7 / ANSI C57.92</t>
    </r>
  </si>
  <si>
    <r>
      <rPr>
        <sz val="11"/>
        <color rgb="FF000000"/>
        <rFont val="宋体"/>
        <charset val="134"/>
      </rPr>
      <t>2. &gt;</t>
    </r>
    <r>
      <rPr>
        <sz val="11"/>
        <color rgb="FF000000"/>
        <rFont val="Arial"/>
        <family val="2"/>
      </rPr>
      <t>IEC 60076-7 / ANSI C57.92 (     )% overload (     )hours</t>
    </r>
  </si>
  <si>
    <t>变压器-调压范围/调压级数</t>
  </si>
  <si>
    <r>
      <rPr>
        <sz val="11"/>
        <color rgb="FF000000"/>
        <rFont val="Arial"/>
        <family val="2"/>
      </rPr>
      <t xml:space="preserve">1. ± (     ) </t>
    </r>
    <r>
      <rPr>
        <sz val="11"/>
        <color rgb="FF000000"/>
        <rFont val="宋体"/>
        <charset val="134"/>
      </rPr>
      <t>级</t>
    </r>
    <r>
      <rPr>
        <sz val="11"/>
        <color rgb="FF000000"/>
        <rFont val="Arial"/>
        <family val="2"/>
      </rPr>
      <t xml:space="preserve"> x (     ) %</t>
    </r>
  </si>
  <si>
    <r>
      <rPr>
        <sz val="11"/>
        <color rgb="FF000000"/>
        <rFont val="Arial"/>
        <family val="2"/>
      </rPr>
      <t xml:space="preserve">2. - (     ) ~+(     ) </t>
    </r>
    <r>
      <rPr>
        <sz val="11"/>
        <color rgb="FF000000"/>
        <rFont val="宋体"/>
        <charset val="134"/>
      </rPr>
      <t>级</t>
    </r>
    <r>
      <rPr>
        <sz val="11"/>
        <color rgb="FF000000"/>
        <rFont val="Arial"/>
        <family val="2"/>
      </rPr>
      <t xml:space="preserve">  x  (     ) %</t>
    </r>
  </si>
  <si>
    <t>变压器-磁通量</t>
  </si>
  <si>
    <t>2. Variable flux voltage regulation</t>
  </si>
  <si>
    <t>3. Compound voltage regulation</t>
  </si>
  <si>
    <t>变压器-调压方式</t>
  </si>
  <si>
    <t>1. 正反调</t>
  </si>
  <si>
    <t>2. 线性调</t>
  </si>
  <si>
    <t>3. 粗细调</t>
  </si>
  <si>
    <t>4. 多级正反调</t>
  </si>
  <si>
    <t>5. 多级线性调</t>
  </si>
  <si>
    <t>6. 多级粗细调</t>
  </si>
  <si>
    <r>
      <rPr>
        <sz val="11"/>
        <color rgb="FF000000"/>
        <rFont val="宋体"/>
        <charset val="134"/>
      </rPr>
      <t>变压器</t>
    </r>
    <r>
      <rPr>
        <sz val="11"/>
        <color rgb="FF000000"/>
        <rFont val="Arial"/>
        <family val="2"/>
      </rPr>
      <t>-</t>
    </r>
    <r>
      <rPr>
        <sz val="11"/>
        <color rgb="FF000000"/>
        <rFont val="宋体"/>
        <charset val="134"/>
      </rPr>
      <t>每相额定级电压</t>
    </r>
  </si>
  <si>
    <r>
      <rPr>
        <sz val="11"/>
        <color rgb="FF000000"/>
        <rFont val="宋体"/>
        <charset val="134"/>
      </rPr>
      <t>1. Constant</t>
    </r>
    <r>
      <rPr>
        <sz val="11"/>
        <color rgb="FF000000"/>
        <rFont val="Arial"/>
        <family val="2"/>
      </rPr>
      <t xml:space="preserve">  Ust = (     )V</t>
    </r>
  </si>
  <si>
    <r>
      <rPr>
        <sz val="11"/>
        <color rgb="FF000000"/>
        <rFont val="宋体"/>
        <charset val="134"/>
      </rPr>
      <t>2. Variable</t>
    </r>
    <r>
      <rPr>
        <sz val="11"/>
        <color rgb="FF000000"/>
        <rFont val="Arial"/>
        <family val="2"/>
      </rPr>
      <t xml:space="preserve">  Ust max.= (     )V  Ust min.= (     )V</t>
    </r>
  </si>
  <si>
    <r>
      <rPr>
        <sz val="11"/>
        <color rgb="FF000000"/>
        <rFont val="宋体"/>
        <charset val="134"/>
      </rPr>
      <t>电位连接</t>
    </r>
    <r>
      <rPr>
        <sz val="11"/>
        <color rgb="FF000000"/>
        <rFont val="Arial"/>
        <family val="2"/>
      </rPr>
      <t>-</t>
    </r>
    <r>
      <rPr>
        <sz val="11"/>
        <color rgb="FF000000"/>
        <rFont val="宋体"/>
        <charset val="134"/>
      </rPr>
      <t>型号</t>
    </r>
  </si>
  <si>
    <t>3x</t>
  </si>
  <si>
    <t>2x</t>
  </si>
  <si>
    <t>1x</t>
  </si>
  <si>
    <t>电流</t>
  </si>
  <si>
    <t>D</t>
  </si>
  <si>
    <t>选择</t>
  </si>
  <si>
    <t>C</t>
  </si>
  <si>
    <t>DE</t>
  </si>
  <si>
    <t>E</t>
  </si>
  <si>
    <t>安装法兰</t>
  </si>
  <si>
    <t>2. Standard</t>
  </si>
  <si>
    <t>中国省份</t>
  </si>
  <si>
    <t>北京</t>
  </si>
  <si>
    <t>上海</t>
  </si>
  <si>
    <t>天津</t>
  </si>
  <si>
    <t>重庆</t>
  </si>
  <si>
    <t>浙江</t>
  </si>
  <si>
    <t>安徽</t>
  </si>
  <si>
    <t>江西</t>
  </si>
  <si>
    <t>福建</t>
  </si>
  <si>
    <t>广东</t>
  </si>
  <si>
    <t>广西</t>
  </si>
  <si>
    <t>山东</t>
  </si>
  <si>
    <t>山西</t>
  </si>
  <si>
    <t>湖南</t>
  </si>
  <si>
    <t>湖北</t>
  </si>
  <si>
    <t>河南</t>
  </si>
  <si>
    <t>河北</t>
  </si>
  <si>
    <t>陕西</t>
  </si>
  <si>
    <t>新疆</t>
  </si>
  <si>
    <t>辽宁</t>
  </si>
  <si>
    <t>黑龙江</t>
  </si>
  <si>
    <t>吉林</t>
  </si>
  <si>
    <t>内蒙古</t>
  </si>
  <si>
    <t>宁夏</t>
  </si>
  <si>
    <t>甘肃</t>
  </si>
  <si>
    <t>青海</t>
  </si>
  <si>
    <t>四川</t>
  </si>
  <si>
    <t>贵州</t>
  </si>
  <si>
    <t>云南</t>
  </si>
  <si>
    <t>江苏</t>
  </si>
  <si>
    <t>海南</t>
  </si>
  <si>
    <t>台湾</t>
  </si>
  <si>
    <t>香港</t>
  </si>
  <si>
    <t>澳门</t>
  </si>
  <si>
    <t>CMD600A\CMD1000A\SHZV\CHVT\SDZV\SHZVG</t>
  </si>
  <si>
    <t>压力阀配置</t>
  </si>
  <si>
    <t>温控器配置</t>
  </si>
  <si>
    <t>01</t>
  </si>
  <si>
    <t>00</t>
  </si>
  <si>
    <t>05</t>
  </si>
  <si>
    <t>02</t>
  </si>
  <si>
    <t>03</t>
  </si>
  <si>
    <t>06</t>
  </si>
  <si>
    <r>
      <rPr>
        <b/>
        <sz val="10.5"/>
        <color theme="1"/>
        <rFont val="Calibri"/>
        <family val="2"/>
      </rPr>
      <t xml:space="preserve">1. </t>
    </r>
    <r>
      <rPr>
        <b/>
        <sz val="10.5"/>
        <color theme="1"/>
        <rFont val="宋体"/>
        <charset val="134"/>
      </rPr>
      <t>不配压力释放阀，仅爆破盖</t>
    </r>
  </si>
  <si>
    <r>
      <rPr>
        <sz val="10.5"/>
        <color theme="1"/>
        <rFont val="Calibri"/>
        <family val="2"/>
      </rPr>
      <t>1.</t>
    </r>
    <r>
      <rPr>
        <b/>
        <sz val="10.5"/>
        <color theme="1"/>
        <rFont val="宋体"/>
        <charset val="134"/>
      </rPr>
      <t>不配压力释放阀，仅爆破盖</t>
    </r>
  </si>
  <si>
    <t>04</t>
  </si>
  <si>
    <r>
      <rPr>
        <sz val="10.5"/>
        <color theme="1"/>
        <rFont val="Calibri"/>
        <family val="2"/>
      </rPr>
      <t xml:space="preserve">2. </t>
    </r>
    <r>
      <rPr>
        <sz val="10.5"/>
        <color theme="1"/>
        <rFont val="宋体"/>
        <charset val="134"/>
      </rPr>
      <t>带</t>
    </r>
    <r>
      <rPr>
        <sz val="10.5"/>
        <color theme="1"/>
        <rFont val="Calibri"/>
        <family val="2"/>
      </rPr>
      <t>50</t>
    </r>
    <r>
      <rPr>
        <sz val="10.5"/>
        <color theme="1"/>
        <rFont val="宋体"/>
        <charset val="134"/>
      </rPr>
      <t>口径压力阀无爆破盖</t>
    </r>
  </si>
  <si>
    <r>
      <rPr>
        <sz val="10.5"/>
        <color theme="1"/>
        <rFont val="Calibri"/>
        <family val="2"/>
      </rPr>
      <t>2.</t>
    </r>
    <r>
      <rPr>
        <sz val="10.5"/>
        <color theme="1"/>
        <rFont val="宋体"/>
        <charset val="134"/>
      </rPr>
      <t>带</t>
    </r>
    <r>
      <rPr>
        <sz val="10.5"/>
        <color theme="1"/>
        <rFont val="Calibri"/>
        <family val="2"/>
      </rPr>
      <t>50</t>
    </r>
    <r>
      <rPr>
        <sz val="10.5"/>
        <color theme="1"/>
        <rFont val="宋体"/>
        <charset val="134"/>
      </rPr>
      <t>口径压力阀及爆破盖</t>
    </r>
  </si>
  <si>
    <r>
      <rPr>
        <sz val="10.5"/>
        <color theme="1"/>
        <rFont val="Calibri"/>
        <family val="2"/>
      </rPr>
      <t>3.</t>
    </r>
    <r>
      <rPr>
        <sz val="10.5"/>
        <color theme="1"/>
        <rFont val="宋体"/>
        <charset val="134"/>
      </rPr>
      <t>带</t>
    </r>
    <r>
      <rPr>
        <sz val="10.5"/>
        <color theme="1"/>
        <rFont val="Calibri"/>
        <family val="2"/>
      </rPr>
      <t>130</t>
    </r>
    <r>
      <rPr>
        <sz val="10.5"/>
        <color theme="1"/>
        <rFont val="宋体"/>
        <charset val="134"/>
      </rPr>
      <t>口径压力阀无爆破盖</t>
    </r>
  </si>
  <si>
    <t>P</t>
  </si>
  <si>
    <r>
      <rPr>
        <sz val="10.5"/>
        <color theme="1"/>
        <rFont val="Calibri"/>
        <family val="2"/>
      </rPr>
      <t xml:space="preserve">2. </t>
    </r>
    <r>
      <rPr>
        <sz val="10.5"/>
        <color theme="1"/>
        <rFont val="宋体"/>
        <charset val="134"/>
      </rPr>
      <t>带</t>
    </r>
    <r>
      <rPr>
        <sz val="10.5"/>
        <color theme="1"/>
        <rFont val="Calibri"/>
        <family val="2"/>
      </rPr>
      <t>50</t>
    </r>
    <r>
      <rPr>
        <sz val="10.5"/>
        <color theme="1"/>
        <rFont val="宋体"/>
        <charset val="134"/>
      </rPr>
      <t>口径压力阀及爆破盖</t>
    </r>
  </si>
  <si>
    <t>L</t>
  </si>
  <si>
    <t>R</t>
  </si>
  <si>
    <t>配PT100</t>
  </si>
  <si>
    <t>W</t>
  </si>
  <si>
    <t>配BWTY</t>
  </si>
  <si>
    <t>信号</t>
  </si>
  <si>
    <t>2. two CO contacts</t>
  </si>
  <si>
    <t>2. 配</t>
  </si>
  <si>
    <t>3. two NO contacts</t>
  </si>
  <si>
    <t>4. Without</t>
  </si>
  <si>
    <t>定向喷油</t>
  </si>
  <si>
    <t>2. With</t>
  </si>
  <si>
    <t>信号引出位置</t>
  </si>
  <si>
    <t>1. one side</t>
  </si>
  <si>
    <t>1.是</t>
  </si>
  <si>
    <t>防雨罩</t>
  </si>
  <si>
    <t>节点容量</t>
  </si>
  <si>
    <t>2.DC220V,0.5A</t>
  </si>
  <si>
    <t>3.DC220V,1A</t>
  </si>
  <si>
    <t>2. Viton</t>
  </si>
  <si>
    <t>3. 氟硅橡胶</t>
  </si>
  <si>
    <t>4. 丙烯酸酯</t>
  </si>
  <si>
    <t>1. Chinese</t>
  </si>
  <si>
    <t>3. Russian</t>
  </si>
  <si>
    <t>4. French</t>
  </si>
  <si>
    <t>5. Spanish</t>
  </si>
  <si>
    <t>6. Portugal</t>
  </si>
  <si>
    <t>1.常温(-30℃—40℃)</t>
  </si>
  <si>
    <t>2.低温(-60℃—40℃)</t>
  </si>
  <si>
    <t>资料</t>
  </si>
  <si>
    <t>Italian</t>
  </si>
  <si>
    <t>Russian</t>
  </si>
  <si>
    <t>French</t>
  </si>
  <si>
    <t>Spanish</t>
  </si>
  <si>
    <t>Portuguese</t>
  </si>
  <si>
    <t>铭牌</t>
  </si>
  <si>
    <t>版本号</t>
  </si>
  <si>
    <t>Rev. 01</t>
  </si>
  <si>
    <t>Rev. 02</t>
  </si>
  <si>
    <t>Rev. 03</t>
  </si>
  <si>
    <t>Rev. 04</t>
  </si>
  <si>
    <t>Rev. 05</t>
  </si>
  <si>
    <t>Rev. 06</t>
  </si>
  <si>
    <t>Rev. 07</t>
  </si>
  <si>
    <t>Rev. 08</t>
  </si>
  <si>
    <t>Rev. 09</t>
  </si>
  <si>
    <t>调压</t>
  </si>
  <si>
    <t>MV side</t>
  </si>
  <si>
    <t>LV side</t>
  </si>
  <si>
    <t>机构箱油漆颜色</t>
  </si>
  <si>
    <t>RAL7031</t>
  </si>
  <si>
    <t>RAL7032</t>
  </si>
  <si>
    <t>RAL7033</t>
  </si>
  <si>
    <t>RAL7035</t>
  </si>
  <si>
    <t>BS381C(632)</t>
  </si>
  <si>
    <t>Munsell 6.5</t>
  </si>
  <si>
    <t>ANSI 70</t>
  </si>
  <si>
    <t>Other(  )</t>
  </si>
  <si>
    <t>1.配</t>
  </si>
  <si>
    <t>2.不配</t>
  </si>
  <si>
    <t>2.Without</t>
  </si>
  <si>
    <t>转换选择换选择器结构</t>
  </si>
  <si>
    <t>2.L(Cage)</t>
  </si>
  <si>
    <t>线圈布置图</t>
  </si>
  <si>
    <t>线圈</t>
  </si>
  <si>
    <t>1. 高压线圈</t>
  </si>
  <si>
    <t>2. 串联线圈</t>
  </si>
  <si>
    <t>进线方式：</t>
  </si>
  <si>
    <t>at line end</t>
  </si>
  <si>
    <t>in the middle</t>
  </si>
  <si>
    <t>铁芯</t>
  </si>
  <si>
    <t>2.IP66</t>
  </si>
  <si>
    <t>油箱</t>
  </si>
  <si>
    <t>低压线圈</t>
  </si>
  <si>
    <t>Low Voltage</t>
  </si>
  <si>
    <t>Medium Voltage</t>
  </si>
  <si>
    <t>High Voltage</t>
  </si>
  <si>
    <t xml:space="preserve">Series </t>
  </si>
  <si>
    <t xml:space="preserve">Common </t>
  </si>
  <si>
    <t xml:space="preserve">Coarse </t>
  </si>
  <si>
    <t>Stabilizing</t>
  </si>
  <si>
    <t>1、 防爆盖（标配无压力释放阀）</t>
  </si>
  <si>
    <t>1.一组(常开、常闭)</t>
  </si>
  <si>
    <t>2.两组(常开、常闭)</t>
  </si>
  <si>
    <t>3.两组(常开)</t>
  </si>
  <si>
    <t>压力释放装置</t>
  </si>
  <si>
    <t>无</t>
  </si>
  <si>
    <t>4.无信号</t>
  </si>
  <si>
    <t>2. PRD 50mm-bore(Opening pressure 85kPa)</t>
  </si>
  <si>
    <t>2、 50口径压力释放阀（开启压力85kPa）</t>
  </si>
  <si>
    <t>3. PRD 130mm-bore(Opening pressure 138kPa)</t>
  </si>
  <si>
    <t>4、 50口径压力释放阀（开启压力70kPa）</t>
  </si>
  <si>
    <t>3、 130口径压力释放阀（开启压力138kPa）</t>
  </si>
  <si>
    <t>2. With PT100</t>
  </si>
  <si>
    <t>有</t>
  </si>
  <si>
    <t>3. With BWTY</t>
  </si>
  <si>
    <t>1. 不带</t>
  </si>
  <si>
    <t>2. 带</t>
  </si>
  <si>
    <t>CM图纸</t>
  </si>
  <si>
    <t>CM单项拼接</t>
  </si>
  <si>
    <t>PDF</t>
  </si>
  <si>
    <t>DWG</t>
  </si>
  <si>
    <t>无有III</t>
  </si>
  <si>
    <t>https://console.box.lenovo.com/l/k1Q19G</t>
  </si>
  <si>
    <t>https://console.box.lenovo.com/l/I00YpK</t>
  </si>
  <si>
    <t>无有II</t>
  </si>
  <si>
    <t>https://console.box.lenovo.com/l/Q08pEX</t>
  </si>
  <si>
    <t>https://console.box.lenovo.com/l/h06hiX</t>
  </si>
  <si>
    <t>无有I</t>
  </si>
  <si>
    <t>https://console.box.lenovo.com/l/d5GPdZ</t>
  </si>
  <si>
    <t>https://console.box.lenovo.com/l/l0tqRd</t>
  </si>
  <si>
    <t>无无III</t>
  </si>
  <si>
    <t>https://console.box.lenovo.com/l/AogFxd</t>
  </si>
  <si>
    <t>https://console.box.lenovo.com/l/I00Ypg</t>
  </si>
  <si>
    <t>无无II</t>
  </si>
  <si>
    <t>https://console.box.lenovo.com/l/X5fSbL</t>
  </si>
  <si>
    <t>https://console.box.lenovo.com/l/x1dqTm</t>
  </si>
  <si>
    <t>无无I</t>
  </si>
  <si>
    <t>https://console.box.lenovo.com/l/X5fSbR</t>
  </si>
  <si>
    <t>https://console.box.lenovo.com/l/LHiP71</t>
  </si>
  <si>
    <t>50有III</t>
  </si>
  <si>
    <t>https://console.box.lenovo.com/l/LHiP7o</t>
  </si>
  <si>
    <t>https://console.box.lenovo.com/l/31LVGN</t>
  </si>
  <si>
    <t>50有II</t>
  </si>
  <si>
    <t>https://console.box.lenovo.com/l/s1RS72</t>
  </si>
  <si>
    <t>https://console.box.lenovo.com/l/S57jok</t>
  </si>
  <si>
    <t>50有I</t>
  </si>
  <si>
    <t>https://console.box.lenovo.com/l/wJLIZq</t>
  </si>
  <si>
    <t>https://console.box.lenovo.com/l/F5abHn</t>
  </si>
  <si>
    <t>50无III</t>
  </si>
  <si>
    <t>https://console.box.lenovo.com/l/G5BYGM</t>
  </si>
  <si>
    <t>https://console.box.lenovo.com/l/d5GPdT</t>
  </si>
  <si>
    <t>50无II</t>
  </si>
  <si>
    <t>https://console.box.lenovo.com/l/W0TpNq</t>
  </si>
  <si>
    <t>https://console.box.lenovo.com/l/G5BYGb</t>
  </si>
  <si>
    <t>50无I</t>
  </si>
  <si>
    <t>https://console.box.lenovo.com/l/60jvwy</t>
  </si>
  <si>
    <t>https://console.box.lenovo.com/l/Yo73Pb</t>
  </si>
  <si>
    <t>130有III</t>
  </si>
  <si>
    <t>https://console.box.lenovo.com/l/Q08pEc</t>
  </si>
  <si>
    <t>https://console.box.lenovo.com/l/5HhB1I</t>
  </si>
  <si>
    <t>130有II</t>
  </si>
  <si>
    <t>https://console.box.lenovo.com/l/e1vUQh</t>
  </si>
  <si>
    <t>https://console.box.lenovo.com/l/UJYchb</t>
  </si>
  <si>
    <t>130有I</t>
  </si>
  <si>
    <t>https://console.box.lenovo.com/l/LHiP75</t>
  </si>
  <si>
    <t>https://console.box.lenovo.com/l/g0acaL</t>
  </si>
  <si>
    <t>130无III</t>
  </si>
  <si>
    <t>https://console.box.lenovo.com/l/103FL6</t>
  </si>
  <si>
    <t>https://console.box.lenovo.com/l/l0tqRN</t>
  </si>
  <si>
    <t>130无II</t>
  </si>
  <si>
    <t>https://console.box.lenovo.com/l/4niiMS</t>
  </si>
  <si>
    <t>https://console.box.lenovo.com/l/d5GPdr</t>
  </si>
  <si>
    <t>130无I</t>
  </si>
  <si>
    <t>https://console.box.lenovo.com/l/ZH1ioN</t>
  </si>
  <si>
    <t>https://console.box.lenovo.com/l/e1vUQr</t>
  </si>
  <si>
    <t>型号</t>
  </si>
  <si>
    <t>SHZV600无有</t>
  </si>
  <si>
    <t>https://console.box.lenovo.com/l/q5Wv6l</t>
  </si>
  <si>
    <t>https://console.box.lenovo.com/l/zotbre</t>
  </si>
  <si>
    <t>12</t>
  </si>
  <si>
    <t>SHZV600无无</t>
  </si>
  <si>
    <t>https://console.box.lenovo.com/l/fuGRgS</t>
  </si>
  <si>
    <t>https://console.box.lenovo.com/l/DJiu5e</t>
  </si>
  <si>
    <t>11</t>
  </si>
  <si>
    <t>SHZV60050有</t>
  </si>
  <si>
    <t>https://console.box.lenovo.com/l/I00YJv</t>
  </si>
  <si>
    <t>https://console.box.lenovo.com/l/o5rygM</t>
  </si>
  <si>
    <t>14</t>
  </si>
  <si>
    <t>SHZV60050无</t>
  </si>
  <si>
    <t>https://console.box.lenovo.com/l/Yo7lO3</t>
  </si>
  <si>
    <t>https://console.box.lenovo.com/l/wJLI8O</t>
  </si>
  <si>
    <t>13</t>
  </si>
  <si>
    <t>SHZV600130有</t>
  </si>
  <si>
    <t>https://console.box.lenovo.com/l/EnyhxB</t>
  </si>
  <si>
    <t>https://console.box.lenovo.com/l/g0aXF0</t>
  </si>
  <si>
    <t>16</t>
  </si>
  <si>
    <t>SHZV600130无</t>
  </si>
  <si>
    <t>https://console.box.lenovo.com/l/r1hoEE</t>
  </si>
  <si>
    <t>https://console.box.lenovo.com/l/I00YJ6</t>
  </si>
  <si>
    <t>SHZV1000无有</t>
  </si>
  <si>
    <t>SHZV1000无无</t>
  </si>
  <si>
    <t>SHZV100050有</t>
  </si>
  <si>
    <t>SHZV100050无</t>
  </si>
  <si>
    <t>SHZV1000130有</t>
  </si>
  <si>
    <t>SHZV1000130无</t>
  </si>
  <si>
    <t>CMD600无有</t>
  </si>
  <si>
    <t>https://console.box.lenovo.com/l/W0T6F5</t>
  </si>
  <si>
    <t>https://console.box.lenovo.com/l/vorKDC</t>
  </si>
  <si>
    <t>CMD600无无</t>
  </si>
  <si>
    <t>https://console.box.lenovo.com/l/RJnuK0</t>
  </si>
  <si>
    <t>https://console.box.lenovo.com/l/c1crio</t>
  </si>
  <si>
    <t>CMD60050有</t>
  </si>
  <si>
    <t>https://console.box.lenovo.com/l/l0tS6Q</t>
  </si>
  <si>
    <t>https://console.box.lenovo.com/l/x1dqX9</t>
  </si>
  <si>
    <t>CMD60050无</t>
  </si>
  <si>
    <t>https://console.box.lenovo.com/l/4niin5</t>
  </si>
  <si>
    <t>https://console.box.lenovo.com/l/W0T6Fu</t>
  </si>
  <si>
    <t>CMD600130有</t>
  </si>
  <si>
    <t>https://console.box.lenovo.com/l/iJBhl4</t>
  </si>
  <si>
    <t>https://console.box.lenovo.com/l/C07Nzv</t>
  </si>
  <si>
    <t>CMD600130无</t>
  </si>
  <si>
    <t>https://console.box.lenovo.com/l/vorKDP</t>
  </si>
  <si>
    <t>https://console.box.lenovo.com/l/DJiu5M</t>
  </si>
  <si>
    <t>CMD1000无有</t>
  </si>
  <si>
    <t>https://console.box.lenovo.com/l/31Lbj0</t>
  </si>
  <si>
    <t>https://console.box.lenovo.com/l/yJaJW2</t>
  </si>
  <si>
    <t>08</t>
  </si>
  <si>
    <t>CMD1000无无</t>
  </si>
  <si>
    <t>https://console.box.lenovo.com/l/o5rygW</t>
  </si>
  <si>
    <t>https://console.box.lenovo.com/l/zotbrM</t>
  </si>
  <si>
    <t>07</t>
  </si>
  <si>
    <t>CMD100050有</t>
  </si>
  <si>
    <t>CMD100050无</t>
  </si>
  <si>
    <t>CMD1000130有</t>
  </si>
  <si>
    <t>https://console.box.lenovo.com/l/c1cri5</t>
  </si>
  <si>
    <t>https://console.box.lenovo.com/l/60jBrh</t>
  </si>
  <si>
    <t>CMD1000130无</t>
  </si>
  <si>
    <t>https://console.box.lenovo.com/l/O0oRhP</t>
  </si>
  <si>
    <t>https://console.box.lenovo.com/l/t5dpes</t>
  </si>
  <si>
    <t>09</t>
  </si>
  <si>
    <t>CHVT600无有</t>
  </si>
  <si>
    <t>https://console.box.lenovo.com/l/EnyhN8</t>
  </si>
  <si>
    <t>https://console.box.lenovo.com/l/p1RUGf</t>
  </si>
  <si>
    <t>CHVT600无无</t>
  </si>
  <si>
    <t>https://console.box.lenovo.com/l/d5GC2y</t>
  </si>
  <si>
    <t>https://console.box.lenovo.com/l/o5ryl7</t>
  </si>
  <si>
    <t>CHVT60050有</t>
  </si>
  <si>
    <t>https://console.box.lenovo.com/l/nuNlqj</t>
  </si>
  <si>
    <t>https://console.box.lenovo.com/l/Q086ZY</t>
  </si>
  <si>
    <t>SHZV拼接</t>
  </si>
  <si>
    <t>CHVT60050无</t>
  </si>
  <si>
    <t>https://console.box.lenovo.com/l/yJaJMB</t>
  </si>
  <si>
    <t>https://console.box.lenovo.com/l/r1hozu</t>
  </si>
  <si>
    <t>CHVT600130有</t>
  </si>
  <si>
    <t>https://console.box.lenovo.com/l/60jBhm</t>
  </si>
  <si>
    <t>https://console.box.lenovo.com/l/c1crib</t>
  </si>
  <si>
    <t>CHVT600130无</t>
  </si>
  <si>
    <t>https://console.box.lenovo.com/l/t5dpbM</t>
  </si>
  <si>
    <t>https://console.box.lenovo.com/l/h06hqc</t>
  </si>
  <si>
    <t>CHVT1000无有</t>
  </si>
  <si>
    <t>CHVT1000无无</t>
  </si>
  <si>
    <t>CHVT100050有</t>
  </si>
  <si>
    <t>CHVT100050无</t>
  </si>
  <si>
    <t>CHVT1000130有</t>
  </si>
  <si>
    <t>CHVT1000130无</t>
  </si>
  <si>
    <t>SDZV600无有</t>
  </si>
  <si>
    <t>https://console.box.lenovo.com/l/p1RUGG</t>
  </si>
  <si>
    <t>https://console.box.lenovo.com/l/VHjATP</t>
  </si>
  <si>
    <t>SDZV600无无</t>
  </si>
  <si>
    <t>https://console.box.lenovo.com/l/t5dpbe</t>
  </si>
  <si>
    <t>https://console.box.lenovo.com/l/5Hha72</t>
  </si>
  <si>
    <t>SDZV60050有</t>
  </si>
  <si>
    <t>https://console.box.lenovo.com/l/Jon4Gl</t>
  </si>
  <si>
    <t>https://console.box.lenovo.com/l/Yo7lra</t>
  </si>
  <si>
    <t>SDZV60050无</t>
  </si>
  <si>
    <t>https://console.box.lenovo.com/l/LHiCgj</t>
  </si>
  <si>
    <t>https://console.box.lenovo.com/l/BJY7Kr</t>
  </si>
  <si>
    <t>SDZV600130有</t>
  </si>
  <si>
    <t>https://console.box.lenovo.com/l/fuGRgj</t>
  </si>
  <si>
    <t>https://console.box.lenovo.com/l/nuNlqK</t>
  </si>
  <si>
    <t>CV/SV</t>
  </si>
  <si>
    <t>VCV-G/CV2</t>
  </si>
  <si>
    <t>SDZV600130无</t>
  </si>
  <si>
    <t>https://console.box.lenovo.com/l/bocLGf</t>
  </si>
  <si>
    <t>https://console.box.lenovo.com/l/H1fsHM</t>
  </si>
  <si>
    <t>0元</t>
  </si>
  <si>
    <t>SDZV1000无有</t>
  </si>
  <si>
    <t>1500元</t>
  </si>
  <si>
    <t>SDZV1000无无</t>
  </si>
  <si>
    <t>SDZV100050有</t>
  </si>
  <si>
    <t>SDZV100050无</t>
  </si>
  <si>
    <t>SDZV1000130有</t>
  </si>
  <si>
    <t>SDZV1000130无</t>
  </si>
  <si>
    <t>SHZVG600无有</t>
  </si>
  <si>
    <t>https://console.box.lenovo.com/l/x1dqcX</t>
  </si>
  <si>
    <t>https://console.box.lenovo.com/l/fuGRgs</t>
  </si>
  <si>
    <t>SHZVG600无无</t>
  </si>
  <si>
    <t>https://console.box.lenovo.com/l/j5699o</t>
  </si>
  <si>
    <t>https://console.box.lenovo.com/l/k1qFgy</t>
  </si>
  <si>
    <t>SHZVG60050有</t>
  </si>
  <si>
    <t>https://console.box.lenovo.com/l/T55qol</t>
  </si>
  <si>
    <t>https://console.box.lenovo.com/l/KuaQ7H</t>
  </si>
  <si>
    <t>SHZVG60050无</t>
  </si>
  <si>
    <t>https://console.box.lenovo.com/l/Yo7lrB</t>
  </si>
  <si>
    <t>https://console.box.lenovo.com/l/yJaJMp</t>
  </si>
  <si>
    <t>SHZVG600130有</t>
  </si>
  <si>
    <t>https://console.box.lenovo.com/l/M1Zhwo</t>
  </si>
  <si>
    <t>https://console.box.lenovo.com/l/8ufmyR</t>
  </si>
  <si>
    <t>SHZVG600130无</t>
  </si>
  <si>
    <t>https://console.box.lenovo.com/l/2n6vAW</t>
  </si>
  <si>
    <t>https://console.box.lenovo.com/l/G5BtsX</t>
  </si>
  <si>
    <t>SHZVG1000无有</t>
  </si>
  <si>
    <t>出轴方向</t>
  </si>
  <si>
    <t>SHZVG1000无无</t>
  </si>
  <si>
    <t>SHZVG100050有</t>
  </si>
  <si>
    <t>Left output</t>
  </si>
  <si>
    <t>SHZVG100050无</t>
  </si>
  <si>
    <t>SHZVG1000130有</t>
  </si>
  <si>
    <t>SHZVG1000130无</t>
  </si>
  <si>
    <t>CAD</t>
  </si>
  <si>
    <t>CV无不配</t>
  </si>
  <si>
    <t>https://console.box.lenovo.com/l/d5GCBD</t>
  </si>
  <si>
    <t>https://console.box.lenovo.com/l/LHiCI9</t>
  </si>
  <si>
    <t>CV无配PT100</t>
  </si>
  <si>
    <t>https://console.box.lenovo.com/l/5HhaJm</t>
  </si>
  <si>
    <t>https://console.box.lenovo.com/l/W0T6Yg</t>
  </si>
  <si>
    <t>CV无配BWTY</t>
  </si>
  <si>
    <t>CV有不配</t>
  </si>
  <si>
    <t>https://console.box.lenovo.com/l/LHiCNS</t>
  </si>
  <si>
    <t>https://console.box.lenovo.com/l/q5Wv0D</t>
  </si>
  <si>
    <t>CV有配PT100</t>
  </si>
  <si>
    <t>https://console.box.lenovo.com/l/Yo7lAK</t>
  </si>
  <si>
    <t>https://console.box.lenovo.com/l/wJLGZY</t>
  </si>
  <si>
    <t>CV有配BWTY</t>
  </si>
  <si>
    <t>https://console.box.lenovo.com/l/iJBhIs</t>
  </si>
  <si>
    <t>VCV-G无不配</t>
  </si>
  <si>
    <t>https://console.box.lenovo.com/l/r1hHkn</t>
  </si>
  <si>
    <t>https://console.box.lenovo.com/l/boc0lD</t>
  </si>
  <si>
    <t>VCV-G无配PT100</t>
  </si>
  <si>
    <t>https://console.box.lenovo.com/l/RJnump</t>
  </si>
  <si>
    <t>https://console.box.lenovo.com/l/C07xhn</t>
  </si>
  <si>
    <t>VCV-G有不配</t>
  </si>
  <si>
    <t>https://console.box.lenovo.com/l/c1crtN</t>
  </si>
  <si>
    <t>https://console.box.lenovo.com/l/AogDm1</t>
  </si>
  <si>
    <t>VCV-G有配PT100</t>
  </si>
  <si>
    <t>https://console.box.lenovo.com/l/951laW</t>
  </si>
  <si>
    <t>https://console.box.lenovo.com/l/wJLGeF</t>
  </si>
  <si>
    <t>VCV-G130不配</t>
  </si>
  <si>
    <t>https://console.box.lenovo.com/l/7oOlUw</t>
  </si>
  <si>
    <t>https://console.box.lenovo.com/l/F5aet7</t>
  </si>
  <si>
    <t>VCV-G130配PT100</t>
  </si>
  <si>
    <t>https://console.box.lenovo.com/l/c1crho</t>
  </si>
  <si>
    <t>https://console.box.lenovo.com/l/DJiuok</t>
  </si>
  <si>
    <t>CV/VCV-G拼接</t>
  </si>
  <si>
    <t>https://console.box.lenovo.com/l/I00tZC</t>
  </si>
  <si>
    <t>https://console.box.lenovo.com/l/boc0ko</t>
  </si>
  <si>
    <t>2. 3xOLTC（Rupture disc only）</t>
  </si>
  <si>
    <t>https://console.box.lenovo.com/l/RJnume</t>
  </si>
  <si>
    <t>https://console.box.lenovo.com/l/C07xiS</t>
  </si>
  <si>
    <t>3. 3xOLTC（Rupture disc only）</t>
  </si>
  <si>
    <t>https://console.box.lenovo.com/l/h06rKD</t>
  </si>
  <si>
    <t>https://console.box.lenovo.com/l/H1fjNH</t>
  </si>
  <si>
    <t>4. 3xOLTC（Rupture disc only）</t>
  </si>
  <si>
    <t>https://console.box.lenovo.com/l/8ufYjk</t>
  </si>
  <si>
    <t>https://console.box.lenovo.com/l/JonNlW</t>
  </si>
  <si>
    <t>5. 3xOLTC（Rupture disc only）</t>
  </si>
  <si>
    <t>https://console.box.lenovo.com/l/k1qFmY</t>
  </si>
  <si>
    <t>https://console.box.lenovo.com/l/q5WvRS</t>
  </si>
  <si>
    <t>6. 3xOLTC（Rupture disc&amp; PRD 50mm-bore）</t>
  </si>
  <si>
    <t>https://console.box.lenovo.com/l/103DyI</t>
  </si>
  <si>
    <t>https://console.box.lenovo.com/l/yJaJc1</t>
  </si>
  <si>
    <t>7. 3xOLTC（Rupture disc&amp; PRD 50mm-bore）</t>
  </si>
  <si>
    <t>https://console.box.lenovo.com/l/Enyh8j</t>
  </si>
  <si>
    <t>https://console.box.lenovo.com/l/g0aXdP</t>
  </si>
  <si>
    <t>8. 3xOLTC（Rupture disc&amp; PRD 50mm-bore）</t>
  </si>
  <si>
    <t>https://console.box.lenovo.com/l/7oOlvP</t>
  </si>
  <si>
    <t>https://console.box.lenovo.com/l/M1ZrKQ</t>
  </si>
  <si>
    <t>9. 3xOLTC（Rupture disc&amp; PRD 50mm-bore）</t>
  </si>
  <si>
    <t>https://console.box.lenovo.com/l/5HhaJ6</t>
  </si>
  <si>
    <t>https://console.box.lenovo.com/l/PHkL1w</t>
  </si>
  <si>
    <t>10. 3xOLTC（Rupture disc&amp; PRD 50mm-bore）</t>
  </si>
  <si>
    <t>https://console.box.lenovo.com/l/vorKpn</t>
  </si>
  <si>
    <t>https://console.box.lenovo.com/l/4nihpz</t>
  </si>
  <si>
    <t>11. 3xOLTC（PRD 130mm-bore）</t>
  </si>
  <si>
    <t>https://console.box.lenovo.com/l/zotb7m</t>
  </si>
  <si>
    <t>https://console.box.lenovo.com/l/103DJx</t>
  </si>
  <si>
    <t>12. 3xOLTC（PRD 130mm-bore）</t>
  </si>
  <si>
    <t>https://console.box.lenovo.com/l/X5fyO0</t>
  </si>
  <si>
    <t>https://console.box.lenovo.com/l/x1dSbk</t>
  </si>
  <si>
    <t>13. 3xOLTC（PRD 130mm-bore）</t>
  </si>
  <si>
    <t>https://console.box.lenovo.com/l/Jon4HP</t>
  </si>
  <si>
    <t>https://console.box.lenovo.com/l/x1dSbU</t>
  </si>
  <si>
    <t>14. 3xOLTC（PRD 130mm-bore）</t>
  </si>
  <si>
    <t>https://console.box.lenovo.com/l/60jB7L</t>
  </si>
  <si>
    <t>https://console.box.lenovo.com/l/KuaqUT</t>
  </si>
  <si>
    <t>15. 3xOLTC（PRD 130mm-bore）</t>
  </si>
  <si>
    <t>https://console.box.lenovo.com/l/UJYXKX</t>
  </si>
  <si>
    <t>https://console.box.lenovo.com/l/ZH1rFe</t>
  </si>
  <si>
    <t>孔径</t>
  </si>
  <si>
    <t>2x ∅11 holes</t>
  </si>
  <si>
    <t>压力释放阀供应商</t>
  </si>
  <si>
    <t>2. Qualitrol,US</t>
  </si>
  <si>
    <t>3. Provided by the customer</t>
  </si>
  <si>
    <t>4.上海拉兹电力设备有限公司</t>
  </si>
  <si>
    <t>5.沈阳市金钟电器厂</t>
  </si>
  <si>
    <t>6.客户自备</t>
  </si>
  <si>
    <t>1.否</t>
  </si>
  <si>
    <t>2.是</t>
  </si>
  <si>
    <t>1.中文</t>
  </si>
  <si>
    <t>2.英文</t>
  </si>
  <si>
    <t>3.俄文</t>
  </si>
  <si>
    <t>1.单路PT100</t>
  </si>
  <si>
    <t>3.BWTY</t>
  </si>
  <si>
    <t>瓦斯供应商</t>
  </si>
  <si>
    <t>1.沈阳智跃电气科技有限公司</t>
  </si>
  <si>
    <t>2. EMB, Germany</t>
  </si>
  <si>
    <t>2.沈阳巨华电器设备有限公司</t>
  </si>
  <si>
    <t>3.沈阳明远电器设备有限公司</t>
  </si>
  <si>
    <t>4.Elektromotoren und Gerätebau Barleben GmbH</t>
  </si>
  <si>
    <t>GY.2.05.</t>
  </si>
  <si>
    <t>接点容量</t>
  </si>
  <si>
    <t>a0</t>
  </si>
  <si>
    <t>a2</t>
  </si>
  <si>
    <t>a3</t>
  </si>
  <si>
    <t>a4</t>
  </si>
  <si>
    <t>b0</t>
  </si>
  <si>
    <t>b1</t>
  </si>
  <si>
    <t>b2</t>
  </si>
  <si>
    <t>b3</t>
  </si>
  <si>
    <t>b4</t>
  </si>
  <si>
    <t>c0</t>
  </si>
  <si>
    <t>c1</t>
  </si>
  <si>
    <t>c2</t>
  </si>
  <si>
    <t>d0</t>
  </si>
  <si>
    <t>d1</t>
  </si>
  <si>
    <t>d2</t>
  </si>
  <si>
    <t>e0</t>
  </si>
  <si>
    <t>e1</t>
  </si>
  <si>
    <t>e2</t>
  </si>
  <si>
    <t>f0</t>
  </si>
  <si>
    <t>f1</t>
  </si>
  <si>
    <t>f2</t>
  </si>
  <si>
    <t>g0</t>
  </si>
  <si>
    <t>g1</t>
  </si>
  <si>
    <t>g2</t>
  </si>
  <si>
    <t>h0</t>
  </si>
  <si>
    <t>h1</t>
  </si>
  <si>
    <t>h2</t>
  </si>
  <si>
    <t>i0</t>
  </si>
  <si>
    <t>i1</t>
  </si>
  <si>
    <t>i2</t>
  </si>
  <si>
    <t>i3</t>
  </si>
  <si>
    <t>j0</t>
  </si>
  <si>
    <t>j1</t>
  </si>
  <si>
    <t>j2</t>
  </si>
  <si>
    <t>j3</t>
  </si>
  <si>
    <t>j4</t>
  </si>
  <si>
    <t>k0</t>
  </si>
  <si>
    <t>k1</t>
  </si>
  <si>
    <t>k2</t>
  </si>
  <si>
    <t>k3</t>
  </si>
  <si>
    <t>k4</t>
  </si>
  <si>
    <t>k5</t>
  </si>
  <si>
    <t>k6</t>
  </si>
  <si>
    <t>m0</t>
  </si>
  <si>
    <t>m1</t>
  </si>
  <si>
    <t>m2</t>
  </si>
  <si>
    <t>m3</t>
  </si>
  <si>
    <t>m4</t>
  </si>
  <si>
    <t>n0</t>
  </si>
  <si>
    <t>n1</t>
  </si>
  <si>
    <t>2.配</t>
  </si>
  <si>
    <t>n2</t>
  </si>
  <si>
    <t>p1</t>
  </si>
  <si>
    <t>2. M20</t>
  </si>
  <si>
    <t>p2</t>
  </si>
  <si>
    <t>3. M16</t>
  </si>
  <si>
    <t>p3</t>
  </si>
  <si>
    <t>Q\S</t>
  </si>
  <si>
    <t>带槽</t>
  </si>
  <si>
    <t>配</t>
  </si>
  <si>
    <t>2. Without groove</t>
  </si>
  <si>
    <t>不带槽</t>
  </si>
  <si>
    <t>2. Without</t>
  </si>
  <si>
    <t>3. \</t>
  </si>
  <si>
    <t>\</t>
  </si>
  <si>
    <t>2. With groove</t>
  </si>
  <si>
    <t>Q</t>
  </si>
  <si>
    <t>S</t>
  </si>
  <si>
    <t>不增高</t>
  </si>
  <si>
    <t>2. Height increased by 100mm</t>
  </si>
  <si>
    <t>增高</t>
  </si>
  <si>
    <t>3. Height increased by 120mm</t>
  </si>
  <si>
    <t>4. Height increased by 150mm</t>
  </si>
  <si>
    <t>6. \</t>
  </si>
  <si>
    <t>防爆盖</t>
  </si>
  <si>
    <t>50口径压力释放阀</t>
  </si>
  <si>
    <t>130口径压力释放阀</t>
  </si>
  <si>
    <t>钟罩</t>
  </si>
  <si>
    <t>箱顶</t>
  </si>
  <si>
    <t>1. Installed laterally</t>
  </si>
  <si>
    <t>油室侧面安装</t>
  </si>
  <si>
    <t>外挂板式</t>
  </si>
  <si>
    <t>3. Installed below(cylinder)</t>
  </si>
  <si>
    <t>底部筒式</t>
  </si>
  <si>
    <t>4. Installed below(board)</t>
  </si>
  <si>
    <t>底部板式</t>
  </si>
  <si>
    <t>w1</t>
  </si>
  <si>
    <t>-45~+55°C</t>
  </si>
  <si>
    <t>w2</t>
  </si>
  <si>
    <t>-60~+55°C</t>
  </si>
  <si>
    <t>w3</t>
  </si>
  <si>
    <t>0~+55°C</t>
  </si>
  <si>
    <t>w4</t>
  </si>
  <si>
    <t>流速</t>
  </si>
  <si>
    <t>o1</t>
  </si>
  <si>
    <t>s1</t>
  </si>
  <si>
    <t>1.2m/s</t>
  </si>
  <si>
    <t>o2</t>
  </si>
  <si>
    <t>2. DC220V,0.5A</t>
  </si>
  <si>
    <t>s2</t>
  </si>
  <si>
    <t>2.5m/s</t>
  </si>
  <si>
    <t>o3</t>
  </si>
  <si>
    <t>3. DC220V,1A</t>
  </si>
  <si>
    <t>s3</t>
  </si>
  <si>
    <t>两侧法兰</t>
  </si>
  <si>
    <t>t1</t>
  </si>
  <si>
    <t>t2</t>
  </si>
  <si>
    <t>t3</t>
  </si>
  <si>
    <t>t4</t>
  </si>
  <si>
    <t>t5</t>
  </si>
  <si>
    <t>q1</t>
  </si>
  <si>
    <t>t6</t>
  </si>
  <si>
    <t>C4-H</t>
  </si>
  <si>
    <t>q2</t>
  </si>
  <si>
    <t>C4-VH</t>
  </si>
  <si>
    <t>q3</t>
  </si>
  <si>
    <t>q4</t>
  </si>
  <si>
    <t>u1</t>
  </si>
  <si>
    <t>C5-H</t>
  </si>
  <si>
    <t>q5</t>
  </si>
  <si>
    <t>u2</t>
  </si>
  <si>
    <t>C5-VH</t>
  </si>
  <si>
    <t>q6</t>
  </si>
  <si>
    <t>v1</t>
  </si>
  <si>
    <t>r1</t>
  </si>
  <si>
    <t>2. 氟橡胶</t>
  </si>
  <si>
    <t>v2</t>
  </si>
  <si>
    <t>r2</t>
  </si>
  <si>
    <t>v3</t>
  </si>
  <si>
    <t>v4</t>
  </si>
  <si>
    <t>电位连接**</t>
  </si>
  <si>
    <t>不需要</t>
  </si>
  <si>
    <t>2. With (Enter winding layout)</t>
  </si>
  <si>
    <t>需要</t>
  </si>
  <si>
    <t>3. To be checked by HM (Enter winding layout)</t>
  </si>
  <si>
    <t>电位连接</t>
  </si>
  <si>
    <t>调压方式**</t>
  </si>
  <si>
    <t>正反调</t>
  </si>
  <si>
    <t>2. Linear</t>
  </si>
  <si>
    <t>线性调</t>
  </si>
  <si>
    <t>3. Coarse&amp;Fine</t>
  </si>
  <si>
    <t>粗细调</t>
  </si>
  <si>
    <t>4. Multi-Reversing</t>
  </si>
  <si>
    <t>多级正反调</t>
  </si>
  <si>
    <t>5. Multi-Linear</t>
  </si>
  <si>
    <t>多级线性调</t>
  </si>
  <si>
    <t>6. Multi-Coarse&amp;Fine</t>
  </si>
  <si>
    <t>多级粗细调</t>
  </si>
  <si>
    <t>截至阀</t>
  </si>
  <si>
    <t>调整角度</t>
  </si>
  <si>
    <t>A1</t>
  </si>
  <si>
    <t>A2</t>
  </si>
  <si>
    <t>A3</t>
  </si>
  <si>
    <t>编码</t>
  </si>
  <si>
    <t>角度a1</t>
  </si>
  <si>
    <t>上限a1</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</si>
  <si>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</si>
  <si>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</si>
  <si>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</si>
  <si>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</si>
  <si>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</si>
  <si>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</si>
  <si>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</si>
  <si>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</si>
  <si>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</si>
  <si>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</si>
  <si>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</si>
  <si>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</si>
  <si>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</si>
  <si>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</si>
  <si>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</si>
  <si>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</si>
  <si>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</si>
  <si>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</si>
  <si>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</si>
  <si>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</si>
  <si>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</si>
  <si>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</si>
  <si>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</si>
  <si>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</si>
  <si>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</si>
  <si>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</si>
  <si>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</si>
  <si>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</si>
  <si>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</si>
  <si>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</si>
  <si>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</si>
  <si>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</si>
  <si>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</si>
  <si>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</si>
  <si>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</si>
  <si>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</si>
  <si>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</si>
  <si>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</si>
  <si>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</si>
  <si>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</si>
  <si>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</si>
  <si>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</si>
  <si>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</si>
  <si>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</si>
  <si>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</si>
  <si>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</si>
  <si>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</si>
  <si>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</si>
  <si>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</si>
  <si>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</si>
  <si>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</si>
  <si>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</si>
  <si>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</si>
  <si>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</si>
  <si>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</si>
  <si>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</si>
  <si>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</si>
  <si>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</si>
  <si>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</si>
  <si>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</si>
  <si>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</si>
  <si>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</si>
  <si>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</si>
  <si>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</si>
  <si>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电动机构型号</t>
  </si>
  <si>
    <t>过渡电阻</t>
  </si>
  <si>
    <t>常规</t>
  </si>
  <si>
    <t>八块/十块/十二块分流</t>
  </si>
  <si>
    <t>切换开关</t>
  </si>
  <si>
    <t>加高</t>
  </si>
  <si>
    <t>包装方式</t>
  </si>
  <si>
    <t>卧装</t>
  </si>
  <si>
    <t>立装</t>
  </si>
  <si>
    <t>最大值</t>
  </si>
  <si>
    <t>电位电阻</t>
  </si>
  <si>
    <t>H96</t>
  </si>
  <si>
    <t>AC149</t>
  </si>
  <si>
    <t>AC150</t>
  </si>
  <si>
    <t>AC151</t>
  </si>
  <si>
    <t>W78</t>
  </si>
  <si>
    <t>油室</t>
  </si>
  <si>
    <t>选择器</t>
  </si>
  <si>
    <t>CM/VCM/VCME/CM2</t>
  </si>
  <si>
    <t>CV2/VCV-G</t>
  </si>
  <si>
    <t>H10</t>
  </si>
  <si>
    <t>H16</t>
  </si>
  <si>
    <t>N78</t>
  </si>
  <si>
    <t>H188</t>
  </si>
  <si>
    <t>GY.2.11.EBZX1000-960-1900</t>
  </si>
  <si>
    <t>GY.2.11.EBZX1000-960-2070</t>
  </si>
  <si>
    <t>GY.2.11.EBZX1000-960-2350</t>
  </si>
  <si>
    <t>八块/十块分流</t>
  </si>
  <si>
    <t>1. 国内</t>
  </si>
  <si>
    <t>B003</t>
  </si>
  <si>
    <t>GY.2.11.BZX960-960-1900</t>
  </si>
  <si>
    <t>B002</t>
  </si>
  <si>
    <t>GY.2.11.BZX960-960-2070</t>
  </si>
  <si>
    <t>B001</t>
  </si>
  <si>
    <t>GY.2.11.BZX960-960-2350</t>
  </si>
  <si>
    <t>1.正常  2.条板</t>
  </si>
  <si>
    <t>H32选不配为无 H33选4板式</t>
  </si>
  <si>
    <t>Q78</t>
  </si>
  <si>
    <t>Z16</t>
  </si>
  <si>
    <t>AE78</t>
  </si>
  <si>
    <t>H32 H33</t>
  </si>
  <si>
    <t>1.筒型T</t>
  </si>
  <si>
    <t>GY.2.11.EBZX1000-960-1270</t>
  </si>
  <si>
    <t>板式电位电阻</t>
  </si>
  <si>
    <t>GY.2.11.EBZX1000-960-1670</t>
  </si>
  <si>
    <t>GY.2.11.EBZX1000-960-1470</t>
  </si>
  <si>
    <t>2.笼型L</t>
  </si>
  <si>
    <t>GY.2.11.EBZX1200-1000-1470</t>
  </si>
  <si>
    <t>GY.2.11.EBZX1200-1000-1900</t>
  </si>
  <si>
    <t>GY.2.11.EBZX1200-1000-2350</t>
  </si>
  <si>
    <t>B006</t>
  </si>
  <si>
    <t>GY.2.11.BZX960-960-1270</t>
  </si>
  <si>
    <t>B004</t>
  </si>
  <si>
    <t>GY.2.11.BZX960-960-1670</t>
  </si>
  <si>
    <t>B005</t>
  </si>
  <si>
    <t>GY.2.11.BZX960-960-1470</t>
  </si>
  <si>
    <t>B031</t>
  </si>
  <si>
    <t>GY.2.11.BZX1200-1000-1470</t>
  </si>
  <si>
    <t>B032</t>
  </si>
  <si>
    <t>GY.2.11.BZX1200-1000-1900</t>
  </si>
  <si>
    <t>大于等于1000</t>
  </si>
  <si>
    <t>I78</t>
  </si>
  <si>
    <t>H189</t>
  </si>
  <si>
    <t>GY.2.11.EBZX1000-960-2200</t>
  </si>
  <si>
    <t>130为加高</t>
  </si>
  <si>
    <t>判断最大值</t>
  </si>
  <si>
    <t>AC149:AH151</t>
  </si>
  <si>
    <t>不带升高座</t>
  </si>
  <si>
    <t>≤120</t>
  </si>
  <si>
    <t>≤200</t>
  </si>
  <si>
    <t>带升高座</t>
  </si>
  <si>
    <t>CM/CM2/VCM/VCME</t>
  </si>
  <si>
    <t>H29选1电位电阻是无/筒式电位电阻   有对应箱子，选2电位电阻只能是无，选3电位电阻固定</t>
  </si>
  <si>
    <t>H32选不配为无 H33选3筒式</t>
  </si>
  <si>
    <t>H29</t>
  </si>
  <si>
    <t>小于35</t>
  </si>
  <si>
    <t>GY.2.11.EBZX2080-830-950</t>
  </si>
  <si>
    <t>筒式电位电阻</t>
  </si>
  <si>
    <t>GY.2.11.EBZX2440-830-1020</t>
  </si>
  <si>
    <t>GY.2.11.EBZX2080-830-1020</t>
  </si>
  <si>
    <t>GY.2.11.EBZX2080-830-1120</t>
  </si>
  <si>
    <t>GY.2.11.EBZX950-950-1470</t>
  </si>
  <si>
    <t>GY.2.11.EBZX3000-830-1020</t>
  </si>
  <si>
    <t>GY.2.11.EBZX2440-830-1120</t>
  </si>
  <si>
    <t>小于等于47</t>
  </si>
  <si>
    <t>大于47</t>
  </si>
  <si>
    <t>GY.2.11.EBZX1740-910-1880</t>
  </si>
  <si>
    <t>B037</t>
  </si>
  <si>
    <t>GY.2.11.BZX2060-830-950</t>
  </si>
  <si>
    <t>B011</t>
  </si>
  <si>
    <t>GY.2.11.BZX2440-830-950</t>
  </si>
  <si>
    <t>B015</t>
  </si>
  <si>
    <t>GY.2.11.BZX2060-830-1050</t>
  </si>
  <si>
    <t>B038</t>
  </si>
  <si>
    <t>GY.2.11.BZX950-950-1470</t>
  </si>
  <si>
    <t>B034</t>
  </si>
  <si>
    <t>GY.2.11.BZX3000-830-950</t>
  </si>
  <si>
    <t>B033</t>
  </si>
  <si>
    <t>GY.2.11.BZX2440-830-1050</t>
  </si>
  <si>
    <t>B039</t>
  </si>
  <si>
    <t>GY.2.11.BZX1740-910-1880</t>
  </si>
  <si>
    <t>K78</t>
  </si>
  <si>
    <t>GY.2.11.EBZX1130-990-2100</t>
  </si>
  <si>
    <t>GY.2.11.EBZX2100-1200-1180</t>
  </si>
  <si>
    <t>GY.2.11.EBZX2440-1200-1180</t>
  </si>
  <si>
    <t>GY.2.11.EBZX2700-1220-1180</t>
  </si>
  <si>
    <t>B028</t>
  </si>
  <si>
    <t>GY.2.11.BZX1100-990-2100</t>
  </si>
  <si>
    <t>B035</t>
  </si>
  <si>
    <t>GY.2.14.BZX2700-1220-1180</t>
  </si>
  <si>
    <t>B036</t>
  </si>
  <si>
    <t>GY.2.13.BZX1100-990-2100</t>
  </si>
  <si>
    <t>B017</t>
  </si>
  <si>
    <t>GY.2.11.BZX2050-830-950</t>
  </si>
  <si>
    <t>国内/出口</t>
  </si>
  <si>
    <t>管接头-配置常规</t>
  </si>
  <si>
    <r>
      <rPr>
        <sz val="11"/>
        <color rgb="FF000000"/>
        <rFont val="宋体"/>
        <charset val="134"/>
      </rPr>
      <t>1. With</t>
    </r>
    <r>
      <rPr>
        <sz val="11"/>
        <color rgb="FF000000"/>
        <rFont val="Arial"/>
        <family val="2"/>
      </rPr>
      <t>(std.)</t>
    </r>
  </si>
  <si>
    <t>调压方式</t>
  </si>
  <si>
    <t>绝缘距离符号</t>
  </si>
  <si>
    <t>文本提示信息</t>
  </si>
  <si>
    <t>Please choose an option from the list!</t>
  </si>
  <si>
    <t>华明技术</t>
  </si>
  <si>
    <t>设备最高电压Um</t>
  </si>
  <si>
    <t>列1</t>
  </si>
  <si>
    <t>相数</t>
  </si>
  <si>
    <t>Um</t>
  </si>
  <si>
    <t>绝缘距离</t>
  </si>
  <si>
    <t>UM</t>
  </si>
  <si>
    <t>分接数</t>
  </si>
  <si>
    <t>型号组合</t>
  </si>
  <si>
    <t>位置数</t>
  </si>
  <si>
    <t>中间位置</t>
  </si>
  <si>
    <t>位置</t>
  </si>
  <si>
    <t>位置调</t>
  </si>
  <si>
    <t>中间数1</t>
  </si>
  <si>
    <t>版本号:</t>
  </si>
  <si>
    <t>H2</t>
  </si>
  <si>
    <t>R2</t>
  </si>
  <si>
    <t>:</t>
  </si>
  <si>
    <t>CK1</t>
  </si>
  <si>
    <t>Range("</t>
  </si>
  <si>
    <t>").Value = ThisWorkbook.Sheets("Data Source").Range("</t>
  </si>
  <si>
    <t>").Value</t>
  </si>
  <si>
    <t>VCV-G,CV2,</t>
  </si>
  <si>
    <t>1. Reversing,2. Linear,3. Coarse&amp;Fine,</t>
  </si>
  <si>
    <t>a</t>
  </si>
  <si>
    <t>CHVT,SHZVG,</t>
  </si>
  <si>
    <t>CV,VCV-G,CV2,</t>
  </si>
  <si>
    <t>72.5,126,170,252</t>
  </si>
  <si>
    <t>b</t>
  </si>
  <si>
    <t>CHVTCoarse&amp;Fine</t>
  </si>
  <si>
    <t>10,12,14,16,18,</t>
  </si>
  <si>
    <t>VCV-GReversing12</t>
  </si>
  <si>
    <t>11,23,</t>
  </si>
  <si>
    <t>VCV-GReversing1223</t>
  </si>
  <si>
    <t>1,3,</t>
  </si>
  <si>
    <t>CHVTReversing1005</t>
  </si>
  <si>
    <t>CHVTReversing</t>
  </si>
  <si>
    <t>华明订单编号:</t>
  </si>
  <si>
    <t>Z2</t>
  </si>
  <si>
    <t>AK2</t>
  </si>
  <si>
    <t>CK2</t>
  </si>
  <si>
    <t>管接头-不配置常规</t>
  </si>
  <si>
    <t>If variable flux or compound voltage regulation is applied, provide transformer rating plate data.</t>
  </si>
  <si>
    <t>40.5,72.5</t>
  </si>
  <si>
    <t>CHVTLinear</t>
  </si>
  <si>
    <t>VCV-GReversing10</t>
  </si>
  <si>
    <t>05,07,09,15,17,18,19,</t>
  </si>
  <si>
    <t>VCV-GReversing1211</t>
  </si>
  <si>
    <t>1,</t>
  </si>
  <si>
    <t>CMD600Reversing1005</t>
  </si>
  <si>
    <t>CMD600Reversing</t>
  </si>
  <si>
    <t>修改人:</t>
  </si>
  <si>
    <t>H3</t>
  </si>
  <si>
    <t>R3</t>
  </si>
  <si>
    <t>CK3</t>
  </si>
  <si>
    <t>瓦斯型号</t>
  </si>
  <si>
    <r>
      <rPr>
        <sz val="11"/>
        <color rgb="FF000000"/>
        <rFont val="宋体"/>
        <charset val="134"/>
      </rPr>
      <t xml:space="preserve">Leakage reactance </t>
    </r>
    <r>
      <rPr>
        <sz val="11"/>
        <color rgb="FF000000"/>
        <rFont val="Arial"/>
        <family val="2"/>
      </rPr>
      <t>between coarse/fine winding X=(    ) jΩ</t>
    </r>
  </si>
  <si>
    <t>40.5,72.5,126,145</t>
  </si>
  <si>
    <t>VCV-GLinear12</t>
  </si>
  <si>
    <t>10,11,</t>
  </si>
  <si>
    <t>VCV-GReversing1019</t>
  </si>
  <si>
    <t>CMReversing1005</t>
  </si>
  <si>
    <t>CMReversing</t>
  </si>
  <si>
    <t>修改日期:</t>
  </si>
  <si>
    <t>Z3</t>
  </si>
  <si>
    <t>AK3</t>
  </si>
  <si>
    <t>CK4</t>
  </si>
  <si>
    <t>3. Coarse&amp;Fine,</t>
  </si>
  <si>
    <t>c</t>
  </si>
  <si>
    <t>Multiple OLTCs driven by one motor, attach layout drawing.</t>
  </si>
  <si>
    <t>CMD,SHZV,HWV,SDZV,SHGV,</t>
  </si>
  <si>
    <t>72.5,126,170,252,300,363</t>
  </si>
  <si>
    <t>CM2Multi-Coarse&amp;Fine</t>
  </si>
  <si>
    <t>VCV-GLinear10</t>
  </si>
  <si>
    <t>05,07,09,10,</t>
  </si>
  <si>
    <t>VCV-GReversing1018</t>
  </si>
  <si>
    <t>3,</t>
  </si>
  <si>
    <t>HWDKReversing1005</t>
  </si>
  <si>
    <t>HWDKReversing</t>
  </si>
  <si>
    <t>*姓名：</t>
  </si>
  <si>
    <t>H5</t>
  </si>
  <si>
    <t>R5</t>
  </si>
  <si>
    <t>CK5</t>
  </si>
  <si>
    <t>two NO contacts</t>
  </si>
  <si>
    <t>管接头-带槽常规</t>
  </si>
  <si>
    <t>SHZV,SDZV,</t>
  </si>
  <si>
    <t>CMD,SHZV,SDZV,SHGV,</t>
  </si>
  <si>
    <t>CM2Multi-Linear</t>
  </si>
  <si>
    <t>24,36,</t>
  </si>
  <si>
    <t>VCV-GCoarse&amp;Fine12</t>
  </si>
  <si>
    <t>23,</t>
  </si>
  <si>
    <t>VCV-GReversing1017</t>
  </si>
  <si>
    <t>HWVReversing1005</t>
  </si>
  <si>
    <t>HWVReversing</t>
  </si>
  <si>
    <t>*电话：</t>
  </si>
  <si>
    <t>Z5</t>
  </si>
  <si>
    <t>AK5</t>
  </si>
  <si>
    <t>CK6</t>
  </si>
  <si>
    <t>three NO contacts</t>
  </si>
  <si>
    <t>CM2Multi-Reversing</t>
  </si>
  <si>
    <t>22,24,</t>
  </si>
  <si>
    <t>VCV-GCoarse&amp;Fine10</t>
  </si>
  <si>
    <t>17,18,19,</t>
  </si>
  <si>
    <t>VCV-GReversing1015</t>
  </si>
  <si>
    <t>SDZVReversing1005</t>
  </si>
  <si>
    <t>SDZVReversing</t>
  </si>
  <si>
    <t>*邮箱：</t>
  </si>
  <si>
    <t>H6</t>
  </si>
  <si>
    <t>AK6</t>
  </si>
  <si>
    <t>CK7</t>
  </si>
  <si>
    <t>5. QJ13(二信号二跳闸,双浮球)</t>
  </si>
  <si>
    <t>CM2Coarse&amp;Fine</t>
  </si>
  <si>
    <t>VCMReversing18</t>
  </si>
  <si>
    <t>17,35,</t>
  </si>
  <si>
    <t>VCV-GReversing1009</t>
  </si>
  <si>
    <t>SHZVGReversing1005</t>
  </si>
  <si>
    <t>SHZVGReversing</t>
  </si>
  <si>
    <t>买方:</t>
  </si>
  <si>
    <t>H8</t>
  </si>
  <si>
    <t>AK8</t>
  </si>
  <si>
    <t>CK8</t>
  </si>
  <si>
    <t>6. QJ15(一信号一跳闸,双浮球)</t>
  </si>
  <si>
    <r>
      <rPr>
        <sz val="11"/>
        <color rgb="FF000000"/>
        <rFont val="宋体"/>
        <charset val="134"/>
      </rPr>
      <t>管接头</t>
    </r>
    <r>
      <rPr>
        <sz val="11"/>
        <color rgb="FF000000"/>
        <rFont val="Arial"/>
        <family val="2"/>
      </rPr>
      <t>-</t>
    </r>
    <r>
      <rPr>
        <sz val="11"/>
        <color rgb="FF000000"/>
        <rFont val="宋体"/>
        <charset val="134"/>
      </rPr>
      <t>高度</t>
    </r>
  </si>
  <si>
    <r>
      <rPr>
        <sz val="11"/>
        <color rgb="FF000000"/>
        <rFont val="宋体"/>
        <charset val="134"/>
      </rPr>
      <t>1. No height increase</t>
    </r>
    <r>
      <rPr>
        <sz val="11"/>
        <color rgb="FF000000"/>
        <rFont val="Arial"/>
        <family val="2"/>
      </rPr>
      <t>(std.)</t>
    </r>
  </si>
  <si>
    <t>CM,VCM,SV,VCME,CM2,</t>
  </si>
  <si>
    <t>72.5,126</t>
  </si>
  <si>
    <t>CM2Linear</t>
  </si>
  <si>
    <t>VCMReversing16</t>
  </si>
  <si>
    <t>15,31,</t>
  </si>
  <si>
    <t>VCV-GReversing1007</t>
  </si>
  <si>
    <t>SHZVReversing1005</t>
  </si>
  <si>
    <t>SHZVReversing</t>
  </si>
  <si>
    <t>变压器终端用户:</t>
  </si>
  <si>
    <t>H9</t>
  </si>
  <si>
    <t>AK9</t>
  </si>
  <si>
    <t>CK9</t>
  </si>
  <si>
    <t>7. QJ16(三信号二跳闸,双浮球)</t>
  </si>
  <si>
    <r>
      <rPr>
        <sz val="11"/>
        <color rgb="FF000000"/>
        <rFont val="宋体"/>
        <charset val="134"/>
      </rPr>
      <t xml:space="preserve">2. Height increased by </t>
    </r>
    <r>
      <rPr>
        <sz val="11"/>
        <color rgb="FF000000"/>
        <rFont val="Arial"/>
        <family val="2"/>
      </rPr>
      <t>100mm</t>
    </r>
  </si>
  <si>
    <t>72.5,126,170</t>
  </si>
  <si>
    <t>f</t>
  </si>
  <si>
    <t>CV,</t>
  </si>
  <si>
    <t>CM2Reversing</t>
  </si>
  <si>
    <t>VCMReversing14</t>
  </si>
  <si>
    <t>13,27,</t>
  </si>
  <si>
    <t>VCV-GReversing1005</t>
  </si>
  <si>
    <t>VCMEReversing1005</t>
  </si>
  <si>
    <t>VCMEReversing</t>
  </si>
  <si>
    <t>R10</t>
  </si>
  <si>
    <t>CK10</t>
  </si>
  <si>
    <t>8. QJ20(一信号二跳闸,双浮球)</t>
  </si>
  <si>
    <r>
      <rPr>
        <sz val="11"/>
        <color rgb="FF000000"/>
        <rFont val="宋体"/>
        <charset val="134"/>
      </rPr>
      <t xml:space="preserve">3. Height increased by </t>
    </r>
    <r>
      <rPr>
        <sz val="11"/>
        <color rgb="FF000000"/>
        <rFont val="Arial"/>
        <family val="2"/>
      </rPr>
      <t>120mm</t>
    </r>
  </si>
  <si>
    <t>CMD1000Coarse&amp;Fine</t>
  </si>
  <si>
    <t>VCMReversing12</t>
  </si>
  <si>
    <t>VCV-GLinear1211</t>
  </si>
  <si>
    <t>0,</t>
  </si>
  <si>
    <t>VCMReversing1005</t>
  </si>
  <si>
    <t>VCMReversing</t>
  </si>
  <si>
    <t>Z10</t>
  </si>
  <si>
    <t>AK10</t>
  </si>
  <si>
    <t>CK11</t>
  </si>
  <si>
    <t>9. QJ26(二信号三跳闸,双浮球)</t>
  </si>
  <si>
    <r>
      <rPr>
        <sz val="11"/>
        <color rgb="FF000000"/>
        <rFont val="宋体"/>
        <charset val="134"/>
      </rPr>
      <t xml:space="preserve">4. Height increased by </t>
    </r>
    <r>
      <rPr>
        <sz val="11"/>
        <color rgb="FF000000"/>
        <rFont val="Arial"/>
        <family val="2"/>
      </rPr>
      <t>150mm</t>
    </r>
  </si>
  <si>
    <t>CM,VCM,VCME,CM2,</t>
  </si>
  <si>
    <t>CV,SV,</t>
  </si>
  <si>
    <t>CMD1000Linear</t>
  </si>
  <si>
    <t>VCMReversing10</t>
  </si>
  <si>
    <t>05,07,09,15,17,19,</t>
  </si>
  <si>
    <t>VCV-GLinear1210</t>
  </si>
  <si>
    <t>VCV-GReversing</t>
  </si>
  <si>
    <t>安装国家:</t>
  </si>
  <si>
    <t>H11</t>
  </si>
  <si>
    <t>AK11</t>
  </si>
  <si>
    <t>CK12</t>
  </si>
  <si>
    <t>10. QJ29(一信号三跳闸,双浮球)</t>
  </si>
  <si>
    <t>CM,VCM,CMD,SHZV,VCV-G,VCME,SDZV,CM2,CV2,</t>
  </si>
  <si>
    <t>增加行</t>
  </si>
  <si>
    <t>CMD1000Reversing</t>
  </si>
  <si>
    <t>VCMLinear18</t>
  </si>
  <si>
    <t>17,18,</t>
  </si>
  <si>
    <t>VCV-GLinear1010</t>
  </si>
  <si>
    <t>CVReversing1005</t>
  </si>
  <si>
    <t>CVReversing</t>
  </si>
  <si>
    <t>变压器数量:</t>
  </si>
  <si>
    <t>H12</t>
  </si>
  <si>
    <t>R12</t>
  </si>
  <si>
    <t>CK13</t>
  </si>
  <si>
    <t>11. QJ30(无信号三跳闸,双浮球)</t>
  </si>
  <si>
    <t>SHGV,</t>
  </si>
  <si>
    <t>CMD600Coarse&amp;Fine</t>
  </si>
  <si>
    <t>VCMLinear16</t>
  </si>
  <si>
    <t>15,16,</t>
  </si>
  <si>
    <t>VCV-GLinear1009</t>
  </si>
  <si>
    <t>SVReversing1005</t>
  </si>
  <si>
    <t>SVReversing</t>
  </si>
  <si>
    <t>应用场景:</t>
  </si>
  <si>
    <t>Z12</t>
  </si>
  <si>
    <t>AK12</t>
  </si>
  <si>
    <t>CK14</t>
  </si>
  <si>
    <r>
      <rPr>
        <sz val="11"/>
        <color rgb="FF000000"/>
        <rFont val="宋体"/>
        <charset val="134"/>
      </rPr>
      <t>管接头</t>
    </r>
    <r>
      <rPr>
        <sz val="11"/>
        <color rgb="FF000000"/>
        <rFont val="Arial"/>
        <family val="2"/>
      </rPr>
      <t>-E2</t>
    </r>
  </si>
  <si>
    <t>1. Without（std.)</t>
  </si>
  <si>
    <t>CMD600Multi-Linear</t>
  </si>
  <si>
    <t>VCMLinear14</t>
  </si>
  <si>
    <t>13,14,</t>
  </si>
  <si>
    <t>VCV-GLinear1007</t>
  </si>
  <si>
    <t>CMD1000Reversing1005</t>
  </si>
  <si>
    <t>变压器生产(项目)号:</t>
  </si>
  <si>
    <t>H13</t>
  </si>
  <si>
    <t>R13</t>
  </si>
  <si>
    <t>CK15</t>
  </si>
  <si>
    <t>2. Same as pipe R</t>
  </si>
  <si>
    <t>CM,VCM,CMD,SHZV,VCME,SDZV,CM2,</t>
  </si>
  <si>
    <t>CMD600Multi-Reversing</t>
  </si>
  <si>
    <t>VCMLinear12</t>
  </si>
  <si>
    <t>VCV-GLinear1005</t>
  </si>
  <si>
    <t>CHVTReversing1007</t>
  </si>
  <si>
    <t>订单号:</t>
  </si>
  <si>
    <t>Z13</t>
  </si>
  <si>
    <t>AK13</t>
  </si>
  <si>
    <t>CK16</t>
  </si>
  <si>
    <t>3. Same as pipe Q</t>
  </si>
  <si>
    <t>CMD600Linear</t>
  </si>
  <si>
    <t>VCMLinear10</t>
  </si>
  <si>
    <t>VCV-GCoarse&amp;Fine1223</t>
  </si>
  <si>
    <t>CMD600Reversing1007</t>
  </si>
  <si>
    <t>H14</t>
  </si>
  <si>
    <t>R14</t>
  </si>
  <si>
    <t>CK17</t>
  </si>
  <si>
    <t>4. Same as pipe S</t>
  </si>
  <si>
    <t>HWV,</t>
  </si>
  <si>
    <t>VCMMulti-Reversing24</t>
  </si>
  <si>
    <t>45,47,</t>
  </si>
  <si>
    <t>VCV-GCoarse&amp;Fine1019</t>
  </si>
  <si>
    <t>CMReversing1007</t>
  </si>
  <si>
    <t>Z14</t>
  </si>
  <si>
    <t>AK14</t>
  </si>
  <si>
    <t>CK18</t>
  </si>
  <si>
    <t>动作记忆</t>
  </si>
  <si>
    <t>C3-标配</t>
  </si>
  <si>
    <t>CM,VCM,HWV,VCME,CM2,</t>
  </si>
  <si>
    <t>CM,CMD,CM2,VCM,VCME,</t>
  </si>
  <si>
    <t>B,C,D,DE</t>
  </si>
  <si>
    <t>CMCoarse&amp;Fine</t>
  </si>
  <si>
    <t>VCMMulti-Reversing22</t>
  </si>
  <si>
    <t>41,43,</t>
  </si>
  <si>
    <t>VCV-GCoarse&amp;Fine1018</t>
  </si>
  <si>
    <t>HWDKReversing1007</t>
  </si>
  <si>
    <t>开关型号</t>
  </si>
  <si>
    <t>R16</t>
  </si>
  <si>
    <t>CK19</t>
  </si>
  <si>
    <t>C3-M</t>
  </si>
  <si>
    <t>CMD,SHZV,HWV,SDZV,</t>
  </si>
  <si>
    <t>SHZV,SDZV,CHVT,SHZVG,SDZV,</t>
  </si>
  <si>
    <t>B,C,D,DE,E</t>
  </si>
  <si>
    <t>CMMulti-Coarse&amp;Fine</t>
  </si>
  <si>
    <t>VCMMulti-Linear36</t>
  </si>
  <si>
    <t>27,30,31,34,</t>
  </si>
  <si>
    <t>VCV-GCoarse&amp;Fine1017</t>
  </si>
  <si>
    <t>HWVReversing1007</t>
  </si>
  <si>
    <t>开关相数**</t>
  </si>
  <si>
    <t>AK16</t>
  </si>
  <si>
    <t>CK20</t>
  </si>
  <si>
    <t>C4-M</t>
  </si>
  <si>
    <t>CMD,SHZV,SDZV,</t>
  </si>
  <si>
    <t>B,C</t>
  </si>
  <si>
    <t>CMMulti-Linear</t>
  </si>
  <si>
    <t>VCMMulti-Linear24</t>
  </si>
  <si>
    <t>19,20,22,24,</t>
  </si>
  <si>
    <t>VCMReversing1835</t>
  </si>
  <si>
    <t>SDZVReversing1007</t>
  </si>
  <si>
    <t>变压器类型</t>
  </si>
  <si>
    <t>H17</t>
  </si>
  <si>
    <t>R17</t>
  </si>
  <si>
    <t>CK21</t>
  </si>
  <si>
    <t>CMMulti-Reversing</t>
  </si>
  <si>
    <t>VCMMulti-Coarse&amp;Fine18</t>
  </si>
  <si>
    <t>107,53,71,89,</t>
  </si>
  <si>
    <t>VCMReversing1817</t>
  </si>
  <si>
    <t>SHZVGReversing1007</t>
  </si>
  <si>
    <t>变压器型号**</t>
  </si>
  <si>
    <t>Z17</t>
  </si>
  <si>
    <t>AK17</t>
  </si>
  <si>
    <t>CK22</t>
  </si>
  <si>
    <t>CV,SV,CV2,VCV-G</t>
  </si>
  <si>
    <t>CMLinear</t>
  </si>
  <si>
    <t>VCMMulti-Coarse&amp;Fine16</t>
  </si>
  <si>
    <t>47,63,79,95,</t>
  </si>
  <si>
    <t>VCMReversing1631</t>
  </si>
  <si>
    <t>SHZVReversing1007</t>
  </si>
  <si>
    <t>频率**</t>
  </si>
  <si>
    <t>H18</t>
  </si>
  <si>
    <t>R18</t>
  </si>
  <si>
    <t>CK23</t>
  </si>
  <si>
    <t>油漆颜色</t>
  </si>
  <si>
    <t>1. 华明标准RAL7040</t>
  </si>
  <si>
    <t>CMD,</t>
  </si>
  <si>
    <t>1. Reversing,2. Linear,3. Coarse&amp;Fine,4. Multi-Reversing,5. Multi-Linear,</t>
  </si>
  <si>
    <t>VCMMulti-Coarse&amp;Fine14</t>
  </si>
  <si>
    <t>41,55,69,83,</t>
  </si>
  <si>
    <t>VCMReversing1615</t>
  </si>
  <si>
    <t>VCMEReversing1007</t>
  </si>
  <si>
    <t>环境温度**</t>
  </si>
  <si>
    <t>Z18</t>
  </si>
  <si>
    <t>AK18</t>
  </si>
  <si>
    <t>CK24</t>
  </si>
  <si>
    <r>
      <rPr>
        <sz val="11"/>
        <color rgb="FF000000"/>
        <rFont val="宋体"/>
        <charset val="134"/>
      </rPr>
      <t>2. 其他(</t>
    </r>
    <r>
      <rPr>
        <sz val="11"/>
        <color rgb="FF000000"/>
        <rFont val="Times New Roman"/>
        <family val="1"/>
      </rPr>
      <t>     </t>
    </r>
    <r>
      <rPr>
        <sz val="11"/>
        <color rgb="FF000000"/>
        <rFont val="宋体"/>
        <charset val="134"/>
      </rPr>
      <t>)</t>
    </r>
  </si>
  <si>
    <t>SHZVG,CHVT,</t>
  </si>
  <si>
    <t>CV2Coarse&amp;Fine</t>
  </si>
  <si>
    <t>10,12,</t>
  </si>
  <si>
    <t>VCMMulti-Coarse&amp;Fine12</t>
  </si>
  <si>
    <t>35,47,59,71,</t>
  </si>
  <si>
    <t>VCMReversing1427</t>
  </si>
  <si>
    <t>VCMReversing1007</t>
  </si>
  <si>
    <t>开关油室内绝缘介质</t>
  </si>
  <si>
    <t>H19</t>
  </si>
  <si>
    <t>R19</t>
  </si>
  <si>
    <t>CK25</t>
  </si>
  <si>
    <t>CV2Linear</t>
  </si>
  <si>
    <t>VCMMulti-Coarse&amp;Fine10</t>
  </si>
  <si>
    <t>29,39,49,59,</t>
  </si>
  <si>
    <t>VCMReversing1413</t>
  </si>
  <si>
    <t>开关油室外绝缘介质</t>
  </si>
  <si>
    <t>Z19</t>
  </si>
  <si>
    <t>AK19</t>
  </si>
  <si>
    <t>CK26</t>
  </si>
  <si>
    <t>绝缘强度</t>
  </si>
  <si>
    <t>1. Provided as below</t>
  </si>
  <si>
    <t>CV2Reversing</t>
  </si>
  <si>
    <t>VCMCoarse&amp;Fine18</t>
  </si>
  <si>
    <t>35,</t>
  </si>
  <si>
    <t>VCMReversing1223</t>
  </si>
  <si>
    <t>CVReversing1007</t>
  </si>
  <si>
    <t>高度差</t>
  </si>
  <si>
    <t>H20</t>
  </si>
  <si>
    <t>AK20</t>
  </si>
  <si>
    <t>CK27</t>
  </si>
  <si>
    <t>防腐</t>
  </si>
  <si>
    <t>1. 普通</t>
  </si>
  <si>
    <t>CVCoarse&amp;Fine</t>
  </si>
  <si>
    <t>10,12,14,</t>
  </si>
  <si>
    <t>VCMCoarse&amp;Fine16</t>
  </si>
  <si>
    <t>31,</t>
  </si>
  <si>
    <t>VCMReversing1211</t>
  </si>
  <si>
    <t>SVReversing1007</t>
  </si>
  <si>
    <t>额定容量**</t>
  </si>
  <si>
    <t>M21</t>
  </si>
  <si>
    <t>P21</t>
  </si>
  <si>
    <t>CK28</t>
  </si>
  <si>
    <t>2. C5-M</t>
  </si>
  <si>
    <t>CVLinear</t>
  </si>
  <si>
    <t>VCMCoarse&amp;Fine14</t>
  </si>
  <si>
    <t>27,</t>
  </si>
  <si>
    <t>VCMReversing1019</t>
  </si>
  <si>
    <t>CMD1000Reversing1007</t>
  </si>
  <si>
    <t>过载</t>
  </si>
  <si>
    <t>H22</t>
  </si>
  <si>
    <t>AK22</t>
  </si>
  <si>
    <t>CK29</t>
  </si>
  <si>
    <t>CM2,VCM,VCME,</t>
  </si>
  <si>
    <t>1. Reversing,2. Linear,3. Coarse&amp;Fine,4. Multi-Reversing,5. Multi-Linear,6. Multi-Coarse&amp;Fine,</t>
  </si>
  <si>
    <t>VCMCoarse&amp;Fine12</t>
  </si>
  <si>
    <t>CHVTReversing1009</t>
  </si>
  <si>
    <t>额定电压**</t>
  </si>
  <si>
    <t>H23</t>
  </si>
  <si>
    <t>N23</t>
  </si>
  <si>
    <t>CK30</t>
  </si>
  <si>
    <t>CM,VCM,SHZVG,VCME,CHVT,CM2,</t>
  </si>
  <si>
    <t>SDZVCoarse&amp;Fine</t>
  </si>
  <si>
    <t>VCMCoarse&amp;Fine10</t>
  </si>
  <si>
    <t>VCMReversing1017</t>
  </si>
  <si>
    <t>CMD600Reversing1009</t>
  </si>
  <si>
    <t>变压器联结组别**</t>
  </si>
  <si>
    <t>S23</t>
  </si>
  <si>
    <t>Y23</t>
  </si>
  <si>
    <t>CK31</t>
  </si>
  <si>
    <t>CM,</t>
  </si>
  <si>
    <t>SDZVLinear</t>
  </si>
  <si>
    <t>VCMEReversing18</t>
  </si>
  <si>
    <t>VCMReversing1015</t>
  </si>
  <si>
    <t>CMReversing1009</t>
  </si>
  <si>
    <t>调压部位**</t>
  </si>
  <si>
    <t>AD23</t>
  </si>
  <si>
    <t>AK23</t>
  </si>
  <si>
    <t>CK32</t>
  </si>
  <si>
    <t>2. 配两个出线盒</t>
  </si>
  <si>
    <t>VCMEReversing16</t>
  </si>
  <si>
    <t>VCMReversing1009</t>
  </si>
  <si>
    <t>HWDKReversing1009</t>
  </si>
  <si>
    <t>调压范围/调压级数1</t>
  </si>
  <si>
    <t>H24</t>
  </si>
  <si>
    <t>Y24</t>
  </si>
  <si>
    <t>CK33</t>
  </si>
  <si>
    <t>3. 配三个出线盒</t>
  </si>
  <si>
    <t>3. Coarse&amp;Fine,6. Multi-Coarse&amp;Fine,</t>
  </si>
  <si>
    <t>HWDK,</t>
  </si>
  <si>
    <t>SHGVCoarse&amp;Fine</t>
  </si>
  <si>
    <t>VCMEReversing14</t>
  </si>
  <si>
    <t>HWVReversing1009</t>
  </si>
  <si>
    <t>调压范围/调压级数2</t>
  </si>
  <si>
    <t>H25</t>
  </si>
  <si>
    <t>Y25</t>
  </si>
  <si>
    <t>CK34</t>
  </si>
  <si>
    <t>SHGVLinear</t>
  </si>
  <si>
    <t>VCMEReversing12</t>
  </si>
  <si>
    <t>SDZVReversing1009</t>
  </si>
  <si>
    <t>调压范围/调压级数3</t>
  </si>
  <si>
    <t>Z24</t>
  </si>
  <si>
    <t>AK25</t>
  </si>
  <si>
    <t>CK35</t>
  </si>
  <si>
    <t>6. Multi-Coarse&amp;Fine,</t>
  </si>
  <si>
    <t>CMD,SHZV,SHZVG,HWDK,CHVT,SDZV,</t>
  </si>
  <si>
    <t>SHGVReversing</t>
  </si>
  <si>
    <t>VCMEReversing10</t>
  </si>
  <si>
    <t>VCMLinear1818</t>
  </si>
  <si>
    <t>SHZVGReversing1009</t>
  </si>
  <si>
    <t>磁通量</t>
  </si>
  <si>
    <t>H26</t>
  </si>
  <si>
    <t>AK26</t>
  </si>
  <si>
    <t>CK36</t>
  </si>
  <si>
    <t>SHZVGCoarse&amp;Fine</t>
  </si>
  <si>
    <t>VCMELinear18</t>
  </si>
  <si>
    <t>VCMLinear1817</t>
  </si>
  <si>
    <t>SHZVReversing1009</t>
  </si>
  <si>
    <t>分接绕组接线图**</t>
  </si>
  <si>
    <t>H27</t>
  </si>
  <si>
    <t>R27</t>
  </si>
  <si>
    <t>CK37</t>
  </si>
  <si>
    <t>CHVT,CM,CM2,CMD,CV,CV2,HWDK,HWV,SDZV,SHGV,SHZV,SHZVG,SV,VCM,VCME,VCV-G,</t>
  </si>
  <si>
    <t>SHZVGLinear</t>
  </si>
  <si>
    <t>VCMELinear16</t>
  </si>
  <si>
    <t>VCMLinear1616</t>
  </si>
  <si>
    <t>VCMEReversing1009</t>
  </si>
  <si>
    <t>变压器额定工作电流**（相电流）1</t>
  </si>
  <si>
    <t>K28</t>
  </si>
  <si>
    <t>N28</t>
  </si>
  <si>
    <t>CK38</t>
  </si>
  <si>
    <t>VCMELinear14</t>
  </si>
  <si>
    <t>VCMLinear1615</t>
  </si>
  <si>
    <t>变压器额定工作电流**（相电流）2</t>
  </si>
  <si>
    <t>Z28</t>
  </si>
  <si>
    <t>AC28</t>
  </si>
  <si>
    <t>CK39</t>
  </si>
  <si>
    <t>CHVT,CM,CM2,CMD,SDZV,SHGV,SHZV,SHZVG,VCM,VCME,</t>
  </si>
  <si>
    <t>d3</t>
  </si>
  <si>
    <t>SHZVCoarse&amp;Fine</t>
  </si>
  <si>
    <t>VCMELinear12</t>
  </si>
  <si>
    <t>VCMLinear1414</t>
  </si>
  <si>
    <t>R29</t>
  </si>
  <si>
    <t>CK40</t>
  </si>
  <si>
    <t>CHVT,CM,CM2,CMD,CV,CV2,SDZV,SHGV,SHZV,SHZVG,SV,VCM,VCME,VCV-G,</t>
  </si>
  <si>
    <t>SHZVLinear</t>
  </si>
  <si>
    <t>VCMELinear10</t>
  </si>
  <si>
    <t>VCMLinear1413</t>
  </si>
  <si>
    <t>CVReversing1009</t>
  </si>
  <si>
    <t>每相额定级电压**</t>
  </si>
  <si>
    <t>M30</t>
  </si>
  <si>
    <t>P30</t>
  </si>
  <si>
    <t>CK41</t>
  </si>
  <si>
    <t>VCMEMulti-Reversing24</t>
  </si>
  <si>
    <t>VCMLinear1211</t>
  </si>
  <si>
    <t>SVReversing1009</t>
  </si>
  <si>
    <t>恢复电压</t>
  </si>
  <si>
    <t>H31</t>
  </si>
  <si>
    <t>AK31</t>
  </si>
  <si>
    <t>CK42</t>
  </si>
  <si>
    <t>SVCoarse&amp;Fine</t>
  </si>
  <si>
    <t>VCMEMulti-Reversing22</t>
  </si>
  <si>
    <t>VCMLinear1210</t>
  </si>
  <si>
    <t>CMD1000Reversing1009</t>
  </si>
  <si>
    <t>H32</t>
  </si>
  <si>
    <t>R32</t>
  </si>
  <si>
    <t>CK43</t>
  </si>
  <si>
    <t>SVLinear</t>
  </si>
  <si>
    <t>VCMEMulti-Linear36</t>
  </si>
  <si>
    <t>VCMLinear1010</t>
  </si>
  <si>
    <t>CHVTReversing1015</t>
  </si>
  <si>
    <t>电位电阻安装方式</t>
  </si>
  <si>
    <t>H33</t>
  </si>
  <si>
    <t>R33</t>
  </si>
  <si>
    <t>CK44</t>
  </si>
  <si>
    <t>1. 常温(-45℃—100℃)</t>
  </si>
  <si>
    <t>VCMEMulti-Linear24</t>
  </si>
  <si>
    <t>VCMLinear1009</t>
  </si>
  <si>
    <t>CMD600Reversing1015</t>
  </si>
  <si>
    <t>调压线圈</t>
  </si>
  <si>
    <t>A45</t>
  </si>
  <si>
    <t>F45</t>
  </si>
  <si>
    <t>CK45</t>
  </si>
  <si>
    <t>2. 低温(-46℃— -65℃)</t>
  </si>
  <si>
    <t>1. 不配压力释放阀，仅爆破盖</t>
  </si>
  <si>
    <t>VCMECoarse&amp;Fine</t>
  </si>
  <si>
    <t>VCMEMulti-Coarse&amp;Fine18</t>
  </si>
  <si>
    <t>VCMLinear1007</t>
  </si>
  <si>
    <t>CMReversing1015</t>
  </si>
  <si>
    <t>K45</t>
  </si>
  <si>
    <t>P45</t>
  </si>
  <si>
    <t>CK46</t>
  </si>
  <si>
    <t>3. 湿热</t>
  </si>
  <si>
    <t>2. 带130口径压力释放阀，不配爆破盖</t>
  </si>
  <si>
    <t>VCMEMulti-Coarse&amp;Fine</t>
  </si>
  <si>
    <t>VCMEMulti-Coarse&amp;Fine16</t>
  </si>
  <si>
    <t>VCMLinear1005</t>
  </si>
  <si>
    <t>HWDKReversing1015</t>
  </si>
  <si>
    <t>调压线圈相邻排列1</t>
  </si>
  <si>
    <t>H47</t>
  </si>
  <si>
    <t>K47</t>
  </si>
  <si>
    <t>CK47</t>
  </si>
  <si>
    <t>3. 带50口径压力阀及爆破盖</t>
  </si>
  <si>
    <t>VCMEMulti-Linear</t>
  </si>
  <si>
    <t>VCMEMulti-Coarse&amp;Fine14</t>
  </si>
  <si>
    <t>VCMMulti-Reversing2447</t>
  </si>
  <si>
    <t>HWVReversing1015</t>
  </si>
  <si>
    <t>调压线圈相邻排列2</t>
  </si>
  <si>
    <t>Q47</t>
  </si>
  <si>
    <t>T47</t>
  </si>
  <si>
    <t>CK48</t>
  </si>
  <si>
    <t>VCMEMulti-Reversing</t>
  </si>
  <si>
    <t>VCMEMulti-Coarse&amp;Fine12</t>
  </si>
  <si>
    <t>VCMMulti-Reversing2445</t>
  </si>
  <si>
    <t>SDZVReversing1015</t>
  </si>
  <si>
    <t>调压线圈相邻排列3</t>
  </si>
  <si>
    <t>AA47</t>
  </si>
  <si>
    <t>AD47</t>
  </si>
  <si>
    <t>CK49</t>
  </si>
  <si>
    <t>VCMELinear</t>
  </si>
  <si>
    <t>VCMEMulti-Coarse&amp;Fine10</t>
  </si>
  <si>
    <t>VCMMulti-Reversing2243</t>
  </si>
  <si>
    <t>SHZVGReversing1015</t>
  </si>
  <si>
    <t>相电压**1</t>
  </si>
  <si>
    <t>H49</t>
  </si>
  <si>
    <t>J49</t>
  </si>
  <si>
    <t>CK50</t>
  </si>
  <si>
    <t>2. 配PT100</t>
  </si>
  <si>
    <t>VCMECoarse&amp;Fine18</t>
  </si>
  <si>
    <t>VCMMulti-Reversing2241</t>
  </si>
  <si>
    <t>SHZVReversing1015</t>
  </si>
  <si>
    <t>相电压**2</t>
  </si>
  <si>
    <t>Q49</t>
  </si>
  <si>
    <t>S49</t>
  </si>
  <si>
    <t>CK51</t>
  </si>
  <si>
    <t>3. 配BWTY</t>
  </si>
  <si>
    <t>VCMCoarse&amp;Fine</t>
  </si>
  <si>
    <t>VCMECoarse&amp;Fine16</t>
  </si>
  <si>
    <t>VCMMulti-Linear3634</t>
  </si>
  <si>
    <t>无,</t>
  </si>
  <si>
    <t>VCMEReversing1015</t>
  </si>
  <si>
    <t>相电压**3</t>
  </si>
  <si>
    <t>AA49</t>
  </si>
  <si>
    <t>AC49</t>
  </si>
  <si>
    <t>CK52</t>
  </si>
  <si>
    <t>VCMMulti-Coarse&amp;Fine</t>
  </si>
  <si>
    <t>VCMECoarse&amp;Fine14</t>
  </si>
  <si>
    <t>VCMMulti-Linear3631</t>
  </si>
  <si>
    <t>电气高度**1</t>
  </si>
  <si>
    <t>H51</t>
  </si>
  <si>
    <t>J51</t>
  </si>
  <si>
    <t>CK53</t>
  </si>
  <si>
    <t>1. Reversing,2. Linear,3. Coarse&amp;Fine</t>
  </si>
  <si>
    <t>VCMMulti-Linear</t>
  </si>
  <si>
    <t>VCMECoarse&amp;Fine12</t>
  </si>
  <si>
    <t>VCMMulti-Linear3630</t>
  </si>
  <si>
    <t>电气高度**2</t>
  </si>
  <si>
    <t>Q51</t>
  </si>
  <si>
    <t>S51</t>
  </si>
  <si>
    <t>CK54</t>
  </si>
  <si>
    <t>VCMMulti-Reversing</t>
  </si>
  <si>
    <t>VCMECoarse&amp;Fine10</t>
  </si>
  <si>
    <t>VCMMulti-Linear3627</t>
  </si>
  <si>
    <t>CVReversing1015</t>
  </si>
  <si>
    <t>电气高度**3</t>
  </si>
  <si>
    <t>AA51</t>
  </si>
  <si>
    <t>AC51</t>
  </si>
  <si>
    <t>CK55</t>
  </si>
  <si>
    <t>1. Reversing,2. Linear,3. Coarse&amp;Fine,4. Multi-Reversing,5. Multi-Linear,6. Multi-Coarse&amp;Fine</t>
  </si>
  <si>
    <t>VCMLinear</t>
  </si>
  <si>
    <t>SVReversing12</t>
  </si>
  <si>
    <t>VCMMulti-Linear2424</t>
  </si>
  <si>
    <t>SVReversing1015</t>
  </si>
  <si>
    <t>H64</t>
  </si>
  <si>
    <t>J64</t>
  </si>
  <si>
    <t>CK56</t>
  </si>
  <si>
    <t>SVReversing10</t>
  </si>
  <si>
    <t>VCMMulti-Linear2422</t>
  </si>
  <si>
    <t>CMD1000Reversing1015</t>
  </si>
  <si>
    <t>O66</t>
  </si>
  <si>
    <t>Q66</t>
  </si>
  <si>
    <t>CK57</t>
  </si>
  <si>
    <t>VCV-GCoarse&amp;Fine</t>
  </si>
  <si>
    <t>SVLinear12</t>
  </si>
  <si>
    <t>VCMMulti-Linear2420</t>
  </si>
  <si>
    <t>Q68</t>
  </si>
  <si>
    <t>S68</t>
  </si>
  <si>
    <t>CK58</t>
  </si>
  <si>
    <t>VCV-GLinear</t>
  </si>
  <si>
    <t>SVLinear10</t>
  </si>
  <si>
    <t>VCMMulti-Linear2419</t>
  </si>
  <si>
    <t>X70</t>
  </si>
  <si>
    <t>Z70</t>
  </si>
  <si>
    <t>CK59</t>
  </si>
  <si>
    <t>CMD600,</t>
  </si>
  <si>
    <t>1. Reversing,2. Linear,3. Coarse&amp;Fine,4. Multi-Reversing,5. Multi-Linear</t>
  </si>
  <si>
    <t>SVCoarse&amp;Fine12</t>
  </si>
  <si>
    <t>VCMMulti-Coarse&amp;Fine1889</t>
  </si>
  <si>
    <t>柱数</t>
  </si>
  <si>
    <t>A78</t>
  </si>
  <si>
    <t>B78</t>
  </si>
  <si>
    <t>工作位置定义:1</t>
  </si>
  <si>
    <t>H80</t>
  </si>
  <si>
    <t>P80</t>
  </si>
  <si>
    <t>CK60</t>
  </si>
  <si>
    <t>1. Reversing,2. Linear,3. Coarse</t>
  </si>
  <si>
    <t>SVCoarse&amp;Fine10</t>
  </si>
  <si>
    <t>VCMMulti-Coarse&amp;Fine1871</t>
  </si>
  <si>
    <t>J78</t>
  </si>
  <si>
    <t>工作位置定义:2</t>
  </si>
  <si>
    <t>Q80</t>
  </si>
  <si>
    <t>Z80</t>
  </si>
  <si>
    <t>CK61</t>
  </si>
  <si>
    <t>CMD1000,</t>
  </si>
  <si>
    <t>SHZVReversing18</t>
  </si>
  <si>
    <t>VCMMulti-Coarse&amp;Fine1853</t>
  </si>
  <si>
    <t>L78</t>
  </si>
  <si>
    <t>工作位置定义:3</t>
  </si>
  <si>
    <t>AA80</t>
  </si>
  <si>
    <t>AK80</t>
  </si>
  <si>
    <t>Min. effective number of turns at position (    )</t>
  </si>
  <si>
    <t>CK62</t>
  </si>
  <si>
    <t>SHZVReversing16</t>
  </si>
  <si>
    <t>VCMMulti-Coarse&amp;Fine18107</t>
  </si>
  <si>
    <t>P78</t>
  </si>
  <si>
    <t>绝缘强度**</t>
  </si>
  <si>
    <t>I81</t>
  </si>
  <si>
    <t>P81</t>
  </si>
  <si>
    <t>CK63</t>
  </si>
  <si>
    <t>SHZVReversing14</t>
  </si>
  <si>
    <t>VCMMulti-Coarse&amp;Fine1695</t>
  </si>
  <si>
    <t>R78</t>
  </si>
  <si>
    <t>U96</t>
  </si>
  <si>
    <t>CK64</t>
  </si>
  <si>
    <t>SHZVReversing12</t>
  </si>
  <si>
    <t>VCMMulti-Coarse&amp;Fine1679</t>
  </si>
  <si>
    <t>T78</t>
  </si>
  <si>
    <t>V78</t>
  </si>
  <si>
    <t>H97</t>
  </si>
  <si>
    <t>U97</t>
  </si>
  <si>
    <t>CK65</t>
  </si>
  <si>
    <t>SHZVReversing10</t>
  </si>
  <si>
    <t>VCMMulti-Coarse&amp;Fine1663</t>
  </si>
  <si>
    <t>Y78</t>
  </si>
  <si>
    <t>H98</t>
  </si>
  <si>
    <t>U98</t>
  </si>
  <si>
    <t>CK66</t>
  </si>
  <si>
    <t>SHZVLinear18</t>
  </si>
  <si>
    <t>VCMMulti-Coarse&amp;Fine1647</t>
  </si>
  <si>
    <t>Z78</t>
  </si>
  <si>
    <t>AC78</t>
  </si>
  <si>
    <t>调整角度**1</t>
  </si>
  <si>
    <t>H109</t>
  </si>
  <si>
    <t>N109</t>
  </si>
  <si>
    <t>CK67</t>
  </si>
  <si>
    <t>SHZVLinear16</t>
  </si>
  <si>
    <t>VCMMulti-Coarse&amp;Fine1483</t>
  </si>
  <si>
    <t>选择器结构</t>
  </si>
  <si>
    <t>AG78</t>
  </si>
  <si>
    <t>调整角度**2</t>
  </si>
  <si>
    <t>O109</t>
  </si>
  <si>
    <t>AK109</t>
  </si>
  <si>
    <t>If a 3D chart is required, please specify the viewing angle</t>
  </si>
  <si>
    <t>CK68</t>
  </si>
  <si>
    <t>SHZVLinear14</t>
  </si>
  <si>
    <t>VCMMulti-Coarse&amp;Fine1469</t>
  </si>
  <si>
    <t>安装方式</t>
  </si>
  <si>
    <t>AH78</t>
  </si>
  <si>
    <t>AK78</t>
  </si>
  <si>
    <t>压力释放阀供应商：</t>
  </si>
  <si>
    <t>V111</t>
  </si>
  <si>
    <t>AK111</t>
  </si>
  <si>
    <t>CK69</t>
  </si>
  <si>
    <t>SHZVLinear12</t>
  </si>
  <si>
    <t>VCMMulti-Coarse&amp;Fine1455</t>
  </si>
  <si>
    <t>H113</t>
  </si>
  <si>
    <t>P113</t>
  </si>
  <si>
    <t>CK70</t>
  </si>
  <si>
    <t>SHZVLinear10</t>
  </si>
  <si>
    <t>VCMMulti-Coarse&amp;Fine1441</t>
  </si>
  <si>
    <t>H114</t>
  </si>
  <si>
    <t>P114</t>
  </si>
  <si>
    <t>CK71</t>
  </si>
  <si>
    <t>SHZVCoarse&amp;Fine18</t>
  </si>
  <si>
    <t>VCMMulti-Coarse&amp;Fine1271</t>
  </si>
  <si>
    <t>CHVTReversing1017</t>
  </si>
  <si>
    <t>H116</t>
  </si>
  <si>
    <t>P116</t>
  </si>
  <si>
    <t>CK72</t>
  </si>
  <si>
    <t>SHZVCoarse&amp;Fine16</t>
  </si>
  <si>
    <t>VCMMulti-Coarse&amp;Fine1259</t>
  </si>
  <si>
    <t>CMD600Reversing1017</t>
  </si>
  <si>
    <t>H117</t>
  </si>
  <si>
    <t>P117</t>
  </si>
  <si>
    <t>CK73</t>
  </si>
  <si>
    <t>集气盒</t>
  </si>
  <si>
    <t>SHZVCoarse&amp;Fine14</t>
  </si>
  <si>
    <t>VCMMulti-Coarse&amp;Fine1247</t>
  </si>
  <si>
    <t>CMReversing1017</t>
  </si>
  <si>
    <t>H118</t>
  </si>
  <si>
    <t>P118</t>
  </si>
  <si>
    <t>CK74</t>
  </si>
  <si>
    <t>不锈钢-四孔-4</t>
  </si>
  <si>
    <t>四孔固定-4m不锈钢管</t>
  </si>
  <si>
    <t>四孔固定-3m铜管</t>
  </si>
  <si>
    <t>SHZVCoarse&amp;Fine12</t>
  </si>
  <si>
    <t>VCMMulti-Coarse&amp;Fine1235</t>
  </si>
  <si>
    <t>HWDKReversing1017</t>
  </si>
  <si>
    <t>H119</t>
  </si>
  <si>
    <t>P119</t>
  </si>
  <si>
    <t>CK75</t>
  </si>
  <si>
    <t>不锈钢-四孔-6</t>
  </si>
  <si>
    <t>四孔固定-6m不锈钢管</t>
  </si>
  <si>
    <t>四孔固定-( )m铜管</t>
  </si>
  <si>
    <t>SHZVCoarse&amp;Fine10</t>
  </si>
  <si>
    <t>VCMMulti-Coarse&amp;Fine1059</t>
  </si>
  <si>
    <t>HWVReversing1017</t>
  </si>
  <si>
    <t>QUALITROL压力阀编码</t>
  </si>
  <si>
    <t>H121</t>
  </si>
  <si>
    <t>P121</t>
  </si>
  <si>
    <t>CK76</t>
  </si>
  <si>
    <t>不锈钢-四孔-()</t>
  </si>
  <si>
    <t>四孔固定-( )m不锈钢管</t>
  </si>
  <si>
    <t>两孔固定-3m铜管</t>
  </si>
  <si>
    <t>SHZVGReversing18</t>
  </si>
  <si>
    <t>VCMMulti-Coarse&amp;Fine1049</t>
  </si>
  <si>
    <t>SDZVReversing1017</t>
  </si>
  <si>
    <t>Z113</t>
  </si>
  <si>
    <t>AF113</t>
  </si>
  <si>
    <t>CK77</t>
  </si>
  <si>
    <t>不锈钢-两孔-4</t>
  </si>
  <si>
    <t>两孔固定-4m不锈钢管</t>
  </si>
  <si>
    <t>两孔固定-( )m铜管</t>
  </si>
  <si>
    <t>SHZVGReversing16</t>
  </si>
  <si>
    <t>VCMMulti-Coarse&amp;Fine1039</t>
  </si>
  <si>
    <t>SHZVGReversing1017</t>
  </si>
  <si>
    <t>Z114</t>
  </si>
  <si>
    <t>AF114</t>
  </si>
  <si>
    <t>CK78</t>
  </si>
  <si>
    <t>不锈钢-两孔-6</t>
  </si>
  <si>
    <t>两孔固定-6m不锈钢管</t>
  </si>
  <si>
    <t>四孔固定-3m铜材加保温管</t>
  </si>
  <si>
    <t>SHZVGReversing14</t>
  </si>
  <si>
    <t>VCMMulti-Coarse&amp;Fine1029</t>
  </si>
  <si>
    <t>SHZVReversing1017</t>
  </si>
  <si>
    <t>Z115</t>
  </si>
  <si>
    <t>AF115</t>
  </si>
  <si>
    <t>CK79</t>
  </si>
  <si>
    <t>不锈钢-两孔-()</t>
  </si>
  <si>
    <t>两孔固定-( )m不锈钢管</t>
  </si>
  <si>
    <t>四孔固定-( )m铜材加保温管</t>
  </si>
  <si>
    <t>SHZVGReversing12</t>
  </si>
  <si>
    <t>VCMCoarse&amp;Fine1835</t>
  </si>
  <si>
    <t>VCMEReversing1017</t>
  </si>
  <si>
    <t>Z116</t>
  </si>
  <si>
    <t>AF116</t>
  </si>
  <si>
    <t>CK80</t>
  </si>
  <si>
    <t>铜-四孔-4</t>
  </si>
  <si>
    <t>四孔固定-4m铜管</t>
  </si>
  <si>
    <t>两孔固定-3m铜材加保温管</t>
  </si>
  <si>
    <t>SHZVGReversing10</t>
  </si>
  <si>
    <t>VCMCoarse&amp;Fine1631</t>
  </si>
  <si>
    <t>Z117</t>
  </si>
  <si>
    <t>AF117</t>
  </si>
  <si>
    <t>CK81</t>
  </si>
  <si>
    <t>铜材-四孔-6</t>
  </si>
  <si>
    <t>四孔固定-6m铜管</t>
  </si>
  <si>
    <t>两孔固定-( )m铜材加保温管</t>
  </si>
  <si>
    <t>SHZVGLinear18</t>
  </si>
  <si>
    <t>VCMCoarse&amp;Fine1427</t>
  </si>
  <si>
    <t>Z118</t>
  </si>
  <si>
    <t>AF118</t>
  </si>
  <si>
    <t>CK82</t>
  </si>
  <si>
    <t>铜材-四孔-()</t>
  </si>
  <si>
    <t>四孔固定-3m不锈钢管</t>
  </si>
  <si>
    <t>SHZVGLinear16</t>
  </si>
  <si>
    <t>VCMCoarse&amp;Fine1223</t>
  </si>
  <si>
    <t>CVReversing1017</t>
  </si>
  <si>
    <t>H125</t>
  </si>
  <si>
    <t>P125</t>
  </si>
  <si>
    <t>CK83</t>
  </si>
  <si>
    <t>铜材-两孔-4</t>
  </si>
  <si>
    <t>两孔固定-4m铜管</t>
  </si>
  <si>
    <t>SHZVGLinear14</t>
  </si>
  <si>
    <t>VCMCoarse&amp;Fine1019</t>
  </si>
  <si>
    <t>SVReversing1017</t>
  </si>
  <si>
    <t>H126</t>
  </si>
  <si>
    <t>P126</t>
  </si>
  <si>
    <t>CK84</t>
  </si>
  <si>
    <t>铜材-两孔-6</t>
  </si>
  <si>
    <t>两孔固定-6m铜管</t>
  </si>
  <si>
    <t>两孔固定-3m不锈钢管</t>
  </si>
  <si>
    <t>SHZVGLinear12</t>
  </si>
  <si>
    <t>VCMCoarse&amp;Fine1018</t>
  </si>
  <si>
    <t>CMD1000Reversing1017</t>
  </si>
  <si>
    <t>H127</t>
  </si>
  <si>
    <t>P127</t>
  </si>
  <si>
    <t>CK85</t>
  </si>
  <si>
    <t>铜材-两孔-()</t>
  </si>
  <si>
    <t>SHZVGLinear10</t>
  </si>
  <si>
    <t>VCMCoarse&amp;Fine1017</t>
  </si>
  <si>
    <t>保护继电器</t>
  </si>
  <si>
    <t>V130</t>
  </si>
  <si>
    <t>AK130</t>
  </si>
  <si>
    <t>CK86</t>
  </si>
  <si>
    <t>钢材加保温-四孔-4</t>
  </si>
  <si>
    <t>四孔固定-4m铜材加保温管</t>
  </si>
  <si>
    <t>SHZVGCoarse&amp;Fine18</t>
  </si>
  <si>
    <t>VCMEReversing1835</t>
  </si>
  <si>
    <t>供应商：</t>
  </si>
  <si>
    <t>H131</t>
  </si>
  <si>
    <t>U131</t>
  </si>
  <si>
    <t>CK87</t>
  </si>
  <si>
    <t>钢材加保温-四孔-6</t>
  </si>
  <si>
    <t>四孔固定-6m铜材加保温管</t>
  </si>
  <si>
    <t>SHZVGCoarse&amp;Fine16</t>
  </si>
  <si>
    <t>VCMEReversing1817</t>
  </si>
  <si>
    <t>H133</t>
  </si>
  <si>
    <t>P133</t>
  </si>
  <si>
    <t>CK88</t>
  </si>
  <si>
    <t>钢材加保温-四孔-()</t>
  </si>
  <si>
    <t>SHZVGCoarse&amp;Fine14</t>
  </si>
  <si>
    <t>VCMEReversing1631</t>
  </si>
  <si>
    <t>AB133</t>
  </si>
  <si>
    <t>AG133</t>
  </si>
  <si>
    <t>CK89</t>
  </si>
  <si>
    <t>钢材加保温-两孔-4</t>
  </si>
  <si>
    <t>两孔固定-4m铜材加保温管</t>
  </si>
  <si>
    <t>SHZVGCoarse&amp;Fine12</t>
  </si>
  <si>
    <t>VCMEReversing1615</t>
  </si>
  <si>
    <t>3.报警接点</t>
  </si>
  <si>
    <t>H134</t>
  </si>
  <si>
    <t>P134</t>
  </si>
  <si>
    <t>CK90</t>
  </si>
  <si>
    <t>钢材加保温-两孔-6</t>
  </si>
  <si>
    <t>两孔固定-6m铜材加保温管</t>
  </si>
  <si>
    <t>SHZVGCoarse&amp;Fine10</t>
  </si>
  <si>
    <t>VCMEReversing1427</t>
  </si>
  <si>
    <t>4.跳闸接点</t>
  </si>
  <si>
    <t>AB134</t>
  </si>
  <si>
    <t>AG134</t>
  </si>
  <si>
    <t>CK91</t>
  </si>
  <si>
    <t>钢材加保温-两孔-()</t>
  </si>
  <si>
    <t>SDZVReversing18</t>
  </si>
  <si>
    <t>VCMEReversing1413</t>
  </si>
  <si>
    <t>H135</t>
  </si>
  <si>
    <t>P135</t>
  </si>
  <si>
    <t>CK92</t>
  </si>
  <si>
    <t>SDZVReversing16</t>
  </si>
  <si>
    <t>VCMEReversing1223</t>
  </si>
  <si>
    <t>AB135</t>
  </si>
  <si>
    <t>AG135</t>
  </si>
  <si>
    <t>CK93</t>
  </si>
  <si>
    <t>SDZVReversing14</t>
  </si>
  <si>
    <t>VCMEReversing1211</t>
  </si>
  <si>
    <t>H137</t>
  </si>
  <si>
    <t>P137</t>
  </si>
  <si>
    <t>CK94</t>
  </si>
  <si>
    <t>SDZVReversing12</t>
  </si>
  <si>
    <t>VCMEReversing1019</t>
  </si>
  <si>
    <t>AB137</t>
  </si>
  <si>
    <t>AG137</t>
  </si>
  <si>
    <t>CK95</t>
  </si>
  <si>
    <t>变压器-是否需要电位连接</t>
  </si>
  <si>
    <t>SDZVReversing10</t>
  </si>
  <si>
    <t>VCMEReversing1018</t>
  </si>
  <si>
    <t>H138</t>
  </si>
  <si>
    <t>P138</t>
  </si>
  <si>
    <t>CK96</t>
  </si>
  <si>
    <t>SDZVLinear18</t>
  </si>
  <si>
    <t>AB138</t>
  </si>
  <si>
    <t>AG138</t>
  </si>
  <si>
    <t>CK97</t>
  </si>
  <si>
    <t>SDZVLinear16</t>
  </si>
  <si>
    <t>H139</t>
  </si>
  <si>
    <t>P139</t>
  </si>
  <si>
    <t>CK98</t>
  </si>
  <si>
    <t>SDZVLinear14</t>
  </si>
  <si>
    <t>AB139</t>
  </si>
  <si>
    <t>AG139</t>
  </si>
  <si>
    <t>CK99</t>
  </si>
  <si>
    <t>变压器-电位连接方式</t>
  </si>
  <si>
    <t>1. 侧面安装(CV, CV2)</t>
  </si>
  <si>
    <t>SDZVLinear12</t>
  </si>
  <si>
    <t>CHVTReversing1018</t>
  </si>
  <si>
    <t>H140</t>
  </si>
  <si>
    <t>P140</t>
  </si>
  <si>
    <t>CK100</t>
  </si>
  <si>
    <t>2. 外挂板式</t>
  </si>
  <si>
    <t>SDZVLinear10</t>
  </si>
  <si>
    <t>CMD600Reversing1018</t>
  </si>
  <si>
    <t>AB140</t>
  </si>
  <si>
    <t>AG140</t>
  </si>
  <si>
    <t>CK101</t>
  </si>
  <si>
    <t>3. 底部筒式</t>
  </si>
  <si>
    <t>SDZVCoarse&amp;Fine18</t>
  </si>
  <si>
    <t>VCMELinear1818</t>
  </si>
  <si>
    <t>CMReversing1018</t>
  </si>
  <si>
    <t>EMB编码</t>
  </si>
  <si>
    <t>H142</t>
  </si>
  <si>
    <t>U142</t>
  </si>
  <si>
    <t>CK102</t>
  </si>
  <si>
    <t>4. 底部板式</t>
  </si>
  <si>
    <t>SDZVCoarse&amp;Fine16</t>
  </si>
  <si>
    <t>VCMELinear1817</t>
  </si>
  <si>
    <t>HWDKReversing1018</t>
  </si>
  <si>
    <t>H144</t>
  </si>
  <si>
    <t>P144</t>
  </si>
  <si>
    <t>CK103</t>
  </si>
  <si>
    <t>SDZVCoarse&amp;Fine14</t>
  </si>
  <si>
    <t>VCMELinear1616</t>
  </si>
  <si>
    <t>HWVReversing1018</t>
  </si>
  <si>
    <t>H145</t>
  </si>
  <si>
    <t>P145</t>
  </si>
  <si>
    <t>CK104</t>
  </si>
  <si>
    <t>1. HV Winding</t>
  </si>
  <si>
    <t>SDZVCoarse&amp;Fine12</t>
  </si>
  <si>
    <t>VCMELinear1615</t>
  </si>
  <si>
    <t>SDZVReversing1018</t>
  </si>
  <si>
    <t>H146</t>
  </si>
  <si>
    <t>P146</t>
  </si>
  <si>
    <t>CK105</t>
  </si>
  <si>
    <t>1. QJ4(一信号一跳闸,无浮球)</t>
  </si>
  <si>
    <t>2. Series Winding</t>
  </si>
  <si>
    <t>SDZVCoarse&amp;Fine10</t>
  </si>
  <si>
    <t>VCMELinear1414</t>
  </si>
  <si>
    <t>SHZVGReversing1018</t>
  </si>
  <si>
    <t>Q管1</t>
  </si>
  <si>
    <t>H149</t>
  </si>
  <si>
    <t>N149</t>
  </si>
  <si>
    <t>CK106</t>
  </si>
  <si>
    <t>2. QJ4G(无信号一跳闸,无浮球)</t>
  </si>
  <si>
    <t>CVReversing14</t>
  </si>
  <si>
    <t>27,14,</t>
  </si>
  <si>
    <t>VCMELinear1413</t>
  </si>
  <si>
    <t>SHZVReversing1018</t>
  </si>
  <si>
    <t>Q管2</t>
  </si>
  <si>
    <t>O149</t>
  </si>
  <si>
    <t>U149</t>
  </si>
  <si>
    <t>CK107</t>
  </si>
  <si>
    <t>3. QJ6(无信号二跳闸,无浮球)</t>
  </si>
  <si>
    <t>CVReversing12</t>
  </si>
  <si>
    <t>VCMELinear1211</t>
  </si>
  <si>
    <t>Q管3</t>
  </si>
  <si>
    <t>V149</t>
  </si>
  <si>
    <t>AB149</t>
  </si>
  <si>
    <t>CK108</t>
  </si>
  <si>
    <t>4. QJ7(一信号二跳闸,无浮球)</t>
  </si>
  <si>
    <t>CVReversing10</t>
  </si>
  <si>
    <t>VCMELinear1210</t>
  </si>
  <si>
    <t>VCMReversing1018</t>
  </si>
  <si>
    <t>Q管4</t>
  </si>
  <si>
    <t>AH149</t>
  </si>
  <si>
    <t>CK109</t>
  </si>
  <si>
    <t>CVLinear14</t>
  </si>
  <si>
    <t>VCMELinear1010</t>
  </si>
  <si>
    <t>S管1</t>
  </si>
  <si>
    <t>H150</t>
  </si>
  <si>
    <t>N150</t>
  </si>
  <si>
    <t>CK110</t>
  </si>
  <si>
    <t>CVLinear12</t>
  </si>
  <si>
    <t>VCMELinear1009</t>
  </si>
  <si>
    <t>CVReversing1018</t>
  </si>
  <si>
    <t>S管2</t>
  </si>
  <si>
    <t>O150</t>
  </si>
  <si>
    <t>U150</t>
  </si>
  <si>
    <t>CK111</t>
  </si>
  <si>
    <t>CVLinear10</t>
  </si>
  <si>
    <t>VCMELinear1007</t>
  </si>
  <si>
    <t>SVReversing1018</t>
  </si>
  <si>
    <t>S管3</t>
  </si>
  <si>
    <t>V150</t>
  </si>
  <si>
    <t>AB150</t>
  </si>
  <si>
    <t>CK112</t>
  </si>
  <si>
    <t>CVCoarse&amp;Fine14</t>
  </si>
  <si>
    <t>VCMELinear1005</t>
  </si>
  <si>
    <t>CMD1000Reversing1018</t>
  </si>
  <si>
    <t>S管4</t>
  </si>
  <si>
    <t>AH150</t>
  </si>
  <si>
    <t>CK113</t>
  </si>
  <si>
    <t>CVCoarse&amp;Fine12</t>
  </si>
  <si>
    <t>VCMEMulti-Reversing2447</t>
  </si>
  <si>
    <t>CHVTReversing1019</t>
  </si>
  <si>
    <t>R管1</t>
  </si>
  <si>
    <t>H151</t>
  </si>
  <si>
    <t>N151</t>
  </si>
  <si>
    <t>CK114</t>
  </si>
  <si>
    <t>CVCoarse&amp;Fine10</t>
  </si>
  <si>
    <t>VCMEMulti-Reversing2445</t>
  </si>
  <si>
    <t>CMD600Reversing1019</t>
  </si>
  <si>
    <t>R管2</t>
  </si>
  <si>
    <t>O151</t>
  </si>
  <si>
    <t>U151</t>
  </si>
  <si>
    <t>CK115</t>
  </si>
  <si>
    <t>CMReversing18</t>
  </si>
  <si>
    <t>VCMEMulti-Reversing2243</t>
  </si>
  <si>
    <t>CMReversing1019</t>
  </si>
  <si>
    <t>R管3</t>
  </si>
  <si>
    <t>V151</t>
  </si>
  <si>
    <t>AB151</t>
  </si>
  <si>
    <t>CK116</t>
  </si>
  <si>
    <t>CMReversing16</t>
  </si>
  <si>
    <t>VCMEMulti-Reversing2241</t>
  </si>
  <si>
    <t>HWDKReversing1019</t>
  </si>
  <si>
    <t>R管4</t>
  </si>
  <si>
    <t>AH151</t>
  </si>
  <si>
    <t>CK117</t>
  </si>
  <si>
    <t>CMReversing14</t>
  </si>
  <si>
    <t>VCMEMulti-Linear3634</t>
  </si>
  <si>
    <t>HWVReversing1019</t>
  </si>
  <si>
    <t>E2</t>
  </si>
  <si>
    <t>H152</t>
  </si>
  <si>
    <t>N152</t>
  </si>
  <si>
    <t>CK118</t>
  </si>
  <si>
    <t>CMReversing12</t>
  </si>
  <si>
    <t>VCMEMulti-Linear3631</t>
  </si>
  <si>
    <t>SDZVReversing1019</t>
  </si>
  <si>
    <t>水平传动轴1</t>
  </si>
  <si>
    <t>H154</t>
  </si>
  <si>
    <t>R154</t>
  </si>
  <si>
    <t>CK119</t>
  </si>
  <si>
    <t>CMReversing10</t>
  </si>
  <si>
    <t>VCMEMulti-Linear3630</t>
  </si>
  <si>
    <t>SHZVGReversing1019</t>
  </si>
  <si>
    <t>水平传动轴2</t>
  </si>
  <si>
    <t>H155</t>
  </si>
  <si>
    <t>R155</t>
  </si>
  <si>
    <t>CK120</t>
  </si>
  <si>
    <t>万向节</t>
  </si>
  <si>
    <t>接线端子屏蔽罩</t>
  </si>
  <si>
    <t>CMLinear18</t>
  </si>
  <si>
    <t>VCMEMulti-Linear3627</t>
  </si>
  <si>
    <t>SHZVReversing1019</t>
  </si>
  <si>
    <t>水平传动轴3</t>
  </si>
  <si>
    <t>H156</t>
  </si>
  <si>
    <t>R156</t>
  </si>
  <si>
    <t>CK121</t>
  </si>
  <si>
    <t>CMLinear16</t>
  </si>
  <si>
    <t>VCMEMulti-Linear2424</t>
  </si>
  <si>
    <t>水平传动轴4</t>
  </si>
  <si>
    <t>H157</t>
  </si>
  <si>
    <t>R157</t>
  </si>
  <si>
    <t>CK122</t>
  </si>
  <si>
    <t>CMLinear14</t>
  </si>
  <si>
    <t>VCMEMulti-Linear2422</t>
  </si>
  <si>
    <t>水平传动轴5</t>
  </si>
  <si>
    <t>H158</t>
  </si>
  <si>
    <t>R158</t>
  </si>
  <si>
    <t>CK123</t>
  </si>
  <si>
    <t>CMLinear12</t>
  </si>
  <si>
    <t>11,</t>
  </si>
  <si>
    <t>VCMEMulti-Linear2420</t>
  </si>
  <si>
    <t>垂直传动轴1</t>
  </si>
  <si>
    <t>Z154</t>
  </si>
  <si>
    <t>AF154</t>
  </si>
  <si>
    <t>CK124</t>
  </si>
  <si>
    <t>垂直轴绝缘装置</t>
  </si>
  <si>
    <t>CMLinear10</t>
  </si>
  <si>
    <t>07,09,10,</t>
  </si>
  <si>
    <t>VCMEMulti-Linear2419</t>
  </si>
  <si>
    <t>CVReversing1019</t>
  </si>
  <si>
    <t>垂直传动轴2</t>
  </si>
  <si>
    <t>Z155</t>
  </si>
  <si>
    <t>AF155</t>
  </si>
  <si>
    <t>CK125</t>
  </si>
  <si>
    <t>CMMulti-Reversing24</t>
  </si>
  <si>
    <t>VCMEMulti-Coarse&amp;Fine1889</t>
  </si>
  <si>
    <t>SVReversing1019</t>
  </si>
  <si>
    <t>垂直传动轴3</t>
  </si>
  <si>
    <t>Z156</t>
  </si>
  <si>
    <t>AF156</t>
  </si>
  <si>
    <t>CK126</t>
  </si>
  <si>
    <t>CMMulti-Reversing22</t>
  </si>
  <si>
    <t>VCMEMulti-Coarse&amp;Fine1871</t>
  </si>
  <si>
    <t>CMD1000Reversing1019</t>
  </si>
  <si>
    <t>垂直传动轴4</t>
  </si>
  <si>
    <t>Z157</t>
  </si>
  <si>
    <t>AF157</t>
  </si>
  <si>
    <t>CK127</t>
  </si>
  <si>
    <t>CMMulti-Linear36</t>
  </si>
  <si>
    <t>VCMEMulti-Coarse&amp;Fine1853</t>
  </si>
  <si>
    <t>垂直传动轴5</t>
  </si>
  <si>
    <t>Z158</t>
  </si>
  <si>
    <t>AF158</t>
  </si>
  <si>
    <t>CK128</t>
  </si>
  <si>
    <t>中间支撑盒</t>
  </si>
  <si>
    <t>CMMulti-Linear24</t>
  </si>
  <si>
    <t>VCMEMulti-Coarse&amp;Fine18107</t>
  </si>
  <si>
    <t>水平防雨罩1</t>
  </si>
  <si>
    <t>H160</t>
  </si>
  <si>
    <t>R160</t>
  </si>
  <si>
    <t>CK129</t>
  </si>
  <si>
    <t>CMMulti-Coarse&amp;Fine18</t>
  </si>
  <si>
    <t>VCMEMulti-Coarse&amp;Fine1695</t>
  </si>
  <si>
    <t>水平防雨罩2</t>
  </si>
  <si>
    <t>H161</t>
  </si>
  <si>
    <t>R161</t>
  </si>
  <si>
    <t>CK130</t>
  </si>
  <si>
    <t>CMMulti-Coarse&amp;Fine16</t>
  </si>
  <si>
    <t>VCMEMulti-Coarse&amp;Fine1679</t>
  </si>
  <si>
    <t>水平防雨罩3</t>
  </si>
  <si>
    <t>H162</t>
  </si>
  <si>
    <t>R162</t>
  </si>
  <si>
    <t>CK131</t>
  </si>
  <si>
    <t>CMMulti-Coarse&amp;Fine14</t>
  </si>
  <si>
    <t>VCMEMulti-Coarse&amp;Fine1663</t>
  </si>
  <si>
    <t>水平防雨罩4</t>
  </si>
  <si>
    <t>H163</t>
  </si>
  <si>
    <t>R163</t>
  </si>
  <si>
    <t>CK132</t>
  </si>
  <si>
    <t>CMMulti-Coarse&amp;Fine12</t>
  </si>
  <si>
    <t>VCMEMulti-Coarse&amp;Fine1647</t>
  </si>
  <si>
    <t>水平防雨罩5</t>
  </si>
  <si>
    <t>H164</t>
  </si>
  <si>
    <t>R164</t>
  </si>
  <si>
    <t>CK133</t>
  </si>
  <si>
    <t>CMMulti-Coarse&amp;Fine10</t>
  </si>
  <si>
    <t>VCMEMulti-Coarse&amp;Fine1483</t>
  </si>
  <si>
    <t>Z159</t>
  </si>
  <si>
    <t>AF159</t>
  </si>
  <si>
    <t>CK134</t>
  </si>
  <si>
    <t>CMCoarse&amp;Fine18</t>
  </si>
  <si>
    <t>VCMEMulti-Coarse&amp;Fine1469</t>
  </si>
  <si>
    <t>Z160</t>
  </si>
  <si>
    <t>AF160</t>
  </si>
  <si>
    <t>CK135</t>
  </si>
  <si>
    <t>CMCoarse&amp;Fine16</t>
  </si>
  <si>
    <t>VCMEMulti-Coarse&amp;Fine1455</t>
  </si>
  <si>
    <t>垂直防雨罩1</t>
  </si>
  <si>
    <t>Z163</t>
  </si>
  <si>
    <t>AF163</t>
  </si>
  <si>
    <t>CK136</t>
  </si>
  <si>
    <t>CMCoarse&amp;Fine14</t>
  </si>
  <si>
    <t>VCMEMulti-Coarse&amp;Fine1441</t>
  </si>
  <si>
    <t>垂直防雨罩2</t>
  </si>
  <si>
    <t>Z164</t>
  </si>
  <si>
    <t>AF164</t>
  </si>
  <si>
    <t>CK137</t>
  </si>
  <si>
    <t>1：1齿轮盒</t>
  </si>
  <si>
    <t>单出轴</t>
  </si>
  <si>
    <t>CMCoarse&amp;Fine12</t>
  </si>
  <si>
    <t>VCMEMulti-Coarse&amp;Fine1271</t>
  </si>
  <si>
    <t>H165</t>
  </si>
  <si>
    <t>AA165</t>
  </si>
  <si>
    <t>CK138</t>
  </si>
  <si>
    <t>双出轴</t>
  </si>
  <si>
    <t>CMCoarse&amp;Fine10</t>
  </si>
  <si>
    <t>VCMEMulti-Coarse&amp;Fine1259</t>
  </si>
  <si>
    <t>1：1齿轮盒1</t>
  </si>
  <si>
    <t>M166</t>
  </si>
  <si>
    <t>R166</t>
  </si>
  <si>
    <t>CK139</t>
  </si>
  <si>
    <t>CMD600Reversing18</t>
  </si>
  <si>
    <t>VCMEMulti-Coarse&amp;Fine1247</t>
  </si>
  <si>
    <t>H167</t>
  </si>
  <si>
    <t>AC167</t>
  </si>
  <si>
    <t>1：1齿轮盒2</t>
  </si>
  <si>
    <t>X166</t>
  </si>
  <si>
    <t>AF166</t>
  </si>
  <si>
    <t>CK140</t>
  </si>
  <si>
    <t>CMD600Reversing16</t>
  </si>
  <si>
    <t>VCMEMulti-Coarse&amp;Fine1235</t>
  </si>
  <si>
    <t>H168</t>
  </si>
  <si>
    <t>AC168</t>
  </si>
  <si>
    <t>CK141</t>
  </si>
  <si>
    <t>CMD600Reversing14</t>
  </si>
  <si>
    <t>VCMEMulti-Coarse&amp;Fine1059</t>
  </si>
  <si>
    <t>CHVTReversing1211</t>
  </si>
  <si>
    <t>H169</t>
  </si>
  <si>
    <t>AC169</t>
  </si>
  <si>
    <t>CK142</t>
  </si>
  <si>
    <t>CMD600Reversing12</t>
  </si>
  <si>
    <t>VCMEMulti-Coarse&amp;Fine1049</t>
  </si>
  <si>
    <t>CMD600Reversing1211</t>
  </si>
  <si>
    <t>H170</t>
  </si>
  <si>
    <t>AC170</t>
  </si>
  <si>
    <t>出厂资料1</t>
  </si>
  <si>
    <t>CK143</t>
  </si>
  <si>
    <t>CMD600Reversing10</t>
  </si>
  <si>
    <t>VCMEMulti-Coarse&amp;Fine1039</t>
  </si>
  <si>
    <t>CMReversing1211</t>
  </si>
  <si>
    <t>H171</t>
  </si>
  <si>
    <t>AC171</t>
  </si>
  <si>
    <t>出厂资料2</t>
  </si>
  <si>
    <t>AA170</t>
  </si>
  <si>
    <t>CK144</t>
  </si>
  <si>
    <t>CMD600Linear18</t>
  </si>
  <si>
    <t>VCMEMulti-Coarse&amp;Fine1029</t>
  </si>
  <si>
    <t>HWDKReversing1211</t>
  </si>
  <si>
    <t>CK145</t>
  </si>
  <si>
    <t>CMD600Linear16</t>
  </si>
  <si>
    <t>VCMECoarse&amp;Fine1835</t>
  </si>
  <si>
    <t>HWVReversing1211</t>
  </si>
  <si>
    <t>备注</t>
  </si>
  <si>
    <t>A173</t>
  </si>
  <si>
    <t>AK176</t>
  </si>
  <si>
    <t>CK146</t>
  </si>
  <si>
    <t>CMD600Linear14</t>
  </si>
  <si>
    <t>VCMECoarse&amp;Fine1631</t>
  </si>
  <si>
    <t>SDZVReversing1211</t>
  </si>
  <si>
    <t>AB144</t>
  </si>
  <si>
    <t>AG144</t>
  </si>
  <si>
    <t>CK147</t>
  </si>
  <si>
    <t>CMD600Linear12</t>
  </si>
  <si>
    <t>VCMECoarse&amp;Fine1427</t>
  </si>
  <si>
    <t>SHZVGReversing1211</t>
  </si>
  <si>
    <t>H34</t>
  </si>
  <si>
    <t>R34</t>
  </si>
  <si>
    <t>CK148</t>
  </si>
  <si>
    <t>CMD600Linear10</t>
  </si>
  <si>
    <t>VCMECoarse&amp;Fine1223</t>
  </si>
  <si>
    <t>SHZVReversing1211</t>
  </si>
  <si>
    <t>H35</t>
  </si>
  <si>
    <t>R35</t>
  </si>
  <si>
    <t>CK149</t>
  </si>
  <si>
    <t>CMD600Multi-Reversing24</t>
  </si>
  <si>
    <t>VCMECoarse&amp;Fine1019</t>
  </si>
  <si>
    <t>D177</t>
  </si>
  <si>
    <t>L178</t>
  </si>
  <si>
    <t>CK150</t>
  </si>
  <si>
    <t>CMD600Multi-Reversing22</t>
  </si>
  <si>
    <t>VCMECoarse&amp;Fine1018</t>
  </si>
  <si>
    <t>P177</t>
  </si>
  <si>
    <t>X178</t>
  </si>
  <si>
    <t>CK151</t>
  </si>
  <si>
    <t>CMD600Multi-Linear36</t>
  </si>
  <si>
    <t>VCMECoarse&amp;Fine1017</t>
  </si>
  <si>
    <t>AB177</t>
  </si>
  <si>
    <t>AK178</t>
  </si>
  <si>
    <t>CK152</t>
  </si>
  <si>
    <t>CMD600Multi-Linear24</t>
  </si>
  <si>
    <t>SVReversing1223</t>
  </si>
  <si>
    <t>CVReversing1211</t>
  </si>
  <si>
    <t>M58</t>
  </si>
  <si>
    <t>O58</t>
  </si>
  <si>
    <t>CK153</t>
  </si>
  <si>
    <t>CMD600Coarse&amp;Fine18</t>
  </si>
  <si>
    <t>SVReversing1211</t>
  </si>
  <si>
    <t>V58</t>
  </si>
  <si>
    <t>X58</t>
  </si>
  <si>
    <t>CK154</t>
  </si>
  <si>
    <t>CMD600Coarse&amp;Fine16</t>
  </si>
  <si>
    <t>CMD1000Reversing1211</t>
  </si>
  <si>
    <t>Y30</t>
  </si>
  <si>
    <t>AA30</t>
  </si>
  <si>
    <t>CK155</t>
  </si>
  <si>
    <t>CMD600Coarse&amp;Fine14</t>
  </si>
  <si>
    <t>CHVTReversing1223</t>
  </si>
  <si>
    <t>AG30</t>
  </si>
  <si>
    <t>AI30</t>
  </si>
  <si>
    <t>CK156</t>
  </si>
  <si>
    <t>CMD600Coarse&amp;Fine12</t>
  </si>
  <si>
    <t>CMD600Reversing1223</t>
  </si>
  <si>
    <t>Y21</t>
  </si>
  <si>
    <t>AA21</t>
  </si>
  <si>
    <t>CK157</t>
  </si>
  <si>
    <t>CMD600Coarse&amp;Fine10</t>
  </si>
  <si>
    <t>CMReversing1223</t>
  </si>
  <si>
    <t>AE21</t>
  </si>
  <si>
    <t>AH21</t>
  </si>
  <si>
    <t>CK158</t>
  </si>
  <si>
    <t>CMD1000Reversing18</t>
  </si>
  <si>
    <t>HWDKReversing1223</t>
  </si>
  <si>
    <t>CMD1000Reversing16</t>
  </si>
  <si>
    <t>HWVReversing1223</t>
  </si>
  <si>
    <t>CMD1000Reversing14</t>
  </si>
  <si>
    <t>SDZVReversing1223</t>
  </si>
  <si>
    <t>CMD1000Reversing12</t>
  </si>
  <si>
    <t>SVLinear1211</t>
  </si>
  <si>
    <t>SHZVGReversing1223</t>
  </si>
  <si>
    <t>CMD1000Reversing10</t>
  </si>
  <si>
    <t>SVLinear1210</t>
  </si>
  <si>
    <t>SHZVReversing1223</t>
  </si>
  <si>
    <t>CMD1000Linear18</t>
  </si>
  <si>
    <t>SVLinear1010</t>
  </si>
  <si>
    <t>配双浮球</t>
  </si>
  <si>
    <t>CMD1000Linear16</t>
  </si>
  <si>
    <t>SVLinear1009</t>
  </si>
  <si>
    <t>CMD1000Linear14</t>
  </si>
  <si>
    <t>SVLinear1007</t>
  </si>
  <si>
    <t>CMD1000Linear12</t>
  </si>
  <si>
    <t>SVLinear1005</t>
  </si>
  <si>
    <t>CVReversing1223</t>
  </si>
  <si>
    <t>CMD1000Linear10</t>
  </si>
  <si>
    <t>SVCoarse&amp;Fine1223</t>
  </si>
  <si>
    <t>CMD1000Coarse&amp;Fine18</t>
  </si>
  <si>
    <t>SVCoarse&amp;Fine1019</t>
  </si>
  <si>
    <t>CMD1000Reversing1223</t>
  </si>
  <si>
    <t>配记忆功能</t>
  </si>
  <si>
    <t>CMD1000Coarse&amp;Fine16</t>
  </si>
  <si>
    <t>SVCoarse&amp;Fine1018</t>
  </si>
  <si>
    <t>CMD1000Coarse&amp;Fine14</t>
  </si>
  <si>
    <t>SVCoarse&amp;Fine1017</t>
  </si>
  <si>
    <t>CMD1000Coarse&amp;Fine12</t>
  </si>
  <si>
    <t>SHZVReversing1835</t>
  </si>
  <si>
    <t>CMD1000Coarse&amp;Fine10</t>
  </si>
  <si>
    <t>SHZVReversing1817</t>
  </si>
  <si>
    <t>CHVTReversing18</t>
  </si>
  <si>
    <t>SHZVReversing1631</t>
  </si>
  <si>
    <t>CHVTReversing16</t>
  </si>
  <si>
    <t>SHZVReversing1615</t>
  </si>
  <si>
    <t>CHVTReversing14</t>
  </si>
  <si>
    <t>SHZVReversing1427</t>
  </si>
  <si>
    <t>70/50</t>
  </si>
  <si>
    <t>CHVTReversing12</t>
  </si>
  <si>
    <t>SHZVReversing1413</t>
  </si>
  <si>
    <t>85/50</t>
  </si>
  <si>
    <t>CHVTReversing10</t>
  </si>
  <si>
    <t>138/130</t>
  </si>
  <si>
    <t>CHVTLinear18</t>
  </si>
  <si>
    <t>CHVTLinear16</t>
  </si>
  <si>
    <t>CHVTLinear14</t>
  </si>
  <si>
    <t>CHVTLinear12</t>
  </si>
  <si>
    <t>CHVTLinear10</t>
  </si>
  <si>
    <t>CHVTCoarse&amp;Fine18</t>
  </si>
  <si>
    <t>CHVTReversing1413</t>
  </si>
  <si>
    <t>CHVTCoarse&amp;Fine16</t>
  </si>
  <si>
    <t>CMD600Reversing1413</t>
  </si>
  <si>
    <t>CHVTCoarse&amp;Fine14</t>
  </si>
  <si>
    <t>CMReversing1413</t>
  </si>
  <si>
    <t>CHVTCoarse&amp;Fine12</t>
  </si>
  <si>
    <t>SHZVLinear1818</t>
  </si>
  <si>
    <t>HWDKReversing1413</t>
  </si>
  <si>
    <t>物料编码区域</t>
  </si>
  <si>
    <t>CHVTCoarse&amp;Fine10</t>
  </si>
  <si>
    <t>SHZVLinear1817</t>
  </si>
  <si>
    <t>HWVReversing1413</t>
  </si>
  <si>
    <t>CM2Reversing18</t>
  </si>
  <si>
    <t>SHZVLinear1616</t>
  </si>
  <si>
    <t>SDZVReversing1413</t>
  </si>
  <si>
    <t>CM2Reversing16</t>
  </si>
  <si>
    <t>SHZVLinear1615</t>
  </si>
  <si>
    <t>SHZVGReversing1413</t>
  </si>
  <si>
    <t>水平传动轴</t>
  </si>
  <si>
    <t>CM2Reversing14</t>
  </si>
  <si>
    <t>SHZVLinear1414</t>
  </si>
  <si>
    <t>CM2Reversing12</t>
  </si>
  <si>
    <t>SHZVLinear1413</t>
  </si>
  <si>
    <t>CM2Reversing10</t>
  </si>
  <si>
    <t>SHZVLinear1211</t>
  </si>
  <si>
    <t>CM2Linear18</t>
  </si>
  <si>
    <t>SHZVLinear1210</t>
  </si>
  <si>
    <t>CMD1000Reversing1413</t>
  </si>
  <si>
    <t>CM2Linear16</t>
  </si>
  <si>
    <t>SHZVLinear1010</t>
  </si>
  <si>
    <t>CVReversing1414</t>
  </si>
  <si>
    <t>垂直传动轴</t>
  </si>
  <si>
    <t>CM2Linear14</t>
  </si>
  <si>
    <t>SHZVLinear1009</t>
  </si>
  <si>
    <t>CHVTReversing1427</t>
  </si>
  <si>
    <t>CM2Linear12</t>
  </si>
  <si>
    <t>SHZVLinear1007</t>
  </si>
  <si>
    <t>CMD600Reversing1427</t>
  </si>
  <si>
    <t>CM2Linear10</t>
  </si>
  <si>
    <t>SHZVLinear1005</t>
  </si>
  <si>
    <t>CMReversing1427</t>
  </si>
  <si>
    <t>CM2Multi-Reversing24</t>
  </si>
  <si>
    <t>SHZVCoarse&amp;Fine1835</t>
  </si>
  <si>
    <t>HWDKReversing1427</t>
  </si>
  <si>
    <t>CM2Multi-Reversing22</t>
  </si>
  <si>
    <t>SHZVCoarse&amp;Fine1631</t>
  </si>
  <si>
    <t>HWVReversing1427</t>
  </si>
  <si>
    <t>水平防雨罩</t>
  </si>
  <si>
    <t>CM2Multi-Linear36</t>
  </si>
  <si>
    <t>SHZVCoarse&amp;Fine1427</t>
  </si>
  <si>
    <t>SDZVReversing1427</t>
  </si>
  <si>
    <t>CM2Multi-Linear24</t>
  </si>
  <si>
    <t>SHZVCoarse&amp;Fine1223</t>
  </si>
  <si>
    <t>SHZVGReversing1427</t>
  </si>
  <si>
    <t>CM2Multi-Coarse&amp;Fine18</t>
  </si>
  <si>
    <t>SHZVCoarse&amp;Fine1019</t>
  </si>
  <si>
    <t>CM2Multi-Coarse&amp;Fine16</t>
  </si>
  <si>
    <t>SHZVCoarse&amp;Fine1018</t>
  </si>
  <si>
    <t>CM2Multi-Coarse&amp;Fine14</t>
  </si>
  <si>
    <t>SHZVCoarse&amp;Fine1017</t>
  </si>
  <si>
    <t>CM2Multi-Coarse&amp;Fine12</t>
  </si>
  <si>
    <t>SHZVGReversing1835</t>
  </si>
  <si>
    <t>CVReversing1427</t>
  </si>
  <si>
    <t>CM2Multi-Coarse&amp;Fine10</t>
  </si>
  <si>
    <t>SHZVGReversing1817</t>
  </si>
  <si>
    <t>CMD1000Reversing1427</t>
  </si>
  <si>
    <t>CM2Coarse&amp;Fine18</t>
  </si>
  <si>
    <t>SHZVGReversing1631</t>
  </si>
  <si>
    <t>CM2Coarse&amp;Fine16</t>
  </si>
  <si>
    <t>SHZVGReversing1615</t>
  </si>
  <si>
    <t>CM2Coarse&amp;Fine14</t>
  </si>
  <si>
    <t>CM2Coarse&amp;Fine12</t>
  </si>
  <si>
    <t>CM2Coarse&amp;Fine10</t>
  </si>
  <si>
    <t>油室木箱</t>
  </si>
  <si>
    <t>CV2Reversing12</t>
  </si>
  <si>
    <t>选择木箱</t>
  </si>
  <si>
    <t>CV2Reversing10</t>
  </si>
  <si>
    <t>CV2Linear12</t>
  </si>
  <si>
    <t>CV2Linear10</t>
  </si>
  <si>
    <t>CV2Coarse&amp;Fine12</t>
  </si>
  <si>
    <t>CV2Coarse&amp;Fine10</t>
  </si>
  <si>
    <t>SHGVReversing18</t>
  </si>
  <si>
    <t>SHGVReversing16</t>
  </si>
  <si>
    <t>SHGVReversing14</t>
  </si>
  <si>
    <t>SHZVGLinear1818</t>
  </si>
  <si>
    <t>CHVTReversing1615</t>
  </si>
  <si>
    <t>SHGVReversing12</t>
  </si>
  <si>
    <t>SHZVGLinear1817</t>
  </si>
  <si>
    <t>CMD600Reversing1615</t>
  </si>
  <si>
    <t>SHGVReversing10</t>
  </si>
  <si>
    <t>SHZVGLinear1616</t>
  </si>
  <si>
    <t>CMReversing1615</t>
  </si>
  <si>
    <t>SHGVLinear18</t>
  </si>
  <si>
    <t>SHZVGLinear1615</t>
  </si>
  <si>
    <t>HWDKReversing1615</t>
  </si>
  <si>
    <t>SHGVLinear16</t>
  </si>
  <si>
    <t>SHZVGLinear1414</t>
  </si>
  <si>
    <t>HWVReversing1615</t>
  </si>
  <si>
    <t>SHGVLinear14</t>
  </si>
  <si>
    <t>SHZVGLinear1413</t>
  </si>
  <si>
    <t>SDZVReversing1615</t>
  </si>
  <si>
    <t>SHGVLinear12</t>
  </si>
  <si>
    <t>SHZVGLinear1211</t>
  </si>
  <si>
    <t>SHGVLinear10</t>
  </si>
  <si>
    <t>SHZVGLinear1210</t>
  </si>
  <si>
    <t>SHGVCoarse&amp;Fine18</t>
  </si>
  <si>
    <t>SHZVGLinear1010</t>
  </si>
  <si>
    <t>SHGVCoarse&amp;Fine16</t>
  </si>
  <si>
    <t>SHZVGLinear1009</t>
  </si>
  <si>
    <t>SHGVCoarse&amp;Fine14</t>
  </si>
  <si>
    <t>SHZVGLinear1007</t>
  </si>
  <si>
    <t>CMD1000Reversing1615</t>
  </si>
  <si>
    <t>SHGVCoarse&amp;Fine12</t>
  </si>
  <si>
    <t>SHZVGLinear1005</t>
  </si>
  <si>
    <t>CHVTReversing1631</t>
  </si>
  <si>
    <t>SHGVCoarse&amp;Fine10</t>
  </si>
  <si>
    <t>SHZVGCoarse&amp;Fine1835</t>
  </si>
  <si>
    <t>CMD600Reversing1631</t>
  </si>
  <si>
    <t>SHZVGCoarse&amp;Fine1631</t>
  </si>
  <si>
    <t>CMReversing1631</t>
  </si>
  <si>
    <t>SHZVGCoarse&amp;Fine1427</t>
  </si>
  <si>
    <t>HWDKReversing1631</t>
  </si>
  <si>
    <t>SHZVGCoarse&amp;Fine1223</t>
  </si>
  <si>
    <t>HWVReversing1631</t>
  </si>
  <si>
    <t>SHZVGCoarse&amp;Fine1019</t>
  </si>
  <si>
    <t>SDZVReversing1631</t>
  </si>
  <si>
    <t>SHZVGCoarse&amp;Fine1018</t>
  </si>
  <si>
    <t>SHZVGCoarse&amp;Fine1017</t>
  </si>
  <si>
    <t>SDZVReversing1835</t>
  </si>
  <si>
    <t>SDZVReversing1817</t>
  </si>
  <si>
    <t>CMD1000Reversing1631</t>
  </si>
  <si>
    <t>CHVTReversing1817</t>
  </si>
  <si>
    <t>SDZVLinear1818</t>
  </si>
  <si>
    <t>CMD600Reversing1817</t>
  </si>
  <si>
    <t>SDZVLinear1817</t>
  </si>
  <si>
    <t>CMReversing1817</t>
  </si>
  <si>
    <t>SDZVLinear1616</t>
  </si>
  <si>
    <t>HWDKReversing1817</t>
  </si>
  <si>
    <t>SDZVLinear1615</t>
  </si>
  <si>
    <t>HWVReversing1817</t>
  </si>
  <si>
    <t>SDZVLinear1414</t>
  </si>
  <si>
    <t>SDZVLinear1413</t>
  </si>
  <si>
    <t>SDZVLinear1211</t>
  </si>
  <si>
    <t>SDZVLinear1210</t>
  </si>
  <si>
    <t>SDZVLinear1010</t>
  </si>
  <si>
    <t>SDZVLinear1009</t>
  </si>
  <si>
    <t>CMD1000Reversing1817</t>
  </si>
  <si>
    <t>SDZVLinear1007</t>
  </si>
  <si>
    <t>CHVTReversing1835</t>
  </si>
  <si>
    <t>SDZVLinear1005</t>
  </si>
  <si>
    <t>CMD600Reversing1835</t>
  </si>
  <si>
    <t>SDZVCoarse&amp;Fine1835</t>
  </si>
  <si>
    <t>CMReversing1835</t>
  </si>
  <si>
    <t>SDZVCoarse&amp;Fine1631</t>
  </si>
  <si>
    <t>HWDKReversing1835</t>
  </si>
  <si>
    <t>SDZVCoarse&amp;Fine1427</t>
  </si>
  <si>
    <t>HWVReversing1835</t>
  </si>
  <si>
    <t>SDZVCoarse&amp;Fine1223</t>
  </si>
  <si>
    <t>SDZVCoarse&amp;Fine1019</t>
  </si>
  <si>
    <t>SDZVCoarse&amp;Fine1018</t>
  </si>
  <si>
    <t>SDZVCoarse&amp;Fine1017</t>
  </si>
  <si>
    <t>CMD1000Reversing1835</t>
  </si>
  <si>
    <t>CVLinear1414</t>
  </si>
  <si>
    <t>CHVTCoarse&amp;Fine1005</t>
  </si>
  <si>
    <t>CVLinear1413</t>
  </si>
  <si>
    <t>CMD600Coarse&amp;Fine1005</t>
  </si>
  <si>
    <t>CVLinear1211</t>
  </si>
  <si>
    <t>CMCoarse&amp;Fine1005</t>
  </si>
  <si>
    <t>CVLinear1210</t>
  </si>
  <si>
    <t>HWDKCoarse&amp;Fine1005</t>
  </si>
  <si>
    <t>HWDKCoarse&amp;Fine</t>
  </si>
  <si>
    <t>CVLinear1010</t>
  </si>
  <si>
    <t>HWVCoarse&amp;Fine1005</t>
  </si>
  <si>
    <t>HWVCoarse&amp;Fine</t>
  </si>
  <si>
    <t>CVLinear1009</t>
  </si>
  <si>
    <t>SDZVCoarse&amp;Fine1005</t>
  </si>
  <si>
    <t>CVLinear1007</t>
  </si>
  <si>
    <t>SHZVGCoarse&amp;Fine1005</t>
  </si>
  <si>
    <t>CVLinear1005</t>
  </si>
  <si>
    <t>SHZVCoarse&amp;Fine1005</t>
  </si>
  <si>
    <t>CVCoarse&amp;Fine1427</t>
  </si>
  <si>
    <t>VCMECoarse&amp;Fine1005</t>
  </si>
  <si>
    <t>CVCoarse&amp;Fine1223</t>
  </si>
  <si>
    <t>VCMCoarse&amp;Fine1005</t>
  </si>
  <si>
    <t>CVCoarse&amp;Fine1019</t>
  </si>
  <si>
    <t>VCV-GCoarse&amp;Fine1005</t>
  </si>
  <si>
    <t>CVCoarse&amp;Fine1018</t>
  </si>
  <si>
    <t>CVCoarse&amp;Fine1005</t>
  </si>
  <si>
    <t>CVCoarse&amp;Fine1017</t>
  </si>
  <si>
    <t>SVCoarse&amp;Fine1005</t>
  </si>
  <si>
    <t>CMD1000Coarse&amp;Fine1005</t>
  </si>
  <si>
    <t>CHVTCoarse&amp;Fine1007</t>
  </si>
  <si>
    <t>CMD600Coarse&amp;Fine1007</t>
  </si>
  <si>
    <t>CMCoarse&amp;Fine1007</t>
  </si>
  <si>
    <t>HWDKCoarse&amp;Fine1007</t>
  </si>
  <si>
    <t>HWVCoarse&amp;Fine1007</t>
  </si>
  <si>
    <t>SDZVCoarse&amp;Fine1007</t>
  </si>
  <si>
    <t>SHZVGCoarse&amp;Fine1007</t>
  </si>
  <si>
    <t>SHZVCoarse&amp;Fine1007</t>
  </si>
  <si>
    <t>VCMECoarse&amp;Fine1007</t>
  </si>
  <si>
    <t>VCMCoarse&amp;Fine1007</t>
  </si>
  <si>
    <t>VCV-GCoarse&amp;Fine1007</t>
  </si>
  <si>
    <t>CVCoarse&amp;Fine1007</t>
  </si>
  <si>
    <t>SVCoarse&amp;Fine1007</t>
  </si>
  <si>
    <t>CMD1000Coarse&amp;Fine1007</t>
  </si>
  <si>
    <t>CMLinear1818</t>
  </si>
  <si>
    <t>CHVTCoarse&amp;Fine1009</t>
  </si>
  <si>
    <t>CMLinear1817</t>
  </si>
  <si>
    <t>CMD600Coarse&amp;Fine1009</t>
  </si>
  <si>
    <t>CMLinear1616</t>
  </si>
  <si>
    <t>CMCoarse&amp;Fine1009</t>
  </si>
  <si>
    <t>CMLinear1615</t>
  </si>
  <si>
    <t>HWDKCoarse&amp;Fine1009</t>
  </si>
  <si>
    <t>CMLinear1414</t>
  </si>
  <si>
    <t>HWVCoarse&amp;Fine1009</t>
  </si>
  <si>
    <t>CMLinear1413</t>
  </si>
  <si>
    <t>SDZVCoarse&amp;Fine1009</t>
  </si>
  <si>
    <t>CMLinear1211</t>
  </si>
  <si>
    <t>SHZVGCoarse&amp;Fine1009</t>
  </si>
  <si>
    <t>SHZVCoarse&amp;Fine1009</t>
  </si>
  <si>
    <t>CMLinear1010</t>
  </si>
  <si>
    <t>VCMECoarse&amp;Fine1009</t>
  </si>
  <si>
    <t>CMLinear1009</t>
  </si>
  <si>
    <t>VCMCoarse&amp;Fine1009</t>
  </si>
  <si>
    <t>CMLinear1007</t>
  </si>
  <si>
    <t>VCV-GCoarse&amp;Fine1009</t>
  </si>
  <si>
    <t>CVCoarse&amp;Fine1009</t>
  </si>
  <si>
    <t>CMMulti-Reversing2447</t>
  </si>
  <si>
    <t>SVCoarse&amp;Fine1009</t>
  </si>
  <si>
    <t>CMMulti-Reversing2445</t>
  </si>
  <si>
    <t>CMD1000Coarse&amp;Fine1009</t>
  </si>
  <si>
    <t>CMMulti-Reversing2243</t>
  </si>
  <si>
    <t>CHVTCoarse&amp;Fine1015</t>
  </si>
  <si>
    <t>CMMulti-Reversing2241</t>
  </si>
  <si>
    <t>CMD600Coarse&amp;Fine1015</t>
  </si>
  <si>
    <t>CMMulti-Linear3634</t>
  </si>
  <si>
    <t>CMCoarse&amp;Fine1015</t>
  </si>
  <si>
    <t>CMMulti-Linear3631</t>
  </si>
  <si>
    <t>HWDKCoarse&amp;Fine1015</t>
  </si>
  <si>
    <t>CMMulti-Linear3630</t>
  </si>
  <si>
    <t>HWVCoarse&amp;Fine1015</t>
  </si>
  <si>
    <t>CMMulti-Linear3627</t>
  </si>
  <si>
    <t>SDZVCoarse&amp;Fine1015</t>
  </si>
  <si>
    <t>CMMulti-Linear2424</t>
  </si>
  <si>
    <t>SHZVGCoarse&amp;Fine1015</t>
  </si>
  <si>
    <t>CMMulti-Linear2422</t>
  </si>
  <si>
    <t>SHZVCoarse&amp;Fine1015</t>
  </si>
  <si>
    <t>CMMulti-Linear2420</t>
  </si>
  <si>
    <t>VCMECoarse&amp;Fine1015</t>
  </si>
  <si>
    <t>CMMulti-Linear2419</t>
  </si>
  <si>
    <t>VCMCoarse&amp;Fine1015</t>
  </si>
  <si>
    <t>CMMulti-Coarse&amp;Fine1889</t>
  </si>
  <si>
    <t>VCV-GCoarse&amp;Fine1015</t>
  </si>
  <si>
    <t>CMMulti-Coarse&amp;Fine1871</t>
  </si>
  <si>
    <t>CVCoarse&amp;Fine1015</t>
  </si>
  <si>
    <t>CMMulti-Coarse&amp;Fine1853</t>
  </si>
  <si>
    <t>SVCoarse&amp;Fine1015</t>
  </si>
  <si>
    <t>CMMulti-Coarse&amp;Fine18107</t>
  </si>
  <si>
    <t>CMD1000Coarse&amp;Fine1015</t>
  </si>
  <si>
    <t>CMMulti-Coarse&amp;Fine1695</t>
  </si>
  <si>
    <t>CMMulti-Coarse&amp;Fine1679</t>
  </si>
  <si>
    <t>CMMulti-Coarse&amp;Fine1663</t>
  </si>
  <si>
    <t>CMMulti-Coarse&amp;Fine1647</t>
  </si>
  <si>
    <t>CMMulti-Coarse&amp;Fine1483</t>
  </si>
  <si>
    <t>CMMulti-Coarse&amp;Fine1469</t>
  </si>
  <si>
    <t>CMMulti-Coarse&amp;Fine1455</t>
  </si>
  <si>
    <t>CMMulti-Coarse&amp;Fine1441</t>
  </si>
  <si>
    <t>CMMulti-Coarse&amp;Fine1271</t>
  </si>
  <si>
    <t>CMMulti-Coarse&amp;Fine1259</t>
  </si>
  <si>
    <t>CMMulti-Coarse&amp;Fine1247</t>
  </si>
  <si>
    <t>CMMulti-Coarse&amp;Fine1235</t>
  </si>
  <si>
    <t>CMMulti-Coarse&amp;Fine1059</t>
  </si>
  <si>
    <t>CMMulti-Coarse&amp;Fine1049</t>
  </si>
  <si>
    <t>CMMulti-Coarse&amp;Fine1039</t>
  </si>
  <si>
    <t>CHVTCoarse&amp;Fine1017</t>
  </si>
  <si>
    <t>CMMulti-Coarse&amp;Fine1029</t>
  </si>
  <si>
    <t>CMD600Coarse&amp;Fine1017</t>
  </si>
  <si>
    <t>CMCoarse&amp;Fine1835</t>
  </si>
  <si>
    <t>CMCoarse&amp;Fine1017</t>
  </si>
  <si>
    <t>CMCoarse&amp;Fine1631</t>
  </si>
  <si>
    <t>HWDKCoarse&amp;Fine1017</t>
  </si>
  <si>
    <t>CMCoarse&amp;Fine1427</t>
  </si>
  <si>
    <t>HWVCoarse&amp;Fine1017</t>
  </si>
  <si>
    <t>CMCoarse&amp;Fine1223</t>
  </si>
  <si>
    <t>CMCoarse&amp;Fine1019</t>
  </si>
  <si>
    <t>CMCoarse&amp;Fine1018</t>
  </si>
  <si>
    <t>CMD1000Coarse&amp;Fine1017</t>
  </si>
  <si>
    <t>CMD600Linear1818</t>
  </si>
  <si>
    <t>CMD600Linear1817</t>
  </si>
  <si>
    <t>CMD600Linear1616</t>
  </si>
  <si>
    <t>CMD600Linear1615</t>
  </si>
  <si>
    <t>CMD600Linear1414</t>
  </si>
  <si>
    <t>CHVTCoarse&amp;Fine1018</t>
  </si>
  <si>
    <t>CMD600Linear1413</t>
  </si>
  <si>
    <t>CMD600Coarse&amp;Fine1018</t>
  </si>
  <si>
    <t>CMD600Linear1211</t>
  </si>
  <si>
    <t>CMD600Linear1210</t>
  </si>
  <si>
    <t>HWDKCoarse&amp;Fine1018</t>
  </si>
  <si>
    <t>CMD600Linear1010</t>
  </si>
  <si>
    <t>HWVCoarse&amp;Fine1018</t>
  </si>
  <si>
    <t>CMD600Linear1009</t>
  </si>
  <si>
    <t>CMD600Linear1007</t>
  </si>
  <si>
    <t>CMD600Linear1005</t>
  </si>
  <si>
    <t>CMD600Multi-Reversing2447</t>
  </si>
  <si>
    <t>CMD600Multi-Reversing2445</t>
  </si>
  <si>
    <t>CMD600Multi-Reversing2243</t>
  </si>
  <si>
    <t>CMD600Multi-Reversing2241</t>
  </si>
  <si>
    <t>CMD600Multi-Linear3634</t>
  </si>
  <si>
    <t>CMD600Multi-Linear3631</t>
  </si>
  <si>
    <t>CMD1000Coarse&amp;Fine1018</t>
  </si>
  <si>
    <t>CMD600Multi-Linear3630</t>
  </si>
  <si>
    <t>CHVTCoarse&amp;Fine1019</t>
  </si>
  <si>
    <t>CMD600Multi-Linear3627</t>
  </si>
  <si>
    <t>CMD600Coarse&amp;Fine1019</t>
  </si>
  <si>
    <t>CMD600Multi-Linear2424</t>
  </si>
  <si>
    <t>CMD600Multi-Linear2422</t>
  </si>
  <si>
    <t>HWDKCoarse&amp;Fine1019</t>
  </si>
  <si>
    <t>CMD600Multi-Linear2420</t>
  </si>
  <si>
    <t>HWVCoarse&amp;Fine1019</t>
  </si>
  <si>
    <t>CMD600Multi-Linear2419</t>
  </si>
  <si>
    <t>CMD600Coarse&amp;Fine1835</t>
  </si>
  <si>
    <t>CMD600Coarse&amp;Fine1631</t>
  </si>
  <si>
    <t>CMD600Coarse&amp;Fine1427</t>
  </si>
  <si>
    <t>CMD600Coarse&amp;Fine1223</t>
  </si>
  <si>
    <t>CMD1000Coarse&amp;Fine1019</t>
  </si>
  <si>
    <t>CMD1000Linear1818</t>
  </si>
  <si>
    <t>CHVTCoarse&amp;Fine1211</t>
  </si>
  <si>
    <t>CMD1000Linear1817</t>
  </si>
  <si>
    <t>CMD600Coarse&amp;Fine1211</t>
  </si>
  <si>
    <t>CMD1000Linear1616</t>
  </si>
  <si>
    <t>CMCoarse&amp;Fine1211</t>
  </si>
  <si>
    <t>CMD1000Linear1615</t>
  </si>
  <si>
    <t>HWDKCoarse&amp;Fine1211</t>
  </si>
  <si>
    <t>CMD1000Linear1414</t>
  </si>
  <si>
    <t>HWVCoarse&amp;Fine1211</t>
  </si>
  <si>
    <t>CMD1000Linear1413</t>
  </si>
  <si>
    <t>SDZVCoarse&amp;Fine1211</t>
  </si>
  <si>
    <t>CMD1000Linear1211</t>
  </si>
  <si>
    <t>SHZVGCoarse&amp;Fine1211</t>
  </si>
  <si>
    <t>CMD1000Linear1210</t>
  </si>
  <si>
    <t>SHZVCoarse&amp;Fine1211</t>
  </si>
  <si>
    <t>CMD1000Linear1010</t>
  </si>
  <si>
    <t>VCMECoarse&amp;Fine1211</t>
  </si>
  <si>
    <t>CMD1000Linear1009</t>
  </si>
  <si>
    <t>VCMCoarse&amp;Fine1211</t>
  </si>
  <si>
    <t>CMD1000Linear1007</t>
  </si>
  <si>
    <t>VCV-GCoarse&amp;Fine1211</t>
  </si>
  <si>
    <t>CMD1000Linear1005</t>
  </si>
  <si>
    <t>CVCoarse&amp;Fine1211</t>
  </si>
  <si>
    <t>CMD1000Coarse&amp;Fine1835</t>
  </si>
  <si>
    <t>SVCoarse&amp;Fine1211</t>
  </si>
  <si>
    <t>CMD1000Coarse&amp;Fine1631</t>
  </si>
  <si>
    <t>CMD1000Coarse&amp;Fine1211</t>
  </si>
  <si>
    <t>CMD1000Coarse&amp;Fine1427</t>
  </si>
  <si>
    <t>CHVTCoarse&amp;Fine1223</t>
  </si>
  <si>
    <t>CMD1000Coarse&amp;Fine1223</t>
  </si>
  <si>
    <t>HWDKCoarse&amp;Fine1223</t>
  </si>
  <si>
    <t>HWVCoarse&amp;Fine1223</t>
  </si>
  <si>
    <t>CHVTLinear1818</t>
  </si>
  <si>
    <t>CHVTLinear1817</t>
  </si>
  <si>
    <t>CHVTLinear1616</t>
  </si>
  <si>
    <t>CHVTLinear1615</t>
  </si>
  <si>
    <t>CHVTLinear1414</t>
  </si>
  <si>
    <t>CHVTLinear1413</t>
  </si>
  <si>
    <t>CHVTLinear1211</t>
  </si>
  <si>
    <t>CHVTLinear1210</t>
  </si>
  <si>
    <t>CHVTLinear1010</t>
  </si>
  <si>
    <t>CHVTCoarse&amp;Fine1413</t>
  </si>
  <si>
    <t>CHVTLinear1009</t>
  </si>
  <si>
    <t>CMD600Coarse&amp;Fine1413</t>
  </si>
  <si>
    <t>CHVTLinear1007</t>
  </si>
  <si>
    <t>CMCoarse&amp;Fine1413</t>
  </si>
  <si>
    <t>CHVTLinear1005</t>
  </si>
  <si>
    <t>HWDKCoarse&amp;Fine1413</t>
  </si>
  <si>
    <t>CHVTCoarse&amp;Fine1835</t>
  </si>
  <si>
    <t>HWVCoarse&amp;Fine1413</t>
  </si>
  <si>
    <t>CHVTCoarse&amp;Fine1631</t>
  </si>
  <si>
    <t>SDZVCoarse&amp;Fine1413</t>
  </si>
  <si>
    <t>CHVTCoarse&amp;Fine1427</t>
  </si>
  <si>
    <t>SHZVGCoarse&amp;Fine1413</t>
  </si>
  <si>
    <t>SHZVCoarse&amp;Fine1413</t>
  </si>
  <si>
    <t>VCMECoarse&amp;Fine1413</t>
  </si>
  <si>
    <t>VCMCoarse&amp;Fine1413</t>
  </si>
  <si>
    <t>CMD1000Coarse&amp;Fine1413</t>
  </si>
  <si>
    <t>CM2Reversing1835</t>
  </si>
  <si>
    <t>CVCoarse&amp;Fine1414</t>
  </si>
  <si>
    <t>CM2Reversing1817</t>
  </si>
  <si>
    <t>CM2Reversing1631</t>
  </si>
  <si>
    <t>CM2Reversing1615</t>
  </si>
  <si>
    <t>CM2Reversing1427</t>
  </si>
  <si>
    <t>HWDKCoarse&amp;Fine1427</t>
  </si>
  <si>
    <t>CM2Reversing1413</t>
  </si>
  <si>
    <t>HWVCoarse&amp;Fine1427</t>
  </si>
  <si>
    <t>CM2Reversing1223</t>
  </si>
  <si>
    <t>CM2Reversing1211</t>
  </si>
  <si>
    <t>CM2Reversing1019</t>
  </si>
  <si>
    <t>CM2Reversing1018</t>
  </si>
  <si>
    <t>CM2Reversing1017</t>
  </si>
  <si>
    <t>CM2Reversing1015</t>
  </si>
  <si>
    <t>CM2Reversing1009</t>
  </si>
  <si>
    <t>CM2Reversing1007</t>
  </si>
  <si>
    <t>CM2Reversing1005</t>
  </si>
  <si>
    <t>CM2Linear1818</t>
  </si>
  <si>
    <t>CM2Linear1817</t>
  </si>
  <si>
    <t>CM2Linear1616</t>
  </si>
  <si>
    <t>CM2Linear1615</t>
  </si>
  <si>
    <t>CM2Linear1414</t>
  </si>
  <si>
    <t>CM2Linear1413</t>
  </si>
  <si>
    <t>CM2Linear1211</t>
  </si>
  <si>
    <t>CM2Linear1210</t>
  </si>
  <si>
    <t>CM2Linear1010</t>
  </si>
  <si>
    <t>CM2Linear1009</t>
  </si>
  <si>
    <t>CM2Linear1007</t>
  </si>
  <si>
    <t>CM2Linear1005</t>
  </si>
  <si>
    <t>CHVTCoarse&amp;Fine1615</t>
  </si>
  <si>
    <t>CM2Multi-Reversing2447</t>
  </si>
  <si>
    <t>CMD600Coarse&amp;Fine1615</t>
  </si>
  <si>
    <t>CM2Multi-Reversing2445</t>
  </si>
  <si>
    <t>CMCoarse&amp;Fine1615</t>
  </si>
  <si>
    <t>CM2Multi-Reversing2243</t>
  </si>
  <si>
    <t>HWDKCoarse&amp;Fine1615</t>
  </si>
  <si>
    <t>CM2Multi-Reversing2241</t>
  </si>
  <si>
    <t>HWVCoarse&amp;Fine1615</t>
  </si>
  <si>
    <t>CM2Multi-Linear3634</t>
  </si>
  <si>
    <t>SDZVCoarse&amp;Fine1615</t>
  </si>
  <si>
    <t>CM2Multi-Linear3631</t>
  </si>
  <si>
    <t>SHZVGCoarse&amp;Fine1615</t>
  </si>
  <si>
    <t>CM2Multi-Linear3630</t>
  </si>
  <si>
    <t>SHZVCoarse&amp;Fine1615</t>
  </si>
  <si>
    <t>CM2Multi-Linear3627</t>
  </si>
  <si>
    <t>VCMECoarse&amp;Fine1615</t>
  </si>
  <si>
    <t>CM2Multi-Linear2424</t>
  </si>
  <si>
    <t>VCMCoarse&amp;Fine1615</t>
  </si>
  <si>
    <t>CM2Multi-Linear2422</t>
  </si>
  <si>
    <t>CMD1000Coarse&amp;Fine1615</t>
  </si>
  <si>
    <t>CM2Multi-Linear2420</t>
  </si>
  <si>
    <t>CM2Multi-Linear2419</t>
  </si>
  <si>
    <t>CM2Multi-Coarse&amp;Fine1889</t>
  </si>
  <si>
    <t>CM2Multi-Coarse&amp;Fine1871</t>
  </si>
  <si>
    <t>HWDKCoarse&amp;Fine1631</t>
  </si>
  <si>
    <t>CM2Multi-Coarse&amp;Fine1853</t>
  </si>
  <si>
    <t>HWVCoarse&amp;Fine1631</t>
  </si>
  <si>
    <t>CM2Multi-Coarse&amp;Fine18107</t>
  </si>
  <si>
    <t>CM2Multi-Coarse&amp;Fine1695</t>
  </si>
  <si>
    <t>CM2Multi-Coarse&amp;Fine1679</t>
  </si>
  <si>
    <t>CM2Multi-Coarse&amp;Fine1663</t>
  </si>
  <si>
    <t>CM2Multi-Coarse&amp;Fine1647</t>
  </si>
  <si>
    <t>CM2Multi-Coarse&amp;Fine1483</t>
  </si>
  <si>
    <t>CM2Multi-Coarse&amp;Fine1469</t>
  </si>
  <si>
    <t>CM2Multi-Coarse&amp;Fine1455</t>
  </si>
  <si>
    <t>CM2Multi-Coarse&amp;Fine1441</t>
  </si>
  <si>
    <t>CM2Multi-Coarse&amp;Fine1271</t>
  </si>
  <si>
    <t>CM2Multi-Coarse&amp;Fine1259</t>
  </si>
  <si>
    <t>CM2Multi-Coarse&amp;Fine1247</t>
  </si>
  <si>
    <t>CM2Multi-Coarse&amp;Fine1235</t>
  </si>
  <si>
    <t>CM2Multi-Coarse&amp;Fine1059</t>
  </si>
  <si>
    <t>CM2Multi-Coarse&amp;Fine1049</t>
  </si>
  <si>
    <t>CM2Multi-Coarse&amp;Fine1039</t>
  </si>
  <si>
    <t>CM2Multi-Coarse&amp;Fine1029</t>
  </si>
  <si>
    <t>CM2Coarse&amp;Fine1835</t>
  </si>
  <si>
    <t>CHVTCoarse&amp;Fine1817</t>
  </si>
  <si>
    <t>CM2Coarse&amp;Fine1631</t>
  </si>
  <si>
    <t>CMD600Coarse&amp;Fine1817</t>
  </si>
  <si>
    <t>CM2Coarse&amp;Fine1427</t>
  </si>
  <si>
    <t>CMCoarse&amp;Fine1817</t>
  </si>
  <si>
    <t>CM2Coarse&amp;Fine1223</t>
  </si>
  <si>
    <t>HWDKCoarse&amp;Fine1817</t>
  </si>
  <si>
    <t>CM2Coarse&amp;Fine1019</t>
  </si>
  <si>
    <t>HWVCoarse&amp;Fine1817</t>
  </si>
  <si>
    <t>CM2Coarse&amp;Fine1018</t>
  </si>
  <si>
    <t>SDZVCoarse&amp;Fine1817</t>
  </si>
  <si>
    <t>CM2Coarse&amp;Fine1017</t>
  </si>
  <si>
    <t>SHZVGCoarse&amp;Fine1817</t>
  </si>
  <si>
    <t>SHGVReversing1835</t>
  </si>
  <si>
    <t>SHZVCoarse&amp;Fine1817</t>
  </si>
  <si>
    <t>SHGVReversing1817</t>
  </si>
  <si>
    <t>VCMECoarse&amp;Fine1817</t>
  </si>
  <si>
    <t>SHGVReversing1631</t>
  </si>
  <si>
    <t>VCMCoarse&amp;Fine1817</t>
  </si>
  <si>
    <t>SHGVReversing1615</t>
  </si>
  <si>
    <t>CMD1000Coarse&amp;Fine1817</t>
  </si>
  <si>
    <t>SHGVReversing1427</t>
  </si>
  <si>
    <t>SHGVReversing1413</t>
  </si>
  <si>
    <t>SHGVReversing1223</t>
  </si>
  <si>
    <t>SHGVReversing1211</t>
  </si>
  <si>
    <t>HWDKCoarse&amp;Fine1835</t>
  </si>
  <si>
    <t>SHGVReversing1019</t>
  </si>
  <si>
    <t>HWVCoarse&amp;Fine1835</t>
  </si>
  <si>
    <t>SHGVReversing1018</t>
  </si>
  <si>
    <t>SHGVReversing1017</t>
  </si>
  <si>
    <t>SHGVReversing1015</t>
  </si>
  <si>
    <t>SHGVReversing1009</t>
  </si>
  <si>
    <t>SHGVReversing1007</t>
  </si>
  <si>
    <t>SHGVReversing1005</t>
  </si>
  <si>
    <t>SHGVLinear1818</t>
  </si>
  <si>
    <t>SHGVLinear1817</t>
  </si>
  <si>
    <t>SHGVLinear1616</t>
  </si>
  <si>
    <t>SHGVLinear1615</t>
  </si>
  <si>
    <t>SHGVLinear1414</t>
  </si>
  <si>
    <t>SHGVLinear1413</t>
  </si>
  <si>
    <t>SHGVLinear1211</t>
  </si>
  <si>
    <t>SHGVLinear1210</t>
  </si>
  <si>
    <t>SHGVLinear1010</t>
  </si>
  <si>
    <t>SHGVLinear1009</t>
  </si>
  <si>
    <t>SHGVLinear1007</t>
  </si>
  <si>
    <t>SHGVLinear1005</t>
  </si>
  <si>
    <t>SHGVCoarse&amp;Fine1835</t>
  </si>
  <si>
    <t>SHGVCoarse&amp;Fine1631</t>
  </si>
  <si>
    <t>CMLinear1005</t>
  </si>
  <si>
    <t>SHGVCoarse&amp;Fine1427</t>
  </si>
  <si>
    <t>HWDKLinear1005</t>
  </si>
  <si>
    <t>HWDKLinear</t>
  </si>
  <si>
    <t>SHGVCoarse&amp;Fine1223</t>
  </si>
  <si>
    <t>HWVLinear1005</t>
  </si>
  <si>
    <t>HWVLinear</t>
  </si>
  <si>
    <t>SHGVCoarse&amp;Fine1019</t>
  </si>
  <si>
    <t>SHGVCoarse&amp;Fine1018</t>
  </si>
  <si>
    <t>SHGVCoarse&amp;Fine1017</t>
  </si>
  <si>
    <t>CV2Reversing1223</t>
  </si>
  <si>
    <t>CV2Reversing1211</t>
  </si>
  <si>
    <t>CV2Reversing1019</t>
  </si>
  <si>
    <t>CV2Reversing1018</t>
  </si>
  <si>
    <t>CV2Reversing1017</t>
  </si>
  <si>
    <t>CV2Reversing1015</t>
  </si>
  <si>
    <t>CV2Reversing1009</t>
  </si>
  <si>
    <t>CV2Reversing1007</t>
  </si>
  <si>
    <t>CV2Reversing1005</t>
  </si>
  <si>
    <t>CV2Linear1211</t>
  </si>
  <si>
    <t>HWDKLinear1007</t>
  </si>
  <si>
    <t>CV2Linear1210</t>
  </si>
  <si>
    <t>HWVLinear1007</t>
  </si>
  <si>
    <t>CV2Linear1010</t>
  </si>
  <si>
    <t>CV2Linear1009</t>
  </si>
  <si>
    <t>CV2Linear1007</t>
  </si>
  <si>
    <t>CV2Linear1005</t>
  </si>
  <si>
    <t>CV2Coarse&amp;Fine1223</t>
  </si>
  <si>
    <t>CV2Coarse&amp;Fine1019</t>
  </si>
  <si>
    <t>CV2Coarse&amp;Fine1018</t>
  </si>
  <si>
    <t>CV2Coarse&amp;Fine1017</t>
  </si>
  <si>
    <t>HWDKLinear1009</t>
  </si>
  <si>
    <t>HWVLinear1009</t>
  </si>
  <si>
    <t>CV2Coarse&amp;Fine1005</t>
  </si>
  <si>
    <t>CV2Coarse&amp;Fine1007</t>
  </si>
  <si>
    <t>CV2Coarse&amp;Fine1009</t>
  </si>
  <si>
    <t>CV2Coarse&amp;Fine1015</t>
  </si>
  <si>
    <t>CV2Coarse&amp;Fine1211</t>
  </si>
  <si>
    <t>开启压力/口径</t>
  </si>
  <si>
    <t>YS(L)</t>
  </si>
  <si>
    <t>这两行合并</t>
  </si>
  <si>
    <t>温控器</t>
  </si>
  <si>
    <t>TS(R)</t>
  </si>
  <si>
    <t>观察窗</t>
  </si>
  <si>
    <t>SL</t>
  </si>
  <si>
    <t>对应物料编码</t>
  </si>
  <si>
    <t>组合一</t>
  </si>
  <si>
    <t>_</t>
  </si>
  <si>
    <t>组合二</t>
  </si>
  <si>
    <t>口径</t>
  </si>
  <si>
    <t>出轴方向口径</t>
  </si>
  <si>
    <t>防爆盖（标配）</t>
  </si>
  <si>
    <t>_C1_</t>
  </si>
  <si>
    <t>_C1</t>
  </si>
  <si>
    <t>85/50_YS(L)</t>
  </si>
  <si>
    <t>_C2_</t>
  </si>
  <si>
    <t>_C2</t>
  </si>
  <si>
    <t>85/50_YS(R)</t>
  </si>
  <si>
    <t>_C3_YSL</t>
  </si>
  <si>
    <t>_C3</t>
  </si>
  <si>
    <t>YS(R)</t>
  </si>
  <si>
    <t>TS(L)</t>
  </si>
  <si>
    <t>_C4_YSL</t>
  </si>
  <si>
    <t>_C4</t>
  </si>
  <si>
    <t>70/50_YS(L)</t>
  </si>
  <si>
    <t>_C3_YSR</t>
  </si>
  <si>
    <t>_C5</t>
  </si>
  <si>
    <t>138/130（CMD1000A）</t>
  </si>
  <si>
    <t>_C3_YS(L)</t>
  </si>
  <si>
    <t>70/50_YS(R)</t>
  </si>
  <si>
    <t>_C4_YSR</t>
  </si>
  <si>
    <t>_C6</t>
  </si>
  <si>
    <t>_C3_YS(R)</t>
  </si>
  <si>
    <t>_C5_</t>
  </si>
  <si>
    <t>_C4_YS(L)</t>
  </si>
  <si>
    <t>_C6_</t>
  </si>
  <si>
    <t>_C4_YS(R)</t>
  </si>
  <si>
    <t>C列YS图温控器TS</t>
  </si>
  <si>
    <t>_C1__无</t>
  </si>
  <si>
    <t>SR</t>
  </si>
  <si>
    <t>_C1__TSL_SL</t>
  </si>
  <si>
    <t>_C1__无_SL_I</t>
  </si>
  <si>
    <t>C1-SL-I</t>
  </si>
  <si>
    <t>https://console.box.lenovo.com/l/boc0y0</t>
  </si>
  <si>
    <t>_C2__无</t>
  </si>
  <si>
    <t>_C1__TSL_SR</t>
  </si>
  <si>
    <t>_C1__无_SL_II</t>
  </si>
  <si>
    <t>C1-SL-II</t>
  </si>
  <si>
    <t>https://console.box.lenovo.com/l/o5rcbX</t>
  </si>
  <si>
    <t>_C3_YSL_无</t>
  </si>
  <si>
    <t>_C1__TSR_SL</t>
  </si>
  <si>
    <t>_C1__无_SR_I</t>
  </si>
  <si>
    <t>C1-SR-I</t>
  </si>
  <si>
    <t>https://console.box.lenovo.com/l/Q08vmq</t>
  </si>
  <si>
    <t>_C3_YSR_无</t>
  </si>
  <si>
    <t>_C1__TSR_SR</t>
  </si>
  <si>
    <t>_C1__无_SR_III</t>
  </si>
  <si>
    <t>C1-SR-III</t>
  </si>
  <si>
    <t>https://console.box.lenovo.com/l/NJicVW</t>
  </si>
  <si>
    <t>_C4_YSL_无</t>
  </si>
  <si>
    <t>_C1__无_SL</t>
  </si>
  <si>
    <t>_C1__TSL_SL_I</t>
  </si>
  <si>
    <t>C1-TS(L)-SL-I</t>
  </si>
  <si>
    <t>https://console.box.lenovo.com/l/zotevc</t>
  </si>
  <si>
    <t>_C4_YSR_无</t>
  </si>
  <si>
    <t>_C1__无_SR</t>
  </si>
  <si>
    <t>_C1__TSL_SL_II</t>
  </si>
  <si>
    <t>C1-TS(L)-SL-II</t>
  </si>
  <si>
    <t>https://console.box.lenovo.com/l/fuGLMl</t>
  </si>
  <si>
    <t>_C5__无</t>
  </si>
  <si>
    <t>_C2__TSL_SL</t>
  </si>
  <si>
    <t>_C1__TSL_SR_I</t>
  </si>
  <si>
    <t>C1-TS(L)-SR-I</t>
  </si>
  <si>
    <t>https://console.box.lenovo.com/l/F5aMQ7</t>
  </si>
  <si>
    <t>_C6__无</t>
  </si>
  <si>
    <t>_C2__TSL_SR</t>
  </si>
  <si>
    <t>_C1__TSL_SR_III</t>
  </si>
  <si>
    <t>C1-TS(L)-SR-III</t>
  </si>
  <si>
    <t>https://console.box.lenovo.com/l/yJaut2</t>
  </si>
  <si>
    <t>_C1__TS(L)</t>
  </si>
  <si>
    <t>_C1__TSL</t>
  </si>
  <si>
    <t>_C2__TSR_SL</t>
  </si>
  <si>
    <t>_C1__TSR_SL_I</t>
  </si>
  <si>
    <t>C1-TS(R)-SL-I</t>
  </si>
  <si>
    <t>https://console.box.lenovo.com/l/Q08vmQ</t>
  </si>
  <si>
    <t>_C2__TS(L)</t>
  </si>
  <si>
    <t>_C2__TSL</t>
  </si>
  <si>
    <t>_C2__TSR_SR</t>
  </si>
  <si>
    <t>_C1__TSR_SL_II</t>
  </si>
  <si>
    <t>C1-TS(R)-SL-II</t>
  </si>
  <si>
    <t>https://console.box.lenovo.com/l/Kuaqcj</t>
  </si>
  <si>
    <t>_C3_YSL_TS(R)</t>
  </si>
  <si>
    <t>_C3_YSL_TSR</t>
  </si>
  <si>
    <t>_C2__无_SL</t>
  </si>
  <si>
    <t>_C1__TSR_SR_I</t>
  </si>
  <si>
    <t>C1-TS(R)-SR-I</t>
  </si>
  <si>
    <t>https://console.box.lenovo.com/l/5Hh4cU</t>
  </si>
  <si>
    <t>_C3_YSR_TS(L)</t>
  </si>
  <si>
    <t>_C3_YSR_TSL</t>
  </si>
  <si>
    <t>_C2__无_SR</t>
  </si>
  <si>
    <t>_C1__TSR_SR_III</t>
  </si>
  <si>
    <t>C1-TS(R)-SR-III</t>
  </si>
  <si>
    <t>https://console.box.lenovo.com/l/g0a8OA</t>
  </si>
  <si>
    <t>_C4_YSL_TS(R)</t>
  </si>
  <si>
    <t>_C4_YSL_TSR</t>
  </si>
  <si>
    <t>_C3_YSL_TSR_SL</t>
  </si>
  <si>
    <t>_C2__无_SL_I</t>
  </si>
  <si>
    <t>C2-SL-I</t>
  </si>
  <si>
    <t>https://console.box.lenovo.com/l/BJY9WY</t>
  </si>
  <si>
    <t>_C4_YSR_TS(L)</t>
  </si>
  <si>
    <t>_C4_YSR_TSL</t>
  </si>
  <si>
    <t>_C3_YSL_TSR_SR</t>
  </si>
  <si>
    <t>_C2__无_SL_II</t>
  </si>
  <si>
    <t>C2-SL-II</t>
  </si>
  <si>
    <t>https://console.box.lenovo.com/l/M1Zr0S</t>
  </si>
  <si>
    <t>_C5__TS(L)</t>
  </si>
  <si>
    <t>_C5__TSL</t>
  </si>
  <si>
    <t>_C3_YSL_无_SL</t>
  </si>
  <si>
    <t>_C2__无_SR_I</t>
  </si>
  <si>
    <t>C2-SR-I</t>
  </si>
  <si>
    <t>https://console.box.lenovo.com/l/I007gt</t>
  </si>
  <si>
    <t>_C6__TS(R)</t>
  </si>
  <si>
    <t>_C6__TSR</t>
  </si>
  <si>
    <t>_C3_YSL_无_SR</t>
  </si>
  <si>
    <t>_C2__无_SR_III</t>
  </si>
  <si>
    <t>C2-SR-III</t>
  </si>
  <si>
    <t>https://console.box.lenovo.com/l/PHk0EG</t>
  </si>
  <si>
    <t>_C1__TS(R)</t>
  </si>
  <si>
    <t>_C1__TSR</t>
  </si>
  <si>
    <t>_C3_YSR_TSL_SL</t>
  </si>
  <si>
    <t>_C2__TSL_SL_I</t>
  </si>
  <si>
    <t>C2-TS(L)-SL-I</t>
  </si>
  <si>
    <t>https://console.box.lenovo.com/l/l0tyGv</t>
  </si>
  <si>
    <t>_C2__TS(R)</t>
  </si>
  <si>
    <t>_C2__TSR</t>
  </si>
  <si>
    <t>_C3_YSR_TSL_SR</t>
  </si>
  <si>
    <t>_C2__TSL_SL_II</t>
  </si>
  <si>
    <t>C2-TS(L)-SL-II</t>
  </si>
  <si>
    <t>https://console.box.lenovo.com/l/u1FKZT</t>
  </si>
  <si>
    <t>_C3_YSR_无_SL</t>
  </si>
  <si>
    <t>_C2__TSL_SR_I</t>
  </si>
  <si>
    <t>C2-TS(L)-SR-I</t>
  </si>
  <si>
    <t>https://console.box.lenovo.com/l/Kuaqcs</t>
  </si>
  <si>
    <t>_C3_YSR_无_SR</t>
  </si>
  <si>
    <t>_C2__TSL_SR_III</t>
  </si>
  <si>
    <t>C2-TS(L)-SR-III</t>
  </si>
  <si>
    <t>https://console.box.lenovo.com/l/60ja4k</t>
  </si>
  <si>
    <t>_C4_YSL_TSR_SL</t>
  </si>
  <si>
    <t>_C2__TSR_SL_I</t>
  </si>
  <si>
    <t>C2-TS(R)-SL-I</t>
  </si>
  <si>
    <t>https://console.box.lenovo.com/l/F5aMQt</t>
  </si>
  <si>
    <t>_C4_YSL_TSR_SR</t>
  </si>
  <si>
    <t>_C2__TSR_SL_II</t>
  </si>
  <si>
    <t>C2-TS(R)-SL-II</t>
  </si>
  <si>
    <t>https://console.box.lenovo.com/l/LHizba</t>
  </si>
  <si>
    <t>_C4_YSL_无_SL</t>
  </si>
  <si>
    <t>_C2__TSR_SR_I</t>
  </si>
  <si>
    <t>C2-TS(R)-SR-I</t>
  </si>
  <si>
    <t>https://console.box.lenovo.com/l/boc0yR</t>
  </si>
  <si>
    <t>_C4_YSL_无_SR</t>
  </si>
  <si>
    <t>_C2__TSR_SR_III</t>
  </si>
  <si>
    <t>C2-TS(R)-SR-III</t>
  </si>
  <si>
    <t>https://console.box.lenovo.com/l/BJY9Wm</t>
  </si>
  <si>
    <t>_C4_YSR_TSL_SL</t>
  </si>
  <si>
    <t>_C3_YSL_无_SL_I</t>
  </si>
  <si>
    <t>C3-YS(L)-SL-I</t>
  </si>
  <si>
    <t>https://console.box.lenovo.com/l/l0tyG6</t>
  </si>
  <si>
    <t>_C4_YSR_TSL_SR</t>
  </si>
  <si>
    <t>_C3_YSL_无_SL_III</t>
  </si>
  <si>
    <t>C3-YS(L)-SL-III</t>
  </si>
  <si>
    <t>https://console.box.lenovo.com/l/p1RkRP</t>
  </si>
  <si>
    <t>_C4_YSR_无_SL</t>
  </si>
  <si>
    <t>_C3_YSL_无_SR_I</t>
  </si>
  <si>
    <t>C3-YS(L)-SR-I</t>
  </si>
  <si>
    <t>https://console.box.lenovo.com/l/x1dy2S</t>
  </si>
  <si>
    <t>_C4_YSR_无_SR</t>
  </si>
  <si>
    <t>_C3_YSL_无_SR_II</t>
  </si>
  <si>
    <t>C3-YS(L)-SR-II</t>
  </si>
  <si>
    <t>https://console.box.lenovo.com/l/31LeMH</t>
  </si>
  <si>
    <t>_C5__TSL_SL</t>
  </si>
  <si>
    <t>_C3_YSL_TSR_SL_I</t>
  </si>
  <si>
    <t>C3-YS(L)-TS(R)-SL-I</t>
  </si>
  <si>
    <t>https://console.box.lenovo.com/l/fuGLM3</t>
  </si>
  <si>
    <t>_C5__TSL_SR</t>
  </si>
  <si>
    <t>_C3_YSL_TSR_SL_III</t>
  </si>
  <si>
    <t>C3-YS(L)-TS(R)-SL-III</t>
  </si>
  <si>
    <t>https://console.box.lenovo.com/l/l0tyGp</t>
  </si>
  <si>
    <t>_C5__无_SL</t>
  </si>
  <si>
    <t>_C3_YSL_TSR_SR_I</t>
  </si>
  <si>
    <t>C3-YS(L)-TS(R)-SR-I</t>
  </si>
  <si>
    <t>https://console.box.lenovo.com/l/7oOgZk</t>
  </si>
  <si>
    <t>_C5__无_SR</t>
  </si>
  <si>
    <t>_C3_YSL_TSR_SR_II</t>
  </si>
  <si>
    <t>C3-YS(L)-TS(R)-SR-II</t>
  </si>
  <si>
    <t>https://console.box.lenovo.com/l/EnyrPQ</t>
  </si>
  <si>
    <t>_C6__TSR_SL</t>
  </si>
  <si>
    <t>_C3_YSR_无_SL_I</t>
  </si>
  <si>
    <t>C3-YS(R)-SL-I</t>
  </si>
  <si>
    <t>https://console.box.lenovo.com/l/o5rcbc</t>
  </si>
  <si>
    <t>_C6__TSR_SR</t>
  </si>
  <si>
    <t>_C3_YSR_无_SL_III</t>
  </si>
  <si>
    <t>C3-YS(R)-SL-III</t>
  </si>
  <si>
    <t>https://console.box.lenovo.com/l/p1RkRf</t>
  </si>
  <si>
    <t>_C6__无_SL</t>
  </si>
  <si>
    <t>_C3_YSR_无_SR_I</t>
  </si>
  <si>
    <t>C3-YS(R)-SR-I</t>
  </si>
  <si>
    <t>https://console.box.lenovo.com/l/a0ODgM</t>
  </si>
  <si>
    <t>_C6__无_SR</t>
  </si>
  <si>
    <t>_C3_YSR_无_SR_II</t>
  </si>
  <si>
    <t>C3-YS(R)-SR-II</t>
  </si>
  <si>
    <t>https://console.box.lenovo.com/l/q5WBAX</t>
  </si>
  <si>
    <t>_C3_YSR_TSL_SL_I</t>
  </si>
  <si>
    <t>C3-YS(R)-TS(L)-SL-I</t>
  </si>
  <si>
    <t>https://console.box.lenovo.com/l/o5rcby</t>
  </si>
  <si>
    <t>_C3_YSR_TSL_SL_III</t>
  </si>
  <si>
    <t>C3-YS(R)-TS(L)-SL-III</t>
  </si>
  <si>
    <t>https://console.box.lenovo.com/l/g0a8O9</t>
  </si>
  <si>
    <t>_C3_YSR_TSL_SR_I</t>
  </si>
  <si>
    <t>C3-YS(R)-TS(L)-SR-I</t>
  </si>
  <si>
    <t>https://console.box.lenovo.com/l/S57hEj</t>
  </si>
  <si>
    <t>_C3_YSR_TSL_SR_II</t>
  </si>
  <si>
    <t>C3-YS(R)-TS(L)-SR-II</t>
  </si>
  <si>
    <t>https://console.box.lenovo.com/l/wJLwFd</t>
  </si>
  <si>
    <t>_C4_YSL_无_SL_I</t>
  </si>
  <si>
    <t>C4-YS(L)-SL-I</t>
  </si>
  <si>
    <t>https://console.box.lenovo.com/l/JonN8Y</t>
  </si>
  <si>
    <t>_C4_YSL_无_SL_III</t>
  </si>
  <si>
    <t>C4-YS(L)-SL-III</t>
  </si>
  <si>
    <t>https://console.box.lenovo.com/l/UJYX1M</t>
  </si>
  <si>
    <t>_C4_YSL_无_SR_I</t>
  </si>
  <si>
    <t>C4-YS(L)-SR-I</t>
  </si>
  <si>
    <t>https://console.box.lenovo.com/l/G5B7pT</t>
  </si>
  <si>
    <t>_C4_YSL_无_SR_II</t>
  </si>
  <si>
    <t>C4-YS(L)-SR-II</t>
  </si>
  <si>
    <t>https://console.box.lenovo.com/l/o5rcbS</t>
  </si>
  <si>
    <t>_C4_YSL_TSR_SL_I</t>
  </si>
  <si>
    <t>C4-YS(L)-TS(R)-SL-I</t>
  </si>
  <si>
    <t>https://console.box.lenovo.com/l/d5GzVj</t>
  </si>
  <si>
    <t>_C4_YSL_TSR_SL_III</t>
  </si>
  <si>
    <t>C4-YS(L)-TS(R)-SL-III</t>
  </si>
  <si>
    <t>https://console.box.lenovo.com/l/d5GzVs</t>
  </si>
  <si>
    <t>_C4_YSL_TSR_SR_I</t>
  </si>
  <si>
    <t>C4-YS(L)-TS(R)-SR-I</t>
  </si>
  <si>
    <t>https://console.box.lenovo.com/l/4nir3l</t>
  </si>
  <si>
    <t>_C4_YSL_TSR_SR_II</t>
  </si>
  <si>
    <t>C4-YS(L)-TS(R)-SR-II</t>
  </si>
  <si>
    <t>https://console.box.lenovo.com/l/u1FKZO</t>
  </si>
  <si>
    <t>_C4_YSR_无_SL_I</t>
  </si>
  <si>
    <t>C4-YS(R)-SL-I</t>
  </si>
  <si>
    <t>https://console.box.lenovo.com/l/x1dy2q</t>
  </si>
  <si>
    <t>_C4_YSR_无_SL_III</t>
  </si>
  <si>
    <t>C4-YS(R)-SL-III</t>
  </si>
  <si>
    <t>https://console.box.lenovo.com/l/31LeMo</t>
  </si>
  <si>
    <t>_C4_YSR_无_SR_I</t>
  </si>
  <si>
    <t>C4-YS(R)-SR-I</t>
  </si>
  <si>
    <t>https://console.box.lenovo.com/l/vorsOj</t>
  </si>
  <si>
    <t>_C4_YSR_无_SR_II</t>
  </si>
  <si>
    <t>C4-YS(R)-SR-II</t>
  </si>
  <si>
    <t>https://console.box.lenovo.com/l/JonN8m</t>
  </si>
  <si>
    <t>_C4_YSR_TSL_SL_I</t>
  </si>
  <si>
    <t>C4-YS(R)-TS(L)-SL-I</t>
  </si>
  <si>
    <t>https://console.box.lenovo.com/l/60ja4U</t>
  </si>
  <si>
    <t>_C4_YSR_TSL_SL_III</t>
  </si>
  <si>
    <t>C4-YS(R)-TS(L)-SL-III</t>
  </si>
  <si>
    <t>https://console.box.lenovo.com/l/F5aMQY</t>
  </si>
  <si>
    <t>_C4_YSR_TSL_SR_I</t>
  </si>
  <si>
    <t>C4-YS(R)-TS(L)-SR-I</t>
  </si>
  <si>
    <t>https://console.box.lenovo.com/l/T55yij</t>
  </si>
  <si>
    <t>_C4_YSR_TSL_SR_II</t>
  </si>
  <si>
    <t>C4-YS(R)-TS(L)-SR-II</t>
  </si>
  <si>
    <t>https://console.box.lenovo.com/l/RJn5pS</t>
  </si>
  <si>
    <t>_C5__无_SL_I</t>
  </si>
  <si>
    <t>C5-SL-I</t>
  </si>
  <si>
    <t>https://console.box.lenovo.com/l/VHjINn</t>
  </si>
  <si>
    <t>_C5__无_SL_III</t>
  </si>
  <si>
    <t>C5-SL-III</t>
  </si>
  <si>
    <t>https://console.box.lenovo.com/l/951gZ5</t>
  </si>
  <si>
    <t>_C5__无_SR_I</t>
  </si>
  <si>
    <t>C5-SR-I</t>
  </si>
  <si>
    <t>https://console.box.lenovo.com/l/h06roo</t>
  </si>
  <si>
    <t>_C5__无_SR_II</t>
  </si>
  <si>
    <t>C5-SR-II</t>
  </si>
  <si>
    <t>https://console.box.lenovo.com/l/PHk0EI</t>
  </si>
  <si>
    <t>_C5__TSL_SL_I</t>
  </si>
  <si>
    <t>C5-TS(L)-SL-I</t>
  </si>
  <si>
    <t>https://console.box.lenovo.com/l/h06ro5</t>
  </si>
  <si>
    <t>_C5__TSL_SL_III</t>
  </si>
  <si>
    <t>C5-TS(L)-SL-III</t>
  </si>
  <si>
    <t>https://console.box.lenovo.com/l/C07xnC</t>
  </si>
  <si>
    <t>_C5__TSL_SR_I</t>
  </si>
  <si>
    <t>C5-TS(L)-SR-I</t>
  </si>
  <si>
    <t>https://console.box.lenovo.com/l/C07xnP</t>
  </si>
  <si>
    <t>_C5__TSL_SR_II</t>
  </si>
  <si>
    <t>C5-TS(L)-SR-II</t>
  </si>
  <si>
    <t>https://console.box.lenovo.com/l/e1v3Yk</t>
  </si>
  <si>
    <t>_C6__无_SL_I</t>
  </si>
  <si>
    <t>C6-SL-I</t>
  </si>
  <si>
    <t>https://console.box.lenovo.com/l/DJioi9</t>
  </si>
  <si>
    <t>_C6__无_SL_III</t>
  </si>
  <si>
    <t>C6-SL-III</t>
  </si>
  <si>
    <t>https://console.box.lenovo.com/l/l0tyGW</t>
  </si>
  <si>
    <t>_C6__无_SR_I</t>
  </si>
  <si>
    <t>C6-SR-I</t>
  </si>
  <si>
    <t>https://console.box.lenovo.com/l/VHjIN0</t>
  </si>
  <si>
    <t>_C6__无_SR_II</t>
  </si>
  <si>
    <t>C6-SR-II</t>
  </si>
  <si>
    <t>https://console.box.lenovo.com/l/KuaqcK</t>
  </si>
  <si>
    <t>_C6__TSR_SL_I</t>
  </si>
  <si>
    <t>C6-TS(R)-SL-I</t>
  </si>
  <si>
    <t>https://console.box.lenovo.com/l/0Hzpt3</t>
  </si>
  <si>
    <t>_C6__TSR_SL_III</t>
  </si>
  <si>
    <t>C6-TS(R)-SL-III</t>
  </si>
  <si>
    <t>https://console.box.lenovo.com/l/c1cOvw</t>
  </si>
  <si>
    <t>_C6__TSR_SR_I</t>
  </si>
  <si>
    <t>C6-TS(R)-SR-I</t>
  </si>
  <si>
    <t>https://console.box.lenovo.com/l/JonN8d</t>
  </si>
  <si>
    <t>_C6__TSR_SR_II</t>
  </si>
  <si>
    <t>C6-TS(R)-SR-II</t>
  </si>
  <si>
    <t>https://console.box.lenovo.com/l/zotevy</t>
  </si>
  <si>
    <t>001</t>
  </si>
  <si>
    <t>https://console.box.lenovo.com/l/UJYX1V</t>
  </si>
  <si>
    <t>002</t>
  </si>
  <si>
    <t>https://console.box.lenovo.com/l/5Hh4cD</t>
  </si>
  <si>
    <t>003</t>
  </si>
  <si>
    <t>https://console.box.lenovo.com/l/s1RcMm</t>
  </si>
  <si>
    <t>004</t>
  </si>
  <si>
    <t>https://console.box.lenovo.com/l/Kuaqcg</t>
  </si>
  <si>
    <t>005</t>
  </si>
  <si>
    <t>https://console.box.lenovo.com/l/W0TvrX</t>
  </si>
  <si>
    <t>https://console.box.lenovo.com/l/h06rKU</t>
  </si>
  <si>
    <t>https://console.box.lenovo.com/l/c1crCn</t>
  </si>
  <si>
    <t>2. Right output shaft with pressure relief device only</t>
  </si>
  <si>
    <t>https://console.box.lenovo.com/l/4nihTt</t>
  </si>
  <si>
    <t>https://console.box.lenovo.com/l/O0oRE2</t>
  </si>
  <si>
    <t xml:space="preserve">1. </t>
  </si>
  <si>
    <t>C11(Linear&amp;Right output shaft)</t>
  </si>
  <si>
    <t>https://console.box.lenovo.com/l/C07xUc</t>
  </si>
  <si>
    <t>https://console.box.lenovo.com/l/Q086yE</t>
  </si>
  <si>
    <t>https://console.box.lenovo.com/l/W0T6pQ</t>
  </si>
  <si>
    <t>https://console.box.lenovo.com/l/H1fjz5</t>
  </si>
  <si>
    <t xml:space="preserve">2. </t>
  </si>
  <si>
    <t>C11-P(Linear&amp;Right output shaft)</t>
  </si>
  <si>
    <t>https://console.box.lenovo.com/l/d5GCBF</t>
  </si>
  <si>
    <t>https://console.box.lenovo.com/l/T55SxY</t>
  </si>
  <si>
    <t>2. 3xOLTC head layout（C1C2 Linear）without PRD</t>
  </si>
  <si>
    <t>https://console.box.lenovo.com/l/g0aX26</t>
  </si>
  <si>
    <t>https://console.box.lenovo.com/l/RJnuj6</t>
  </si>
  <si>
    <t xml:space="preserve">3. </t>
  </si>
  <si>
    <t>C11-P-W (Linear&amp;Right output shaft)</t>
  </si>
  <si>
    <t>https://console.box.lenovo.com/l/c1crt4</t>
  </si>
  <si>
    <t>https://console.box.lenovo.com/l/2n6B3F</t>
  </si>
  <si>
    <t>3. 3xOLTC head layout（C3C4 L-shaped）PRD 50mm-bore</t>
  </si>
  <si>
    <t>https://console.box.lenovo.com/l/60jB7n</t>
  </si>
  <si>
    <t>https://console.box.lenovo.com/l/ZH1rZ9</t>
  </si>
  <si>
    <t xml:space="preserve">4. </t>
  </si>
  <si>
    <t>C11-W (Linear&amp;Right output shaft)</t>
  </si>
  <si>
    <t>https://console.box.lenovo.com/l/BJY7mM</t>
  </si>
  <si>
    <t>https://console.box.lenovo.com/l/t5dpy6</t>
  </si>
  <si>
    <t>4. 3xOLTC head layout（C3C4 Linear）PRD 50mm-bore</t>
  </si>
  <si>
    <t>https://console.box.lenovo.com/l/u1FgU8</t>
  </si>
  <si>
    <t>https://console.box.lenovo.com/l/h06hci</t>
  </si>
  <si>
    <t xml:space="preserve">5. </t>
  </si>
  <si>
    <t>C12 (Linear&amp;Left output shaft)</t>
  </si>
  <si>
    <t>https://console.box.lenovo.com/l/d5GCv1</t>
  </si>
  <si>
    <t>https://console.box.lenovo.com/l/iJBhI2</t>
  </si>
  <si>
    <t>5. 3xOLTC head layout（C5C6 L-shapedd）PRD 130mm-bore</t>
  </si>
  <si>
    <t>https://console.box.lenovo.com/l/31LbYE</t>
  </si>
  <si>
    <t>https://console.box.lenovo.com/l/Q08vDC</t>
  </si>
  <si>
    <t xml:space="preserve">6. </t>
  </si>
  <si>
    <t>C12-P (Linear&amp;Left output shaft)</t>
  </si>
  <si>
    <t>https://console.box.lenovo.com/l/vorKpH</t>
  </si>
  <si>
    <t>https://console.box.lenovo.com/l/X5fypc</t>
  </si>
  <si>
    <t>6. 3xOLTC head layout（C5C6 Linear）PRD 130mm-bore</t>
  </si>
  <si>
    <t>https://console.box.lenovo.com/l/7oOlkh</t>
  </si>
  <si>
    <t>https://console.box.lenovo.com/l/h06hcj</t>
  </si>
  <si>
    <t xml:space="preserve">7. </t>
  </si>
  <si>
    <t>C12-P-W (Linear&amp;Left output shaft)</t>
  </si>
  <si>
    <t>https://console.box.lenovo.com/l/7oOlvE</t>
  </si>
  <si>
    <t>https://console.box.lenovo.com/l/t5dpyp</t>
  </si>
  <si>
    <t>7. 3xOLTC head layout（T-shaped）</t>
  </si>
  <si>
    <t>https://console.box.lenovo.com/l/iJBhNY</t>
  </si>
  <si>
    <t>https://console.box.lenovo.com/l/BJY7np</t>
  </si>
  <si>
    <t xml:space="preserve">8. </t>
  </si>
  <si>
    <t>C12-W (Linear&amp;Left output shaft)</t>
  </si>
  <si>
    <t>https://console.box.lenovo.com/l/60jB7u</t>
  </si>
  <si>
    <t>https://console.box.lenovo.com/l/r1hHOl</t>
  </si>
  <si>
    <t>无信号</t>
  </si>
  <si>
    <t>无跳闸</t>
  </si>
  <si>
    <t xml:space="preserve">9. </t>
  </si>
  <si>
    <t>C21(T-shaped&amp;Left output shaft&amp;upper MDU)</t>
  </si>
  <si>
    <t>https://console.box.lenovo.com/l/951laM</t>
  </si>
  <si>
    <t>https://console.box.lenovo.com/l/S57hFg</t>
  </si>
  <si>
    <t>1组信号</t>
  </si>
  <si>
    <r>
      <rPr>
        <sz val="10.5"/>
        <color theme="1"/>
        <rFont val="Times New Roman"/>
        <family val="1"/>
      </rPr>
      <t>1</t>
    </r>
    <r>
      <rPr>
        <sz val="10.5"/>
        <color theme="1"/>
        <rFont val="宋体"/>
        <charset val="134"/>
      </rPr>
      <t>跳闸</t>
    </r>
  </si>
  <si>
    <t xml:space="preserve">10. </t>
  </si>
  <si>
    <t>C21-P(T-shaped&amp;Left output shaft&amp;upper MDU)</t>
  </si>
  <si>
    <t>https://console.box.lenovo.com/l/4nihTY</t>
  </si>
  <si>
    <t>https://console.box.lenovo.com/l/x1dSeK</t>
  </si>
  <si>
    <t>2信号</t>
  </si>
  <si>
    <r>
      <rPr>
        <sz val="10.5"/>
        <color theme="1"/>
        <rFont val="Times New Roman"/>
        <family val="1"/>
      </rPr>
      <t>2</t>
    </r>
    <r>
      <rPr>
        <sz val="10.5"/>
        <color theme="1"/>
        <rFont val="宋体"/>
        <charset val="134"/>
      </rPr>
      <t>跳闸</t>
    </r>
  </si>
  <si>
    <t xml:space="preserve">11. </t>
  </si>
  <si>
    <t>C21-P-W(T-shaped&amp;Left output shaft&amp;upper MDU)</t>
  </si>
  <si>
    <t>https://console.box.lenovo.com/l/C07xUy</t>
  </si>
  <si>
    <t>https://console.box.lenovo.com/l/T55Sxd</t>
  </si>
  <si>
    <t>3信号</t>
  </si>
  <si>
    <r>
      <rPr>
        <sz val="10.5"/>
        <color theme="1"/>
        <rFont val="Times New Roman"/>
        <family val="1"/>
      </rPr>
      <t>3</t>
    </r>
    <r>
      <rPr>
        <sz val="10.5"/>
        <color theme="1"/>
        <rFont val="宋体"/>
        <charset val="134"/>
      </rPr>
      <t>跳闸</t>
    </r>
  </si>
  <si>
    <t xml:space="preserve">12. </t>
  </si>
  <si>
    <t>C21-W(T-shaped&amp;Left output shaft&amp;upper MDU)</t>
  </si>
  <si>
    <t>https://console.box.lenovo.com/l/a0OFVj</t>
  </si>
  <si>
    <t>https://console.box.lenovo.com/l/2n6Bko</t>
  </si>
  <si>
    <t xml:space="preserve">13. </t>
  </si>
  <si>
    <t>C22(T-shaped&amp;Left output shaft&amp;lower MDU)</t>
  </si>
  <si>
    <t>https://console.box.lenovo.com/l/s1RSQQ</t>
  </si>
  <si>
    <t>https://console.box.lenovo.com/l/e1vUJU</t>
  </si>
  <si>
    <t xml:space="preserve">14. </t>
  </si>
  <si>
    <t>C22-P(T-shaped&amp;Left output shaft&amp;lower MDU)</t>
  </si>
  <si>
    <t>https://console.box.lenovo.com/l/iJBiQS</t>
  </si>
  <si>
    <t>https://console.box.lenovo.com/l/103D2G</t>
  </si>
  <si>
    <t xml:space="preserve">15. </t>
  </si>
  <si>
    <t>C22-P-W(T-shaped&amp;Left output shaft&amp;lower MDU)</t>
  </si>
  <si>
    <t>https://console.box.lenovo.com/l/UJYc6P</t>
  </si>
  <si>
    <t>https://console.box.lenovo.com/l/VHj90p</t>
  </si>
  <si>
    <t xml:space="preserve">16. </t>
  </si>
  <si>
    <t>C22-W(T-shaped&amp;Left output shaft&amp;lower MDU)</t>
  </si>
  <si>
    <t>https://console.box.lenovo.com/l/x1dqa5</t>
  </si>
  <si>
    <t>https://console.box.lenovo.com/l/g0acw3</t>
  </si>
  <si>
    <t>https://console.box.lenovo.com/l/k1qDTF</t>
  </si>
  <si>
    <t xml:space="preserve">17. </t>
  </si>
  <si>
    <t>C23 (T-shaped&amp;Right output shaft&amp;upper MDU)</t>
  </si>
  <si>
    <t>https://console.box.lenovo.com/l/vorKp5</t>
  </si>
  <si>
    <t>https://console.box.lenovo.com/l/PHk0Fw</t>
  </si>
  <si>
    <t>https://console.box.lenovo.com/l/t5d66t</t>
  </si>
  <si>
    <t xml:space="preserve">18. </t>
  </si>
  <si>
    <t>C23-P(T-shaped&amp;Right output shaft&amp;upper MDU)</t>
  </si>
  <si>
    <t>https://console.box.lenovo.com/l/vorKpu</t>
  </si>
  <si>
    <t>https://console.box.lenovo.com/l/o5ryI9</t>
  </si>
  <si>
    <t>https://console.box.lenovo.com/l/iJBrrF</t>
  </si>
  <si>
    <t xml:space="preserve">19. </t>
  </si>
  <si>
    <t>C23-P-W(T-shaped&amp;Right output shaft&amp;upper MDU)</t>
  </si>
  <si>
    <t>https://console.box.lenovo.com/l/4nihTm</t>
  </si>
  <si>
    <t>https://console.box.lenovo.com/l/951l7X</t>
  </si>
  <si>
    <t>LW</t>
  </si>
  <si>
    <t>https://console.box.lenovo.com/l/ZH1rGh</t>
  </si>
  <si>
    <t xml:space="preserve">20. </t>
  </si>
  <si>
    <t>C23-W(T-shaped&amp;Right output shaft&amp;upper MDU)</t>
  </si>
  <si>
    <t>https://console.box.lenovo.com/l/X5fyOu</t>
  </si>
  <si>
    <t>https://console.box.lenovo.com/l/RJnufg</t>
  </si>
  <si>
    <t>RP</t>
  </si>
  <si>
    <t>https://console.box.lenovo.com/l/c1cOVM</t>
  </si>
  <si>
    <t>无_跳闸_缺油</t>
  </si>
  <si>
    <t xml:space="preserve">21. </t>
  </si>
  <si>
    <t>C24(T-shaped&amp;Right output shaft&amp;lower MDU)</t>
  </si>
  <si>
    <t>https://console.box.lenovo.com/l/RJnJS6</t>
  </si>
  <si>
    <t>https://console.box.lenovo.com/l/Yo73RR</t>
  </si>
  <si>
    <t>LP</t>
  </si>
  <si>
    <t>https://console.box.lenovo.com/l/r1hH8T</t>
  </si>
  <si>
    <t>1组(跳闸&amp;缺油)</t>
  </si>
  <si>
    <t>1组_跳闸_缺油</t>
  </si>
  <si>
    <t xml:space="preserve">22. </t>
  </si>
  <si>
    <t>C24-P(T-shaped&amp;Right output shaft&amp;lower MDU)</t>
  </si>
  <si>
    <t>https://console.box.lenovo.com/l/60jv88</t>
  </si>
  <si>
    <t>https://console.box.lenovo.com/l/G5BYcS</t>
  </si>
  <si>
    <t>RPW</t>
  </si>
  <si>
    <t>https://console.box.lenovo.com/l/5Hh4PZ</t>
  </si>
  <si>
    <t>组合三</t>
  </si>
  <si>
    <t>2组(跳闸&amp;缺油)</t>
  </si>
  <si>
    <t>2组_跳闸_缺油</t>
  </si>
  <si>
    <t xml:space="preserve">23. </t>
  </si>
  <si>
    <t>C24-P-W(T-shaped&amp;Right output shaft&amp;lower MDU)</t>
  </si>
  <si>
    <t>https://console.box.lenovo.com/l/PHkLsC</t>
  </si>
  <si>
    <t>https://console.box.lenovo.com/l/k1Q1S2</t>
  </si>
  <si>
    <t>LPW</t>
  </si>
  <si>
    <t>https://console.box.lenovo.com/l/Q08v60</t>
  </si>
  <si>
    <t>组合四</t>
  </si>
  <si>
    <t>3组(跳闸&amp;缺油)</t>
  </si>
  <si>
    <t>3组_跳闸_缺油</t>
  </si>
  <si>
    <t xml:space="preserve">24. </t>
  </si>
  <si>
    <t>C24-W(T-shaped&amp;Right output shaft&amp;lower MDU)</t>
  </si>
  <si>
    <t>https://console.box.lenovo.com/l/RJnJSp</t>
  </si>
  <si>
    <t>https://console.box.lenovo.com/l/q5WvFv</t>
  </si>
  <si>
    <t>RY</t>
  </si>
  <si>
    <t>https://console.box.lenovo.com/l/u1FKKq</t>
  </si>
  <si>
    <t>LY</t>
  </si>
  <si>
    <t>https://console.box.lenovo.com/l/KuaqP1</t>
  </si>
  <si>
    <t>RPY</t>
  </si>
  <si>
    <t>https://console.box.lenovo.com/l/Aog2lw</t>
  </si>
  <si>
    <t>LPY</t>
  </si>
  <si>
    <t>https://console.box.lenovo.com/l/G5B7Tj</t>
  </si>
  <si>
    <t>原</t>
  </si>
  <si>
    <t>原1组信号1组跳闸</t>
  </si>
  <si>
    <t>1组缺油</t>
  </si>
  <si>
    <t>原1组信号1组跳闸1组缺油</t>
  </si>
  <si>
    <r>
      <rPr>
        <sz val="10.5"/>
        <color theme="1"/>
        <rFont val="Times New Roman"/>
        <family val="1"/>
      </rPr>
      <t>1</t>
    </r>
    <r>
      <rPr>
        <sz val="10.5"/>
        <color theme="1"/>
        <rFont val="宋体"/>
        <charset val="134"/>
      </rPr>
      <t>组跳闸</t>
    </r>
  </si>
  <si>
    <t>原1组信号2组跳闸</t>
  </si>
  <si>
    <t>2组缺油</t>
  </si>
  <si>
    <t>原1组信号1组跳闸无缺油</t>
  </si>
  <si>
    <t>2组信号</t>
  </si>
  <si>
    <r>
      <rPr>
        <sz val="10.5"/>
        <color theme="1"/>
        <rFont val="Times New Roman"/>
        <family val="1"/>
      </rPr>
      <t>2</t>
    </r>
    <r>
      <rPr>
        <sz val="10.5"/>
        <color theme="1"/>
        <rFont val="宋体"/>
        <charset val="134"/>
      </rPr>
      <t>组跳闸</t>
    </r>
  </si>
  <si>
    <t>原1组信号3组跳闸</t>
  </si>
  <si>
    <t>原1组信号2组跳闸1组缺油</t>
  </si>
  <si>
    <t>3组信号</t>
  </si>
  <si>
    <r>
      <rPr>
        <sz val="10.5"/>
        <color theme="1"/>
        <rFont val="Times New Roman"/>
        <family val="1"/>
      </rPr>
      <t>3</t>
    </r>
    <r>
      <rPr>
        <sz val="10.5"/>
        <color theme="1"/>
        <rFont val="宋体"/>
        <charset val="134"/>
      </rPr>
      <t>组跳闸</t>
    </r>
  </si>
  <si>
    <t>原1组信号无跳闸</t>
  </si>
  <si>
    <t>原1组信号2组跳闸2组缺油</t>
  </si>
  <si>
    <t>原2组信号1组跳闸</t>
  </si>
  <si>
    <t>原1组信号2组跳闸无缺油</t>
  </si>
  <si>
    <t>原2组信号2组跳闸</t>
  </si>
  <si>
    <t>原1组信号3组跳闸1组缺油</t>
  </si>
  <si>
    <t>原2组信号3组跳闸</t>
  </si>
  <si>
    <t>原1组信号3组跳闸2组缺油</t>
  </si>
  <si>
    <t>原2组信号无跳闸</t>
  </si>
  <si>
    <t>原1组信号3组跳闸无缺油</t>
  </si>
  <si>
    <t>原3组信号1组跳闸</t>
  </si>
  <si>
    <t>原1组信号无跳闸1组缺油</t>
  </si>
  <si>
    <t>原3组信号2组跳闸</t>
  </si>
  <si>
    <t>原1组信号无跳闸无缺油</t>
  </si>
  <si>
    <t>原3组信号3组跳闸</t>
  </si>
  <si>
    <t>原2组信号1组跳闸无缺油</t>
  </si>
  <si>
    <t>原3组信号无跳闸</t>
  </si>
  <si>
    <t>原2组信号2组跳闸1组缺油</t>
  </si>
  <si>
    <t>原无信号1组跳闸</t>
  </si>
  <si>
    <t>原2组信号2组跳闸2组缺油</t>
  </si>
  <si>
    <t>原无信号2组跳闸</t>
  </si>
  <si>
    <t>原2组信号2组跳闸无缺油</t>
  </si>
  <si>
    <t>原无信号3组跳闸</t>
  </si>
  <si>
    <t>3组缺油</t>
  </si>
  <si>
    <t>原2组信号3组跳闸1组缺油</t>
  </si>
  <si>
    <t>原无信号无跳闸</t>
  </si>
  <si>
    <t>原2组信号3组跳闸无缺油</t>
  </si>
  <si>
    <t>原2组信号无跳闸无缺油</t>
  </si>
  <si>
    <t>原3组信号1组跳闸无缺油</t>
  </si>
  <si>
    <t>R1</t>
  </si>
  <si>
    <t>原3组信号2组跳闸无缺油</t>
  </si>
  <si>
    <t>L1</t>
  </si>
  <si>
    <t>L2</t>
  </si>
  <si>
    <t>L3</t>
  </si>
  <si>
    <t>原3组信号3组跳闸无缺油</t>
  </si>
  <si>
    <t>R1W</t>
  </si>
  <si>
    <t>R3W</t>
  </si>
  <si>
    <t>原3组信号无跳闸无缺油</t>
  </si>
  <si>
    <t>L3W</t>
  </si>
  <si>
    <t>原无信号1组跳闸1组缺油</t>
  </si>
  <si>
    <t>R1P</t>
  </si>
  <si>
    <t>R2P</t>
  </si>
  <si>
    <t>R3P</t>
  </si>
  <si>
    <t>原无信号1组跳闸无缺油</t>
  </si>
  <si>
    <t>L1P</t>
  </si>
  <si>
    <t>L2P</t>
  </si>
  <si>
    <t>L3P</t>
  </si>
  <si>
    <t>原无信号2组跳闸1组缺油</t>
  </si>
  <si>
    <t>R1PW</t>
  </si>
  <si>
    <t>R3PW</t>
  </si>
  <si>
    <t>原无信号2组跳闸无缺油</t>
  </si>
  <si>
    <t>L3PW</t>
  </si>
  <si>
    <t>原无信号3组跳闸1组缺油</t>
  </si>
  <si>
    <t>R1Y</t>
  </si>
  <si>
    <t>R3Y</t>
  </si>
  <si>
    <t>原无信号3组跳闸3组缺油</t>
  </si>
  <si>
    <t>L3Y</t>
  </si>
  <si>
    <t>原无信号3组跳闸无缺油</t>
  </si>
  <si>
    <t>R1PY</t>
  </si>
  <si>
    <t>R3PY</t>
  </si>
  <si>
    <t>原无信号无跳闸无缺油</t>
  </si>
  <si>
    <t>L3PY</t>
  </si>
  <si>
    <t>原1组信号1组跳闸1组缺油无_跳闸_缺油</t>
  </si>
  <si>
    <t>原1组信号1组跳闸无缺油1组_跳闸_缺油</t>
  </si>
  <si>
    <t>原1组信号1组跳闸无缺油2组_跳闸_缺油</t>
  </si>
  <si>
    <t>原信号/报警信号跳闸跳闸缺油缺油_跳闸、缺油_跳闸、缺油双浮球记忆功能</t>
  </si>
  <si>
    <t>原1组信号1组跳闸无缺油无_跳闸_缺油</t>
  </si>
  <si>
    <t>原1组信号1组跳闸无缺油无_跳闸_缺油不配双浮球不配记忆功能</t>
  </si>
  <si>
    <t>QJ4-25</t>
  </si>
  <si>
    <t>不配双浮球不配记忆功能oneNOcontactoneNOcontact无缺油无(跳闸&amp;缺油)</t>
  </si>
  <si>
    <t>原1组信号2组跳闸1组缺油无_跳闸_缺油</t>
  </si>
  <si>
    <t>原无信号1组跳闸无缺油无_跳闸_缺油不配双浮球不配记忆功能</t>
  </si>
  <si>
    <t>QJ4G-25</t>
  </si>
  <si>
    <t>不配双浮球不配记忆功能oneNOcontacttwoNOcontacts无缺油无(跳闸&amp;缺油)</t>
  </si>
  <si>
    <t>QJ7-25</t>
  </si>
  <si>
    <t>原1组信号2组跳闸2组缺油无_跳闸_缺油</t>
  </si>
  <si>
    <t>原无信号2组跳闸无缺油无_跳闸_缺油不配双浮球不配记忆功能</t>
  </si>
  <si>
    <t xml:space="preserve">QJ6-25 </t>
  </si>
  <si>
    <t>不配双浮球不配记忆功能twoNOcontactsoneNOcontact无缺油无(跳闸&amp;缺油)</t>
  </si>
  <si>
    <t>QJ7G-25</t>
  </si>
  <si>
    <t>原1组信号2组跳闸无缺油1组_跳闸_缺油</t>
  </si>
  <si>
    <t>原1组信号2组跳闸无缺油无_跳闸_缺油不配双浮球不配记忆功能</t>
  </si>
  <si>
    <t>不配双浮球不配记忆功能twoNOcontactstwoNOcontacts无缺油无(跳闸&amp;缺油)</t>
  </si>
  <si>
    <t>QJ8-25</t>
  </si>
  <si>
    <t>原1组信号2组跳闸无缺油无_跳闸_缺油</t>
  </si>
  <si>
    <t>原2组信号1组跳闸无缺油无_跳闸_缺油不配双浮球不配记忆功能</t>
  </si>
  <si>
    <t>不配双浮球不配记忆功能WithoutoneNOcontact无缺油无(跳闸&amp;缺油)</t>
  </si>
  <si>
    <t>原1组信号3组跳闸1组缺油无_跳闸_缺油</t>
  </si>
  <si>
    <t>原2组信号2组跳闸无缺油无_跳闸_缺油不配双浮球不配记忆功能</t>
  </si>
  <si>
    <t>不配双浮球不配记忆功能WithouttwoNOcontacts无缺油无(跳闸&amp;缺油)</t>
  </si>
  <si>
    <t>QJ6-25</t>
  </si>
  <si>
    <t>原1组信号3组跳闸2组缺油无_跳闸_缺油</t>
  </si>
  <si>
    <t>原1组信号1组跳闸无缺油无_跳闸_缺油不配双浮球配记忆功能</t>
  </si>
  <si>
    <t>QJ4-25-J</t>
  </si>
  <si>
    <t>不配双浮球配记忆功能1组信号1组跳闸无缺油无(跳闸&amp;缺油)</t>
  </si>
  <si>
    <t>SHZV-02-00-05</t>
  </si>
  <si>
    <t>https://console.box.lenovo.com/l/NJicjZ</t>
  </si>
  <si>
    <t>原1组信号3组跳闸无缺油无_跳闸_缺油</t>
  </si>
  <si>
    <t>原无信号1组跳闸无缺油无_跳闸_缺油不配双浮球配记忆功能</t>
  </si>
  <si>
    <t>QJ4G-25-J</t>
  </si>
  <si>
    <t>不配双浮球配记忆功能1组信号2组跳闸无缺油无(跳闸&amp;缺油)</t>
  </si>
  <si>
    <t>QJ7-25-J</t>
  </si>
  <si>
    <t>SHZV-02-00-06</t>
  </si>
  <si>
    <t>https://console.box.lenovo.com/l/yJuB</t>
  </si>
  <si>
    <t>原1组信号无跳闸1组缺油无_跳闸_缺油</t>
  </si>
  <si>
    <t>原无信号2组跳闸无缺油无_跳闸_缺油不配双浮球配记忆功能</t>
  </si>
  <si>
    <t>QJ6-25-J</t>
  </si>
  <si>
    <t>不配双浮球配记忆功能2组信号1组跳闸无缺油无(跳闸&amp;缺油)</t>
  </si>
  <si>
    <t>QJ7G-25-J</t>
  </si>
  <si>
    <t>SHZV-02-03-05</t>
  </si>
  <si>
    <t>https://console.box.lenovo.com/l/I007F0</t>
  </si>
  <si>
    <t>原1组信号无跳闸无缺油1组_跳闸_缺油</t>
  </si>
  <si>
    <t>原1组信号2组跳闸无缺油无_跳闸_缺油不配双浮球配记忆功能</t>
  </si>
  <si>
    <t>不配双浮球配记忆功能2组信号2组跳闸无缺油无(跳闸&amp;缺油)</t>
  </si>
  <si>
    <t>QJ8-25-J</t>
  </si>
  <si>
    <t>SHZV-02-03-06</t>
  </si>
  <si>
    <t>https://console.box.lenovo.com/l/DJiok4</t>
  </si>
  <si>
    <t>原1组信号无跳闸无缺油2组_跳闸_缺油</t>
  </si>
  <si>
    <t>原2组信号1组跳闸无缺油无_跳闸_缺油不配双浮球配记忆功能</t>
  </si>
  <si>
    <t>不配双浮球配记忆功能无信号1组跳闸无缺油无(跳闸&amp;缺油)</t>
  </si>
  <si>
    <t>SHZV-02-04-05</t>
  </si>
  <si>
    <t>https://console.box.lenovo.com/l/fuGLrY</t>
  </si>
  <si>
    <t>原1组信号无跳闸无缺油3组_跳闸_缺油</t>
  </si>
  <si>
    <t>原2组信号2组跳闸无缺油无_跳闸_缺油不配双浮球配记忆功能</t>
  </si>
  <si>
    <t>不配双浮球配记忆功能无信号2组跳闸无缺油无(跳闸&amp;缺油)</t>
  </si>
  <si>
    <t>SHZV-02-04-06</t>
  </si>
  <si>
    <t>https://console.box.lenovo.com/l/0ODDi</t>
  </si>
  <si>
    <t>原2组信号1组跳闸无缺油1组_跳闸_缺油</t>
  </si>
  <si>
    <t>原无信号1组跳闸无缺油无_跳闸_缺油配双浮球配记忆功能</t>
  </si>
  <si>
    <t>QJ9-25A-L-01J</t>
  </si>
  <si>
    <t>配双浮球不配记忆功能1组信号1组跳闸1组缺油无(跳闸&amp;缺油)</t>
  </si>
  <si>
    <t>QJ9-25A-L-09</t>
  </si>
  <si>
    <t>CHVT-02-00-05</t>
  </si>
  <si>
    <t>原2组信号1组跳闸无缺油2组_跳闸_缺油</t>
  </si>
  <si>
    <t>原无信号无跳闸无缺油1组_跳闸_缺油配双浮球配记忆功能</t>
  </si>
  <si>
    <t>QJ9-25A-L-02J</t>
  </si>
  <si>
    <t>配双浮球不配记忆功能1组信号1组跳闸无缺油无(跳闸&amp;缺油)</t>
  </si>
  <si>
    <t>QJ9-25A-L-03</t>
  </si>
  <si>
    <t>CHVT-02-00-06</t>
  </si>
  <si>
    <t>原2组信号1组跳闸无缺油无_跳闸_缺油</t>
  </si>
  <si>
    <t>原1组信号1组跳闸无缺油无_跳闸_缺油配双浮球配记忆功能</t>
  </si>
  <si>
    <t>QJ9-25A-L-03J</t>
  </si>
  <si>
    <t>配双浮球不配记忆功能1组信号2组跳闸1组缺油无(跳闸&amp;缺油)</t>
  </si>
  <si>
    <t>QJ9-25A-L-28</t>
  </si>
  <si>
    <t>CHVT-02-03-05</t>
  </si>
  <si>
    <t>原2组信号2组跳闸1组缺油无_跳闸_缺油</t>
  </si>
  <si>
    <t>原1组信号无跳闸1组缺油无_跳闸_缺油配双浮球配记忆功能</t>
  </si>
  <si>
    <t>QJ9-25A-L-04J</t>
  </si>
  <si>
    <t>配双浮球不配记忆功能1组信号2组跳闸2组缺油无(跳闸&amp;缺油)</t>
  </si>
  <si>
    <t>QJ9-25A-L-40</t>
  </si>
  <si>
    <t>CHVT-02-03-06</t>
  </si>
  <si>
    <t>原2组信号2组跳闸2组缺油无_跳闸_缺油</t>
  </si>
  <si>
    <t>原无信号2组跳闸无缺油无_跳闸_缺油配双浮球配记忆功能</t>
  </si>
  <si>
    <t>QJ9-25A-L-05J</t>
  </si>
  <si>
    <t>配双浮球不配记忆功能1组信号2组跳闸无缺油无(跳闸&amp;缺油)</t>
  </si>
  <si>
    <t>QJ9-25A-L-10</t>
  </si>
  <si>
    <t>CHVT-02-04-05</t>
  </si>
  <si>
    <t>原2组信号2组跳闸无缺油1组_跳闸_缺油</t>
  </si>
  <si>
    <t>原1组信号无跳闸无缺油1组_跳闸_缺油配双浮球配记忆功能</t>
  </si>
  <si>
    <t>QJ9-25A-L-06J</t>
  </si>
  <si>
    <t>配双浮球不配记忆功能1组信号3组跳闸1组缺油无(跳闸&amp;缺油)</t>
  </si>
  <si>
    <t>QJ9-25A-L-39</t>
  </si>
  <si>
    <t>CHVT-02-04-06</t>
  </si>
  <si>
    <t>原2组信号2组跳闸无缺油无_跳闸_缺油</t>
  </si>
  <si>
    <t>原无信号1组跳闸无缺油1组_跳闸_缺油配双浮球配记忆功能</t>
  </si>
  <si>
    <t>QJ9-25A-L-07J</t>
  </si>
  <si>
    <t>配双浮球不配记忆功能1组信号3组跳闸2组缺油无(跳闸&amp;缺油)</t>
  </si>
  <si>
    <t>QJ9-25A-L-51</t>
  </si>
  <si>
    <t>SDZV-02-00-05</t>
  </si>
  <si>
    <t>原2组信号3组跳闸1组缺油无_跳闸_缺油</t>
  </si>
  <si>
    <t>原1组信号1组跳闸1组缺油无_跳闸_缺油配双浮球配记忆功能</t>
  </si>
  <si>
    <t>QJ9-25A-L-09J</t>
  </si>
  <si>
    <t>配双浮球不配记忆功能1组信号3组跳闸无缺油无(跳闸&amp;缺油)</t>
  </si>
  <si>
    <t>QJ9-25A-L-30</t>
  </si>
  <si>
    <t>SDZV-02-00-06</t>
  </si>
  <si>
    <t>原2组信号3组跳闸无缺油无_跳闸_缺油</t>
  </si>
  <si>
    <t>原1组信号2组跳闸无缺油无_跳闸_缺油配双浮球配记忆功能</t>
  </si>
  <si>
    <t>QJ9-25A-L-10J</t>
  </si>
  <si>
    <t>配双浮球不配记忆功能1组信号无跳闸1组缺油无(跳闸&amp;缺油)</t>
  </si>
  <si>
    <t>QJ9-25A-L-04</t>
  </si>
  <si>
    <t>SDZV-02-03-05</t>
  </si>
  <si>
    <t>原2组信号无跳闸无缺油2组_跳闸_缺油</t>
  </si>
  <si>
    <t>原无信号2组跳闸1组缺油无_跳闸_缺油配双浮球配记忆功能</t>
  </si>
  <si>
    <t>QJ9-25A-L-11J</t>
  </si>
  <si>
    <t>配双浮球不配记忆功能1组信号无跳闸无缺油1组(跳闸&amp;缺油)</t>
  </si>
  <si>
    <t>QJ9-25A-L-06</t>
  </si>
  <si>
    <t>SDZV-02-03-06</t>
  </si>
  <si>
    <t>原2组信号无跳闸无缺油3组_跳闸_缺油</t>
  </si>
  <si>
    <t>原无信号3组跳闸无缺油无_跳闸_缺油配双浮球配记忆功能</t>
  </si>
  <si>
    <t>QJ9-25A-L-12J</t>
  </si>
  <si>
    <t>配双浮球不配记忆功能2组信号1组跳闸无缺油无(跳闸&amp;缺油)</t>
  </si>
  <si>
    <t>QJ9-25A-L-13</t>
  </si>
  <si>
    <t>SDZV-02-04-05</t>
  </si>
  <si>
    <t>原3组信号1组跳闸无缺油2组_跳闸_缺油</t>
  </si>
  <si>
    <t>原2组信号1组跳闸无缺油无_跳闸_缺油配双浮球配记忆功能</t>
  </si>
  <si>
    <t>QJ9-25A-L-13J</t>
  </si>
  <si>
    <t>配双浮球不配记忆功能2组信号2组跳闸1组缺油无(跳闸&amp;缺油)</t>
  </si>
  <si>
    <t>QJ9-25A-L-38</t>
  </si>
  <si>
    <t>SDZV-02-04-06</t>
  </si>
  <si>
    <t>原3组信号1组跳闸无缺油无_跳闸_缺油</t>
  </si>
  <si>
    <t>原1组信号1组跳闸无缺油1组_跳闸_缺油配双浮球配记忆功能</t>
  </si>
  <si>
    <t>QJ9-25A-L-15J</t>
  </si>
  <si>
    <t>配双浮球不配记忆功能2组信号2组跳闸2组缺油无(跳闸&amp;缺油)</t>
  </si>
  <si>
    <t>QJ9-25A-L-49</t>
  </si>
  <si>
    <t>SHZVG-02-00-05</t>
  </si>
  <si>
    <t>原3组信号2组跳闸无缺油1组_跳闸_缺油</t>
  </si>
  <si>
    <t>原无信号2组跳闸无缺油1组_跳闸_缺油配双浮球配记忆功能</t>
  </si>
  <si>
    <t>QJ9-25A-L-16J</t>
  </si>
  <si>
    <t>配双浮球不配记忆功能2组信号2组跳闸无缺油无(跳闸&amp;缺油)</t>
  </si>
  <si>
    <t>QJ9-25A-L-29</t>
  </si>
  <si>
    <t>SHZVG-02-00-06</t>
  </si>
  <si>
    <t>原3组信号2组跳闸无缺油无_跳闸_缺油</t>
  </si>
  <si>
    <t>原无信号1组跳闸无缺油2组_跳闸_缺油配双浮球配记忆功能</t>
  </si>
  <si>
    <t>QJ9-25A-L-17J</t>
  </si>
  <si>
    <t>配双浮球不配记忆功能2组信号3组跳闸1组缺油无(跳闸&amp;缺油)</t>
  </si>
  <si>
    <t>QJ9-25A-L-48</t>
  </si>
  <si>
    <t>SHZVG-02-03-05</t>
  </si>
  <si>
    <t>原3组信号3组跳闸无缺油无_跳闸_缺油</t>
  </si>
  <si>
    <t>原1组信号无跳闸无缺油2组_跳闸_缺油配双浮球配记忆功能</t>
  </si>
  <si>
    <t>QJ9-25A-L-18J</t>
  </si>
  <si>
    <t>配双浮球不配记忆功能2组信号3组跳闸无缺油无(跳闸&amp;缺油)</t>
  </si>
  <si>
    <t>QJ9-25A-L-42</t>
  </si>
  <si>
    <t>SHZVG-02-03-06</t>
  </si>
  <si>
    <t>原3组信号无跳闸无缺油3组_跳闸_缺油</t>
  </si>
  <si>
    <t>原无信号无跳闸无缺油3组_跳闸_缺油配双浮球配记忆功能</t>
  </si>
  <si>
    <t>QJ9-25A-L-19J</t>
  </si>
  <si>
    <t>配双浮球不配记忆功能2组信号无跳闸无缺油2组(跳闸&amp;缺油)</t>
  </si>
  <si>
    <t>QJ9-25A-L-34</t>
  </si>
  <si>
    <t>SHZVG-02-04-05</t>
  </si>
  <si>
    <t>原无信号1组跳闸1组缺油无_跳闸_缺油</t>
  </si>
  <si>
    <t>原无信号1组跳闸1组缺油无_跳闸_缺油配双浮球配记忆功能</t>
  </si>
  <si>
    <t>QJ9-25A-L-23J</t>
  </si>
  <si>
    <t>配双浮球不配记忆功能3组信号1组跳闸无缺油无(跳闸&amp;缺油)</t>
  </si>
  <si>
    <t>QJ9-25A-L-31</t>
  </si>
  <si>
    <t>SHZVG-02-04-06</t>
  </si>
  <si>
    <t>原无信号1组跳闸无缺油1组_跳闸_缺油</t>
  </si>
  <si>
    <t>原无信号无跳闸无缺油2组_跳闸_缺油配双浮球配记忆功能</t>
  </si>
  <si>
    <t>QJ9-25A-L-27J</t>
  </si>
  <si>
    <t>配双浮球不配记忆功能3组信号2组跳闸无缺油无(跳闸&amp;缺油)</t>
  </si>
  <si>
    <t>QJ9-25A-L-41</t>
  </si>
  <si>
    <t>CMD600-01-00-05</t>
  </si>
  <si>
    <t>https://console.box.lenovo.com/l/wJLGn1</t>
  </si>
  <si>
    <t>原无信号1组跳闸无缺油2组_跳闸_缺油</t>
  </si>
  <si>
    <t>原1组信号2组跳闸1组缺油无_跳闸_缺油配双浮球配记忆功能</t>
  </si>
  <si>
    <t>QJ9-25A-L-28J</t>
  </si>
  <si>
    <t>配双浮球不配记忆功能3组信号3组跳闸无缺油无(跳闸&amp;缺油)</t>
  </si>
  <si>
    <t>QJ9-25A-L-47</t>
  </si>
  <si>
    <t>CMD600-01-00-06</t>
  </si>
  <si>
    <t>https://console.box.lenovo.com/l/4nihHO</t>
  </si>
  <si>
    <t>原无信号1组跳闸无缺油无_跳闸_缺油</t>
  </si>
  <si>
    <t>原2组信号2组跳闸无缺油无_跳闸_缺油配双浮球配记忆功能</t>
  </si>
  <si>
    <t>QJ9-25A-L-29J</t>
  </si>
  <si>
    <t>配双浮球不配记忆功能3组信号无跳闸无缺油3组(跳闸&amp;缺油)</t>
  </si>
  <si>
    <t>QJ9-25A-L-54</t>
  </si>
  <si>
    <t>CMD600-01-03-05</t>
  </si>
  <si>
    <t>https://console.box.lenovo.com/l/NJicjT</t>
  </si>
  <si>
    <t>原无信号2组跳闸1组缺油无_跳闸_缺油</t>
  </si>
  <si>
    <t>原1组信号3组跳闸无缺油无_跳闸_缺油配双浮球配记忆功能</t>
  </si>
  <si>
    <t>QJ9-25A-L-30J</t>
  </si>
  <si>
    <t>配双浮球不配记忆功能无信号1组跳闸1组缺油无(跳闸&amp;缺油)</t>
  </si>
  <si>
    <t>QJ9-25A-L-23</t>
  </si>
  <si>
    <t>CMD600-01-03-06</t>
  </si>
  <si>
    <t>https://console.box.lenovo.com/l/BJY9Ou</t>
  </si>
  <si>
    <t>原无信号2组跳闸无缺油1组_跳闸_缺油</t>
  </si>
  <si>
    <t>原3组信号1组跳闸无缺油无_跳闸_缺油配双浮球配记忆功能</t>
  </si>
  <si>
    <t>QJ9-25A-L-31J</t>
  </si>
  <si>
    <t>配双浮球不配记忆功能无信号1组跳闸无缺油无(跳闸&amp;缺油)</t>
  </si>
  <si>
    <t>QJ9-25A-L-01</t>
  </si>
  <si>
    <t>CMD600-01-04-05</t>
  </si>
  <si>
    <t>https://console.box.lenovo.com/l/O0oLeV</t>
  </si>
  <si>
    <t>原无信号2组跳闸无缺油无_跳闸_缺油</t>
  </si>
  <si>
    <t>原无信号3组跳闸1组缺油无_跳闸_缺油配双浮球配记忆功能</t>
  </si>
  <si>
    <t>QJ9-25A-L-32J</t>
  </si>
  <si>
    <t>配双浮球不配记忆功能无信号2组跳闸1组缺油无(跳闸&amp;缺油)</t>
  </si>
  <si>
    <t>QJ9-25A-L-11</t>
  </si>
  <si>
    <t>CMD600-01-04-06</t>
  </si>
  <si>
    <t>https://console.box.lenovo.com/l/c1cOVR</t>
  </si>
  <si>
    <t>原无信号3组跳闸1组缺油无_跳闸_缺油</t>
  </si>
  <si>
    <t>原2组信号1组跳闸无缺油1组_跳闸_缺油配双浮球配记忆功能</t>
  </si>
  <si>
    <t>QJ9-25A-L-33J</t>
  </si>
  <si>
    <t>配双浮球不配记忆功能无信号2组跳闸无缺油无(跳闸&amp;缺油)</t>
  </si>
  <si>
    <t>QJ9-25A-L-05</t>
  </si>
  <si>
    <t>CMD600-02-00-05</t>
  </si>
  <si>
    <t>https://console.box.lenovo.com/l/Q08vv4</t>
  </si>
  <si>
    <t>原无信号3组跳闸3组缺油无_跳闸_缺油</t>
  </si>
  <si>
    <t>原2组信号无跳闸无缺油2组_跳闸_缺油配双浮球配记忆功能</t>
  </si>
  <si>
    <t>QJ9-25A-L-34J</t>
  </si>
  <si>
    <t>配双浮球不配记忆功能无信号3组跳闸1组缺油无(跳闸&amp;缺油)</t>
  </si>
  <si>
    <t>QJ9-25A-L-32</t>
  </si>
  <si>
    <t>CMD600-02-00-06</t>
  </si>
  <si>
    <t>https://console.box.lenovo.com/l/q5WBxq</t>
  </si>
  <si>
    <t>原无信号3组跳闸无缺油无_跳闸_缺油</t>
  </si>
  <si>
    <t>原1组信号2组跳闸无缺油1组_跳闸_缺油配双浮球配记忆功能</t>
  </si>
  <si>
    <t>QJ9-25A-L-35J</t>
  </si>
  <si>
    <t>配双浮球不配记忆功能无信号3组跳闸3组缺油无(跳闸&amp;缺油)</t>
  </si>
  <si>
    <t>QJ9-25A-L-50</t>
  </si>
  <si>
    <t>CMD600-02-03-05</t>
  </si>
  <si>
    <t>https://console.box.lenovo.com/l/u1FKsK</t>
  </si>
  <si>
    <t>原无信号无跳闸无缺油1组_跳闸_缺油</t>
  </si>
  <si>
    <t>原1组信号1组跳闸无缺油2组_跳闸_缺油配双浮球配记忆功能</t>
  </si>
  <si>
    <t>QJ9-25A-L-36J</t>
  </si>
  <si>
    <t>配双浮球不配记忆功能无信号3组跳闸无缺油无(跳闸&amp;缺油)</t>
  </si>
  <si>
    <t>QJ9-25A-L-12</t>
  </si>
  <si>
    <t>CMD600-02-03-06</t>
  </si>
  <si>
    <t>https://console.box.lenovo.com/l/j56ACl</t>
  </si>
  <si>
    <t>原无信号无跳闸无缺油2组_跳闸_缺油</t>
  </si>
  <si>
    <t>原1组信号无跳闸无缺油3组_跳闸_缺油配双浮球配记忆功能</t>
  </si>
  <si>
    <t>QJ9-25A-L-37J</t>
  </si>
  <si>
    <t>配双浮球不配记忆功能无信号无跳闸无缺油1组(跳闸&amp;缺油)</t>
  </si>
  <si>
    <t>QJ9-25A-L-02</t>
  </si>
  <si>
    <t>CMD600-02-04-05</t>
  </si>
  <si>
    <t>https://console.box.lenovo.com/l/fuGLrm</t>
  </si>
  <si>
    <t>原无信号无跳闸无缺油3组_跳闸_缺油</t>
  </si>
  <si>
    <t>原2组信号2组跳闸1组缺油无_跳闸_缺油配双浮球配记忆功能</t>
  </si>
  <si>
    <t>QJ9-25A-L-38J</t>
  </si>
  <si>
    <t>配双浮球配记忆功能1组信号1组跳闸1组缺油无(跳闸&amp;缺油)</t>
  </si>
  <si>
    <t>CMD600-02-04-06</t>
  </si>
  <si>
    <t>https://console.box.lenovo.com/l/l0tymV</t>
  </si>
  <si>
    <t>原1组信号3组跳闸1组缺油无_跳闸_缺油配双浮球配记忆功能</t>
  </si>
  <si>
    <t>QJ9-25A-L-39J</t>
  </si>
  <si>
    <t>配双浮球配记忆功能1组信号1组跳闸无缺油无(跳闸&amp;缺油)</t>
  </si>
  <si>
    <t>CMD1000-02-00-05</t>
  </si>
  <si>
    <t>https://console.box.lenovo.com/l/k1qDTd</t>
  </si>
  <si>
    <t>原1组信号2组跳闸2组缺油无_跳闸_缺油配双浮球配记忆功能</t>
  </si>
  <si>
    <t>QJ9-25A-L-40J</t>
  </si>
  <si>
    <t>配双浮球配记忆功能1组信号2组跳闸1组缺油无(跳闸&amp;缺油)</t>
  </si>
  <si>
    <t>CMD1000-02-00-06</t>
  </si>
  <si>
    <t>https://console.box.lenovo.com/l/k1qDTx</t>
  </si>
  <si>
    <t>原3组信号2组跳闸无缺油无_跳闸_缺油配双浮球配记忆功能</t>
  </si>
  <si>
    <t>QJ9-25A-L-41J</t>
  </si>
  <si>
    <t>配双浮球配记忆功能1组信号2组跳闸2组缺油无(跳闸&amp;缺油)</t>
  </si>
  <si>
    <t>CMD1000-02-04-05</t>
  </si>
  <si>
    <t>https://console.box.lenovo.com/l/951gjK</t>
  </si>
  <si>
    <t>原2组信号3组跳闸无缺油无_跳闸_缺油配双浮球配记忆功能</t>
  </si>
  <si>
    <t>QJ9-25A-L-42J</t>
  </si>
  <si>
    <t>配双浮球配记忆功能1组信号2组跳闸无缺油无(跳闸&amp;缺油)</t>
  </si>
  <si>
    <t>CMD1000-02-04-06</t>
  </si>
  <si>
    <t>https://console.box.lenovo.com/l/LHizhD</t>
  </si>
  <si>
    <t>原2组信号2组跳闸无缺油1组_跳闸_缺油配双浮球配记忆功能</t>
  </si>
  <si>
    <t>QJ9-25A-L-44J</t>
  </si>
  <si>
    <t>配双浮球配记忆功能1组信号3组跳闸1组缺油无(跳闸&amp;缺油)</t>
  </si>
  <si>
    <t>原2组信号1组跳闸无缺油2组_跳闸_缺油配双浮球配记忆功能</t>
  </si>
  <si>
    <t>QJ9-25A-L-45J</t>
  </si>
  <si>
    <t>配双浮球配记忆功能1组信号3组跳闸2组缺油无(跳闸&amp;缺油)</t>
  </si>
  <si>
    <t>QJ9-25A-L-51J</t>
  </si>
  <si>
    <t>原2组信号无跳闸无缺油3组_跳闸_缺油配双浮球配记忆功能</t>
  </si>
  <si>
    <t>QJ9-25A-L-46J</t>
  </si>
  <si>
    <t>配双浮球配记忆功能1组信号3组跳闸无缺油无(跳闸&amp;缺油)</t>
  </si>
  <si>
    <t>原3组信号3组跳闸无缺油无_跳闸_缺油配双浮球配记忆功能</t>
  </si>
  <si>
    <t>QJ9-25A-L-47J</t>
  </si>
  <si>
    <t>配双浮球配记忆功能1组信号无跳闸1组缺油无(跳闸&amp;缺油)</t>
  </si>
  <si>
    <t>原2组信号3组跳闸1组缺油无_跳闸_缺油配双浮球配记忆功能</t>
  </si>
  <si>
    <t>QJ9-25A-L-48J</t>
  </si>
  <si>
    <t>配双浮球配记忆功能1组信号无跳闸无缺油1组(跳闸&amp;缺油)</t>
  </si>
  <si>
    <t>原2组信号2组跳闸2组缺油无_跳闸_缺油配双浮球配记忆功能</t>
  </si>
  <si>
    <t>QJ9-25A-L-49J</t>
  </si>
  <si>
    <t>配双浮球配记忆功能2组信号1组跳闸无缺油无(跳闸&amp;缺油)</t>
  </si>
  <si>
    <t>原无信号3组跳闸3组缺油无_跳闸_缺油配双浮球配记忆功能</t>
  </si>
  <si>
    <t>QJ9-25A-L-50J</t>
  </si>
  <si>
    <t>配双浮球配记忆功能2组信号2组跳闸1组缺油无(跳闸&amp;缺油)</t>
  </si>
  <si>
    <t>原1组信号3组跳闸2组缺油无_跳闸_缺油配双浮球配记忆功能</t>
  </si>
  <si>
    <t>配双浮球配记忆功能2组信号2组跳闸2组缺油无(跳闸&amp;缺油)</t>
  </si>
  <si>
    <t>原3组信号2组跳闸无缺油1组_跳闸_缺油配双浮球配记忆功能</t>
  </si>
  <si>
    <t>QJ9-25A-L-52J</t>
  </si>
  <si>
    <t>配双浮球配记忆功能2组信号2组跳闸无缺油无(跳闸&amp;缺油)</t>
  </si>
  <si>
    <t>原3组信号1组跳闸无缺油2组_跳闸_缺油配双浮球配记忆功能</t>
  </si>
  <si>
    <t>QJ9-25A-L-53J</t>
  </si>
  <si>
    <t>配双浮球配记忆功能2组信号3组跳闸1组缺油无(跳闸&amp;缺油)</t>
  </si>
  <si>
    <t>原3组信号无跳闸无缺油3组_跳闸_缺油配双浮球配记忆功能</t>
  </si>
  <si>
    <t>QJ9-25A-L-54J</t>
  </si>
  <si>
    <t>配双浮球配记忆功能2组信号3组跳闸无缺油无(跳闸&amp;缺油)</t>
  </si>
  <si>
    <t>原无信号1组跳闸无缺油无_跳闸_缺油配双浮球不配记忆功能</t>
  </si>
  <si>
    <t>配双浮球配记忆功能2组信号无跳闸无缺油2组(跳闸&amp;缺油)</t>
  </si>
  <si>
    <t>原无信号无跳闸无缺油1组_跳闸_缺油配双浮球不配记忆功能</t>
  </si>
  <si>
    <t>配双浮球配记忆功能3组信号1组跳闸无缺油无(跳闸&amp;缺油)</t>
  </si>
  <si>
    <t>原1组信号1组跳闸无缺油无_跳闸_缺油配双浮球不配记忆功能</t>
  </si>
  <si>
    <t>配双浮球配记忆功能3组信号2组跳闸无缺油无(跳闸&amp;缺油)</t>
  </si>
  <si>
    <t>原1组信号无跳闸1组缺油无_跳闸_缺油配双浮球不配记忆功能</t>
  </si>
  <si>
    <t>配双浮球配记忆功能3组信号3组跳闸无缺油无(跳闸&amp;缺油)</t>
  </si>
  <si>
    <t>原无信号2组跳闸无缺油无_跳闸_缺油配双浮球不配记忆功能</t>
  </si>
  <si>
    <t>配双浮球配记忆功能3组信号无跳闸无缺油3组(跳闸&amp;缺油)</t>
  </si>
  <si>
    <t>原1组信号无跳闸无缺油1组_跳闸_缺油配双浮球不配记忆功能</t>
  </si>
  <si>
    <t>配双浮球配记忆功能无信号1组跳闸1组缺油无(跳闸&amp;缺油)</t>
  </si>
  <si>
    <t>oneNOcontact</t>
  </si>
  <si>
    <t>原无信号1组跳闸无缺油1组_跳闸_缺油配双浮球不配记忆功能</t>
  </si>
  <si>
    <t>QJ9-25A-L-07</t>
  </si>
  <si>
    <t>配双浮球配记忆功能无信号1组跳闸无缺油无(跳闸&amp;缺油)</t>
  </si>
  <si>
    <t>twoNOcontacts</t>
  </si>
  <si>
    <t>原1组信号1组跳闸1组缺油无_跳闸_缺油配双浮球不配记忆功能</t>
  </si>
  <si>
    <t>配双浮球配记忆功能无信号2组跳闸1组缺油无(跳闸&amp;缺油)</t>
  </si>
  <si>
    <t>原1组信号2组跳闸无缺油无_跳闸_缺油配双浮球不配记忆功能</t>
  </si>
  <si>
    <t>配双浮球配记忆功能无信号2组跳闸无缺油无(跳闸&amp;缺油)</t>
  </si>
  <si>
    <t>1组跳闸</t>
  </si>
  <si>
    <t>2组跳闸</t>
  </si>
  <si>
    <t>原无信号2组跳闸1组缺油无_跳闸_缺油配双浮球不配记忆功能</t>
  </si>
  <si>
    <t>配双浮球配记忆功能无信号3组跳闸1组缺油无(跳闸&amp;缺油)</t>
  </si>
  <si>
    <t>原无信号3组跳闸无缺油无_跳闸_缺油配双浮球不配记忆功能</t>
  </si>
  <si>
    <t>配双浮球配记忆功能无信号3组跳闸3组缺油无(跳闸&amp;缺油)</t>
  </si>
  <si>
    <t>原2组信号1组跳闸无缺油无_跳闸_缺油配双浮球不配记忆功能</t>
  </si>
  <si>
    <t>配双浮球配记忆功能无信号3组跳闸无缺油无(跳闸&amp;缺油)</t>
  </si>
  <si>
    <t>3组跳闸</t>
  </si>
  <si>
    <t>原1组信号1组跳闸无缺油1组_跳闸_缺油配双浮球不配记忆功能</t>
  </si>
  <si>
    <t>QJ9-25A-L-15</t>
  </si>
  <si>
    <t>配双浮球配记忆功能无信号无跳闸无缺油1组(跳闸&amp;缺油)</t>
  </si>
  <si>
    <t>原无信号2组跳闸无缺油1组_跳闸_缺油配双浮球不配记忆功能</t>
  </si>
  <si>
    <t>QJ9-25A-L-16</t>
  </si>
  <si>
    <t>配双浮球不配记忆功能1组信号1组跳闸无缺油1组(跳闸&amp;缺油)</t>
  </si>
  <si>
    <t>原无信号1组跳闸无缺油2组_跳闸_缺油配双浮球不配记忆功能</t>
  </si>
  <si>
    <t>QJ9-25A-L-17</t>
  </si>
  <si>
    <t>配双浮球不配记忆功能1组信号2组跳闸无缺油1组(跳闸&amp;缺油)</t>
  </si>
  <si>
    <t>QJ9-25A-L-35</t>
  </si>
  <si>
    <t>原1组信号无跳闸无缺油2组_跳闸_缺油配双浮球不配记忆功能</t>
  </si>
  <si>
    <t>QJ9-25A-L-18</t>
  </si>
  <si>
    <t>配双浮球不配记忆功能1组信号无跳闸无缺油2组(跳闸&amp;缺油)</t>
  </si>
  <si>
    <t>原无信号无跳闸无缺油3组_跳闸_缺油配双浮球不配记忆功能</t>
  </si>
  <si>
    <t>QJ9-25A-L-19</t>
  </si>
  <si>
    <t>配双浮球不配记忆功能2组信号1组跳闸无缺油1组(跳闸&amp;缺油)</t>
  </si>
  <si>
    <t>QJ9-25A-L-33</t>
  </si>
  <si>
    <t>原无信号1组跳闸1组缺油无_跳闸_缺油配双浮球不配记忆功能</t>
  </si>
  <si>
    <t>配双浮球不配记忆功能2组信号2组跳闸无缺油1组(跳闸&amp;缺油)</t>
  </si>
  <si>
    <t>QJ9-25A-L-44</t>
  </si>
  <si>
    <t>原无信号无跳闸无缺油2组_跳闸_缺油配双浮球不配记忆功能</t>
  </si>
  <si>
    <t>QJ9-25A-L-27</t>
  </si>
  <si>
    <t>配双浮球不配记忆功能2组信号无跳闸无缺油3组(跳闸&amp;缺油)</t>
  </si>
  <si>
    <t>QJ9-25A-L-46</t>
  </si>
  <si>
    <t>原1组信号2组跳闸1组缺油无_跳闸_缺油配双浮球不配记忆功能</t>
  </si>
  <si>
    <t>配双浮球不配记忆功能3组信号1组跳闸无缺油2组(跳闸&amp;缺油)</t>
  </si>
  <si>
    <t>QJ9-25A-L-53</t>
  </si>
  <si>
    <t>原2组信号2组跳闸无缺油无_跳闸_缺油配双浮球不配记忆功能</t>
  </si>
  <si>
    <t>配双浮球不配记忆功能3组信号2组跳闸无缺油1组(跳闸&amp;缺油)</t>
  </si>
  <si>
    <t>QJ9-25A-L-52</t>
  </si>
  <si>
    <t>原1组信号3组跳闸无缺油无_跳闸_缺油配双浮球不配记忆功能</t>
  </si>
  <si>
    <t>配双浮球不配记忆功能无信号1组跳闸无缺油1组(跳闸&amp;缺油)</t>
  </si>
  <si>
    <t>原3组信号1组跳闸无缺油无_跳闸_缺油配双浮球不配记忆功能</t>
  </si>
  <si>
    <t>配双浮球不配记忆功能无信号2组跳闸无缺油1组(跳闸&amp;缺油)</t>
  </si>
  <si>
    <t>原无信号3组跳闸1组缺油无_跳闸_缺油配双浮球不配记忆功能</t>
  </si>
  <si>
    <t>配双浮球不配记忆功能无信号无跳闸无缺油2组(跳闸&amp;缺油)</t>
  </si>
  <si>
    <t>原2组信号1组跳闸无缺油1组_跳闸_缺油配双浮球不配记忆功能</t>
  </si>
  <si>
    <t>配双浮球配记忆功能1组信号1组跳闸无缺油1组(跳闸&amp;缺油)</t>
  </si>
  <si>
    <t>原2组信号无跳闸无缺油2组_跳闸_缺油配双浮球不配记忆功能</t>
  </si>
  <si>
    <t>配双浮球配记忆功能1组信号2组跳闸无缺油1组(跳闸&amp;缺油)</t>
  </si>
  <si>
    <t>原1组信号2组跳闸无缺油1组_跳闸_缺油配双浮球不配记忆功能</t>
  </si>
  <si>
    <t>配双浮球配记忆功能1组信号无跳闸无缺油2组(跳闸&amp;缺油)</t>
  </si>
  <si>
    <t>原1组信号1组跳闸无缺油2组_跳闸_缺油配双浮球不配记忆功能</t>
  </si>
  <si>
    <t>QJ9-25A-L-36</t>
  </si>
  <si>
    <t>配双浮球配记忆功能2组信号1组跳闸无缺油1组(跳闸&amp;缺油)</t>
  </si>
  <si>
    <t>原1组信号无跳闸无缺油3组_跳闸_缺油配双浮球不配记忆功能</t>
  </si>
  <si>
    <t>QJ9-25A-L-37</t>
  </si>
  <si>
    <t>配双浮球配记忆功能2组信号2组跳闸无缺油1组(跳闸&amp;缺油)</t>
  </si>
  <si>
    <t>原2组信号2组跳闸1组缺油无_跳闸_缺油配双浮球不配记忆功能</t>
  </si>
  <si>
    <t>配双浮球配记忆功能2组信号无跳闸无缺油3组(跳闸&amp;缺油)</t>
  </si>
  <si>
    <t>原1组信号3组跳闸1组缺油无_跳闸_缺油配双浮球不配记忆功能</t>
  </si>
  <si>
    <t>配双浮球配记忆功能3组信号1组跳闸无缺油2组(跳闸&amp;缺油)</t>
  </si>
  <si>
    <t>原1组信号2组跳闸2组缺油无_跳闸_缺油配双浮球不配记忆功能</t>
  </si>
  <si>
    <t>配双浮球配记忆功能3组信号2组跳闸无缺油1组(跳闸&amp;缺油)</t>
  </si>
  <si>
    <t>原3组信号2组跳闸无缺油无_跳闸_缺油配双浮球不配记忆功能</t>
  </si>
  <si>
    <t>配双浮球配记忆功能无信号1组跳闸无缺油1组(跳闸&amp;缺油)</t>
  </si>
  <si>
    <t>原2组信号3组跳闸无缺油无_跳闸_缺油配双浮球不配记忆功能</t>
  </si>
  <si>
    <t>配双浮球配记忆功能无信号2组跳闸无缺油1组(跳闸&amp;缺油)</t>
  </si>
  <si>
    <t>原2组信号2组跳闸无缺油1组_跳闸_缺油配双浮球不配记忆功能</t>
  </si>
  <si>
    <t>配双浮球配记忆功能无信号无跳闸无缺油2组(跳闸&amp;缺油)</t>
  </si>
  <si>
    <t>原2组信号1组跳闸无缺油2组_跳闸_缺油配双浮球不配记忆功能</t>
  </si>
  <si>
    <t>QJ9-25A-L-45</t>
  </si>
  <si>
    <t>配双浮球不配记忆功能1组信号1组跳闸无缺油2组(跳闸&amp;缺油)</t>
  </si>
  <si>
    <t>原2组信号无跳闸无缺油3组_跳闸_缺油配双浮球不配记忆功能</t>
  </si>
  <si>
    <t>配双浮球不配记忆功能1组信号无跳闸无缺油3组(跳闸&amp;缺油)</t>
  </si>
  <si>
    <t>原3组信号3组跳闸无缺油无_跳闸_缺油配双浮球不配记忆功能</t>
  </si>
  <si>
    <t>配双浮球不配记忆功能2组信号1组跳闸无缺油2组(跳闸&amp;缺油)</t>
  </si>
  <si>
    <t>原2组信号3组跳闸1组缺油无_跳闸_缺油配双浮球不配记忆功能</t>
  </si>
  <si>
    <t>配双浮球不配记忆功能无信号1组跳闸无缺油2组(跳闸&amp;缺油)</t>
  </si>
  <si>
    <t>原2组信号2组跳闸2组缺油无_跳闸_缺油配双浮球不配记忆功能</t>
  </si>
  <si>
    <t>配双浮球不配记忆功能无信号无跳闸无缺油3组(跳闸&amp;缺油)</t>
  </si>
  <si>
    <t>原无信号3组跳闸3组缺油无_跳闸_缺油配双浮球不配记忆功能</t>
  </si>
  <si>
    <t>配双浮球配记忆功能1组信号1组跳闸无缺油2组(跳闸&amp;缺油)</t>
  </si>
  <si>
    <t>原1组信号3组跳闸2组缺油无_跳闸_缺油配双浮球不配记忆功能</t>
  </si>
  <si>
    <t>配双浮球配记忆功能1组信号无跳闸无缺油3组(跳闸&amp;缺油)</t>
  </si>
  <si>
    <t>原3组信号2组跳闸无缺油1组_跳闸_缺油配双浮球不配记忆功能</t>
  </si>
  <si>
    <t>配双浮球配记忆功能2组信号1组跳闸无缺油2组(跳闸&amp;缺油)</t>
  </si>
  <si>
    <t>原3组信号1组跳闸无缺油2组_跳闸_缺油配双浮球不配记忆功能</t>
  </si>
  <si>
    <t>配双浮球配记忆功能无信号1组跳闸无缺油2组(跳闸&amp;缺油)</t>
  </si>
  <si>
    <t>原3组信号无跳闸无缺油3组_跳闸_缺油配双浮球不配记忆功能</t>
  </si>
  <si>
    <t>配双浮球配记忆功能无信号无跳闸无缺油3组(跳闸&amp;缺油)</t>
  </si>
  <si>
    <t>组合式</t>
  </si>
  <si>
    <t>查开关形式</t>
  </si>
  <si>
    <t>复合式</t>
  </si>
  <si>
    <t>参数id</t>
  </si>
  <si>
    <t>参数名称</t>
  </si>
  <si>
    <t>参数值</t>
  </si>
  <si>
    <t>初始值</t>
  </si>
  <si>
    <t>转换选择器形式</t>
  </si>
  <si>
    <t>2</t>
  </si>
  <si>
    <t>3</t>
  </si>
  <si>
    <t>电压等级</t>
  </si>
  <si>
    <t>4</t>
  </si>
  <si>
    <t>电流等级</t>
  </si>
  <si>
    <t>5</t>
  </si>
  <si>
    <t>绝缘等级</t>
  </si>
  <si>
    <t>6</t>
  </si>
  <si>
    <t>法兰安装方式</t>
  </si>
  <si>
    <t>7</t>
  </si>
  <si>
    <t>8</t>
  </si>
  <si>
    <t>9</t>
  </si>
  <si>
    <t>R管是否带槽</t>
  </si>
  <si>
    <t>R管是否增高</t>
  </si>
  <si>
    <t>R管增高高度</t>
  </si>
  <si>
    <t>Q管是否带槽</t>
  </si>
  <si>
    <t>Q管是否增高</t>
  </si>
  <si>
    <t>Q管增高高度</t>
  </si>
  <si>
    <t>S管是否带槽</t>
  </si>
  <si>
    <t>S管是否增高</t>
  </si>
  <si>
    <t>S管增高高度</t>
  </si>
  <si>
    <t>头部布置图纸编码</t>
  </si>
  <si>
    <t>联结方式</t>
  </si>
  <si>
    <t>是否配Q管</t>
  </si>
  <si>
    <t>是否配S管</t>
  </si>
  <si>
    <t>是否配R管</t>
  </si>
  <si>
    <t>1. C11(Linear&amp;Right output shaft)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</si>
</sst>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_ "/>
    <numFmt numFmtId="165" formatCode="[$-1009]mmmm\ d\,yyyy;@"/>
  </numFmts>
  <fonts count="60">
    <font>
      <sz val="11"/>
      <color theme="1"/>
      <name val="Calibri"/>
      <charset val="134"/>
      <scheme val="minor"/>
    </font>
    <font>
      <sz val="11"/>
      <color theme="1"/>
      <name val="Calibri"/>
      <charset val="134"/>
      <scheme val="minor"/>
    </font>
    <font>
      <b/>
      <sz val="14"/>
      <name val="宋体"/>
      <charset val="134"/>
    </font>
    <font>
      <sz val="11"/>
      <name val="Calibri"/>
      <family val="2"/>
    </font>
    <font>
      <u/>
      <sz val="11"/>
      <color rgb="FF800080"/>
      <name val="Calibri"/>
      <charset val="134"/>
      <scheme val="minor"/>
    </font>
    <font>
      <u/>
      <sz val="11"/>
      <color rgb="FF0000FF"/>
      <name val="Calibri"/>
      <charset val="134"/>
      <scheme val="minor"/>
    </font>
    <font>
      <sz val="10.5"/>
      <color theme="1"/>
      <name val="宋体"/>
      <charset val="134"/>
    </font>
    <font>
      <sz val="10.5"/>
      <color theme="1"/>
      <name val="Times New Roman"/>
      <family val="1"/>
    </font>
    <font>
      <sz val="11"/>
      <color rgb="FF000000"/>
      <name val="宋体"/>
      <charset val="134"/>
    </font>
    <font>
      <b/>
      <sz val="11"/>
      <color theme="0"/>
      <name val="Calibri"/>
      <charset val="134"/>
      <scheme val="minor"/>
    </font>
    <font>
      <sz val="10"/>
      <color theme="1"/>
      <name val="等线"/>
      <charset val="134"/>
    </font>
    <font>
      <sz val="11"/>
      <color rgb="FF000000"/>
      <name val="Arial"/>
      <family val="2"/>
    </font>
    <font>
      <sz val="9"/>
      <color theme="1"/>
      <name val="微软雅黑 Light"/>
      <charset val="134"/>
    </font>
    <font>
      <sz val="9"/>
      <name val="微软雅黑 Light"/>
      <charset val="134"/>
    </font>
    <font>
      <sz val="11"/>
      <name val="Calibri"/>
      <charset val="134"/>
      <scheme val="minor"/>
    </font>
    <font>
      <sz val="11"/>
      <color theme="1"/>
      <name val="宋体"/>
      <charset val="134"/>
    </font>
    <font>
      <sz val="14"/>
      <name val="Calibri"/>
      <charset val="134"/>
      <scheme val="minor"/>
    </font>
    <font>
      <b/>
      <sz val="11"/>
      <color rgb="FF000000"/>
      <name val="宋体"/>
      <charset val="134"/>
    </font>
    <font>
      <b/>
      <sz val="10.5"/>
      <color theme="1"/>
      <name val="Calibri"/>
      <family val="2"/>
    </font>
    <font>
      <sz val="10.5"/>
      <color theme="1"/>
      <name val="Calibri"/>
      <family val="2"/>
    </font>
    <font>
      <sz val="11"/>
      <color theme="1"/>
      <name val="Calibri"/>
      <charset val="134"/>
      <scheme val="minor"/>
    </font>
    <font>
      <sz val="10.5"/>
      <color rgb="FF1F2329"/>
      <name val="Segoe UI"/>
      <family val="2"/>
    </font>
    <font>
      <sz val="11"/>
      <color theme="1"/>
      <name val="Times New Roman"/>
      <family val="1"/>
    </font>
    <font>
      <b/>
      <sz val="16"/>
      <color theme="1"/>
      <name val="Times New Roman"/>
      <family val="1"/>
    </font>
    <font>
      <b/>
      <sz val="11"/>
      <color theme="1"/>
      <name val="Times New Roman"/>
      <family val="1"/>
    </font>
    <font>
      <sz val="10"/>
      <name val="Times New Roman"/>
      <family val="1"/>
    </font>
    <font>
      <b/>
      <sz val="12"/>
      <color theme="1"/>
      <name val="Times New Roman"/>
      <family val="1"/>
    </font>
    <font>
      <sz val="10"/>
      <color theme="1"/>
      <name val="Times New Roman"/>
      <family val="1"/>
    </font>
    <font>
      <sz val="11"/>
      <name val="Times New Roman"/>
      <family val="1"/>
    </font>
    <font>
      <b/>
      <sz val="11"/>
      <name val="Times New Roman"/>
      <family val="1"/>
    </font>
    <font>
      <sz val="10.5"/>
      <name val="宋体"/>
      <charset val="134"/>
    </font>
    <font>
      <sz val="10.5"/>
      <name val="Times New Roman"/>
      <family val="1"/>
    </font>
    <font>
      <sz val="11"/>
      <color rgb="FFFF0000"/>
      <name val="Times New Roman"/>
      <family val="1"/>
    </font>
    <font>
      <b/>
      <sz val="14"/>
      <color theme="1"/>
      <name val="Times New Roman"/>
      <family val="1"/>
    </font>
    <font>
      <sz val="9"/>
      <color theme="1"/>
      <name val="Times New Roman"/>
      <family val="1"/>
    </font>
    <font>
      <sz val="11"/>
      <color theme="1"/>
      <name val="Calibri"/>
      <family val="2"/>
    </font>
    <font>
      <sz val="7"/>
      <color theme="1"/>
      <name val="Times New Roman"/>
      <family val="1"/>
    </font>
    <font>
      <sz val="12"/>
      <color theme="1"/>
      <name val="Calibri"/>
      <family val="2"/>
    </font>
    <font>
      <sz val="18"/>
      <color theme="1"/>
      <name val="Calibri"/>
      <family val="2"/>
    </font>
    <font>
      <sz val="14"/>
      <color theme="1"/>
      <name val="Calibri"/>
      <family val="2"/>
    </font>
    <font>
      <b/>
      <sz val="11"/>
      <color theme="1"/>
      <name val="Calibri"/>
      <charset val="134"/>
      <scheme val="minor"/>
    </font>
    <font>
      <sz val="8"/>
      <color theme="1"/>
      <name val="Times New Roman"/>
      <family val="1"/>
    </font>
    <font>
      <sz val="12"/>
      <color theme="1"/>
      <name val="Times New Roman"/>
      <family val="1"/>
    </font>
    <font>
      <sz val="10.5"/>
      <color theme="1"/>
      <name val="Calibri"/>
      <charset val="134"/>
      <scheme val="minor"/>
    </font>
    <font>
      <u/>
      <sz val="11"/>
      <color rgb="FF800080"/>
      <name val="Times New Roman"/>
      <family val="1"/>
    </font>
    <font>
      <sz val="10.5"/>
      <color rgb="FFFF0000"/>
      <name val="Times New Roman"/>
      <family val="1"/>
    </font>
    <font>
      <u/>
      <sz val="11"/>
      <color rgb="FF0000FF"/>
      <name val="Times New Roman"/>
      <family val="1"/>
    </font>
    <font>
      <sz val="10.5"/>
      <name val="Calibri"/>
      <charset val="134"/>
      <scheme val="minor"/>
    </font>
    <font>
      <sz val="11"/>
      <color rgb="FFFF0000"/>
      <name val="Calibri"/>
      <charset val="134"/>
      <scheme val="minor"/>
    </font>
    <font>
      <sz val="11"/>
      <color theme="1"/>
      <name val="Times New Roman"/>
      <family val="1"/>
    </font>
    <font>
      <b/>
      <sz val="11"/>
      <color theme="1"/>
      <name val="Times New Roman"/>
      <family val="1"/>
    </font>
    <font>
      <b/>
      <sz val="10.5"/>
      <color theme="1"/>
      <name val="宋体"/>
      <charset val="134"/>
    </font>
    <font>
      <sz val="9"/>
      <color theme="1"/>
      <name val="宋体"/>
      <charset val="134"/>
    </font>
    <font>
      <b/>
      <sz val="10"/>
      <name val="Times New Roman"/>
      <family val="1"/>
    </font>
    <font>
      <sz val="10"/>
      <color rgb="FFFF0000"/>
      <name val="Times New Roman"/>
      <family val="1"/>
    </font>
    <font>
      <sz val="11"/>
      <color rgb="FF000000"/>
      <name val="Times New Roman"/>
      <family val="1"/>
    </font>
    <font>
      <vertAlign val="subscript"/>
      <sz val="18"/>
      <color theme="1"/>
      <name val="Calibri"/>
      <family val="2"/>
    </font>
    <font>
      <sz val="16"/>
      <color theme="1"/>
      <name val="宋体"/>
      <charset val="134"/>
    </font>
    <font>
      <sz val="9"/>
      <name val="Calibri"/>
      <family val="3"/>
      <charset val="134"/>
      <scheme val="minor"/>
    </font>
    <font>
      <sz val="16"/>
      <color rgb="FFFF0000"/>
      <name val="Times New Roman"/>
      <family val="1"/>
    </font>
  </fonts>
  <fills count="40">
    <fill>
      <patternFill patternType="none"/>
    </fill>
    <fill>
      <patternFill patternType="gray125"/>
    </fill>
    <fill>
      <patternFill patternType="solid">
        <fgColor indexed="22"/>
        <bgColor indexed="64"/>
      </patternFill>
    </fill>
    <fill>
      <patternFill patternType="solid">
        <fgColor theme="4" tint="0.39893795587023528"/>
        <bgColor indexed="64"/>
      </patternFill>
    </fill>
    <fill>
      <patternFill patternType="solid">
        <fgColor theme="4" tint="0.39890743736075929"/>
        <bgColor indexed="64"/>
      </patternFill>
    </fill>
    <fill>
      <patternFill patternType="solid">
        <fgColor theme="2" tint="-0.499984740745262"/>
        <bgColor indexed="64"/>
      </patternFill>
    </fill>
    <fill>
      <patternFill patternType="solid">
        <fgColor theme="4" tint="0.59999389629810485"/>
        <bgColor indexed="64"/>
      </patternFill>
    </fill>
    <fill>
      <patternFill patternType="solid">
        <fgColor theme="5" tint="0.3988158818323313"/>
        <bgColor indexed="64"/>
      </patternFill>
    </fill>
    <fill>
      <patternFill patternType="solid">
        <fgColor theme="4" tint="0.39899899288918728"/>
        <bgColor indexed="64"/>
      </patternFill>
    </fill>
    <fill>
      <patternFill patternType="solid">
        <fgColor theme="4"/>
        <bgColor theme="4"/>
      </patternFill>
    </fill>
    <fill>
      <patternFill patternType="solid">
        <fgColor theme="4" tint="0.59999389629810485"/>
        <bgColor theme="4"/>
      </patternFill>
    </fill>
    <fill>
      <patternFill patternType="solid">
        <fgColor rgb="FFECECEC"/>
        <bgColor indexed="64"/>
      </patternFill>
    </fill>
    <fill>
      <patternFill patternType="solid">
        <fgColor rgb="FF92D050"/>
        <bgColor indexed="64"/>
      </patternFill>
    </fill>
    <fill>
      <patternFill patternType="solid">
        <fgColor theme="4" tint="0.7993408001953185"/>
        <bgColor indexed="64"/>
      </patternFill>
    </fill>
    <fill>
      <patternFill patternType="solid">
        <fgColor theme="5" tint="0.59999389629810485"/>
        <bgColor indexed="64"/>
      </patternFill>
    </fill>
    <fill>
      <patternFill patternType="solid">
        <fgColor theme="7" tint="0.39817499313333538"/>
        <bgColor indexed="64"/>
      </patternFill>
    </fill>
    <fill>
      <patternFill patternType="solid">
        <fgColor rgb="FFFF0000"/>
        <bgColor indexed="64"/>
      </patternFill>
    </fill>
    <fill>
      <patternFill patternType="solid">
        <fgColor theme="4" tint="0.39906002990813927"/>
        <bgColor indexed="64"/>
      </patternFill>
    </fill>
    <fill>
      <patternFill patternType="solid">
        <fgColor theme="4" tint="0.39909054841761527"/>
        <bgColor indexed="64"/>
      </patternFill>
    </fill>
    <fill>
      <patternFill patternType="solid">
        <fgColor theme="4" tint="0.39933469649342324"/>
        <bgColor indexed="64"/>
      </patternFill>
    </fill>
    <fill>
      <patternFill patternType="solid">
        <fgColor theme="4" tint="0.39829706717123936"/>
        <bgColor indexed="64"/>
      </patternFill>
    </fill>
    <fill>
      <patternFill patternType="solid">
        <fgColor theme="7" tint="0.39811395611438338"/>
        <bgColor indexed="64"/>
      </patternFill>
    </fill>
    <fill>
      <patternFill patternType="darkUp"/>
    </fill>
    <fill>
      <patternFill patternType="darkDown"/>
    </fill>
    <fill>
      <patternFill patternType="solid">
        <fgColor theme="0"/>
        <bgColor theme="0"/>
      </patternFill>
    </fill>
    <fill>
      <patternFill patternType="darkUp">
        <fgColor theme="0"/>
        <bgColor theme="0"/>
      </patternFill>
    </fill>
    <fill>
      <patternFill patternType="solid">
        <fgColor theme="9" tint="0.39890743736075929"/>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5F7FA"/>
        <bgColor indexed="64"/>
      </patternFill>
    </fill>
    <fill>
      <patternFill patternType="solid">
        <fgColor theme="6" tint="0.39933469649342324"/>
        <bgColor indexed="64"/>
      </patternFill>
    </fill>
    <fill>
      <patternFill patternType="solid">
        <fgColor theme="5" tint="0.39933469649342324"/>
        <bgColor indexed="64"/>
      </patternFill>
    </fill>
    <fill>
      <patternFill patternType="solid">
        <fgColor theme="4" tint="0.79943235572374649"/>
        <bgColor indexed="64"/>
      </patternFill>
    </fill>
    <fill>
      <patternFill patternType="solid">
        <fgColor theme="2" tint="-0.249977111117893"/>
        <bgColor indexed="64"/>
      </patternFill>
    </fill>
    <fill>
      <patternFill patternType="solid">
        <fgColor theme="4" tint="0.79940183721427049"/>
        <bgColor indexed="64"/>
      </patternFill>
    </fill>
    <fill>
      <patternFill patternType="solid">
        <fgColor theme="4" tint="0.79955442976165048"/>
        <bgColor indexed="64"/>
      </patternFill>
    </fill>
    <fill>
      <patternFill patternType="solid">
        <fgColor theme="4" tint="0.79964598529007846"/>
        <bgColor indexed="64"/>
      </patternFill>
    </fill>
    <fill>
      <patternFill patternType="solid">
        <fgColor theme="4" tint="0.79949339274269848"/>
        <bgColor indexed="64"/>
      </patternFill>
    </fill>
    <fill>
      <patternFill patternType="solid">
        <fgColor theme="0"/>
        <bgColor indexed="64"/>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4" tint="0.39814447462385938"/>
      </left>
      <right/>
      <top style="thin">
        <color theme="4" tint="0.39814447462385938"/>
      </top>
      <bottom style="thin">
        <color theme="4" tint="0.39814447462385938"/>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ck">
        <color auto="1"/>
      </left>
      <right style="thick">
        <color auto="1"/>
      </right>
      <top style="thick">
        <color auto="1"/>
      </top>
      <bottom style="thick">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thin">
        <color rgb="FFE6E8EB"/>
      </right>
      <top/>
      <bottom style="thin">
        <color rgb="FFE6E8EB"/>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3">
    <xf numFmtId="0" fontId="0" fillId="0" borderId="0">
      <alignment vertical="center"/>
    </xf>
    <xf numFmtId="0" fontId="5" fillId="0" borderId="0" applyNumberFormat="0" applyFill="0" applyBorder="0" applyAlignment="0" applyProtection="0">
      <alignment vertical="center"/>
    </xf>
    <xf numFmtId="0" fontId="1" fillId="0" borderId="0">
      <alignment vertical="center"/>
    </xf>
  </cellStyleXfs>
  <cellXfs count="515">
    <xf numFmtId="0" fontId="0" fillId="0" borderId="0" xfId="0">
      <alignment vertical="center"/>
    </xf>
    <xf numFmtId="0" fontId="1" fillId="0" borderId="0" xfId="2">
      <alignment vertical="center"/>
    </xf>
    <xf numFmtId="0" fontId="2" fillId="2" borderId="1" xfId="0" applyFont="1" applyFill="1" applyBorder="1" applyAlignment="1">
      <alignment horizontal="center" vertical="center" wrapText="1"/>
    </xf>
    <xf numFmtId="0" fontId="3" fillId="0" borderId="0" xfId="0" applyFont="1" applyAlignment="1"/>
    <xf numFmtId="0" fontId="3" fillId="3" borderId="0" xfId="0" applyFont="1" applyFill="1" applyAlignment="1"/>
    <xf numFmtId="0" fontId="3" fillId="4" borderId="0" xfId="0" applyFont="1" applyFill="1" applyAlignment="1"/>
    <xf numFmtId="0" fontId="0" fillId="5" borderId="0" xfId="0" applyFill="1">
      <alignment vertical="center"/>
    </xf>
    <xf numFmtId="0" fontId="0" fillId="0" borderId="1" xfId="0" applyBorder="1">
      <alignment vertical="center"/>
    </xf>
    <xf numFmtId="0" fontId="0" fillId="0" borderId="0" xfId="0" applyAlignment="1">
      <alignment horizontal="center" vertical="center"/>
    </xf>
    <xf numFmtId="0" fontId="0" fillId="6" borderId="0" xfId="0" applyFill="1">
      <alignment vertical="center"/>
    </xf>
    <xf numFmtId="0" fontId="4" fillId="0" borderId="0" xfId="1" applyFont="1">
      <alignment vertical="center"/>
    </xf>
    <xf numFmtId="0" fontId="5" fillId="0" borderId="0" xfId="1">
      <alignment vertical="center"/>
    </xf>
    <xf numFmtId="49" fontId="0" fillId="0" borderId="0" xfId="0" applyNumberFormat="1">
      <alignment vertical="center"/>
    </xf>
    <xf numFmtId="0" fontId="4" fillId="7" borderId="0" xfId="1" applyFont="1" applyFill="1">
      <alignment vertical="center"/>
    </xf>
    <xf numFmtId="0" fontId="0" fillId="8" borderId="0" xfId="0" applyFill="1">
      <alignment vertical="center"/>
    </xf>
    <xf numFmtId="0" fontId="4" fillId="8" borderId="0" xfId="1" applyFont="1" applyFill="1">
      <alignment vertical="center"/>
    </xf>
    <xf numFmtId="0" fontId="5" fillId="7" borderId="0" xfId="1" applyFill="1">
      <alignment vertical="center"/>
    </xf>
    <xf numFmtId="0" fontId="5" fillId="8" borderId="0" xfId="1" applyFill="1">
      <alignment vertical="center"/>
    </xf>
    <xf numFmtId="0" fontId="6" fillId="0" borderId="0" xfId="0" applyFont="1" applyAlignment="1">
      <alignment horizontal="center" vertical="center"/>
    </xf>
    <xf numFmtId="0" fontId="7" fillId="0" borderId="0" xfId="0" applyFont="1" applyAlignment="1">
      <alignment horizontal="center" vertical="center"/>
    </xf>
    <xf numFmtId="0" fontId="0" fillId="0" borderId="0" xfId="0" applyAlignment="1">
      <alignment horizontal="right" vertical="center"/>
    </xf>
    <xf numFmtId="0" fontId="8" fillId="0" borderId="0" xfId="0" applyFont="1" applyAlignment="1">
      <alignment horizontal="left" vertical="top" wrapText="1"/>
    </xf>
    <xf numFmtId="0" fontId="8" fillId="0" borderId="0" xfId="0" applyFont="1" applyAlignment="1" applyProtection="1">
      <alignment horizontal="left" vertical="top" wrapText="1"/>
      <protection locked="0"/>
    </xf>
    <xf numFmtId="0" fontId="9" fillId="9" borderId="5" xfId="0" applyFont="1" applyFill="1" applyBorder="1">
      <alignment vertical="center"/>
    </xf>
    <xf numFmtId="0" fontId="9" fillId="10" borderId="5" xfId="0" applyFont="1" applyFill="1" applyBorder="1">
      <alignment vertical="center"/>
    </xf>
    <xf numFmtId="0" fontId="10" fillId="0" borderId="6" xfId="0" applyFont="1" applyBorder="1" applyAlignment="1">
      <alignment horizontal="center" vertical="center" wrapText="1"/>
    </xf>
    <xf numFmtId="0" fontId="10" fillId="11" borderId="7" xfId="0" applyFont="1" applyFill="1" applyBorder="1" applyAlignment="1">
      <alignment horizontal="center" vertical="center" wrapText="1"/>
    </xf>
    <xf numFmtId="0" fontId="10" fillId="11" borderId="1" xfId="0" applyFont="1" applyFill="1" applyBorder="1" applyAlignment="1">
      <alignment horizontal="center" vertical="center" wrapText="1"/>
    </xf>
    <xf numFmtId="0" fontId="10" fillId="11" borderId="8" xfId="0" applyFont="1" applyFill="1" applyBorder="1" applyAlignment="1">
      <alignment horizontal="center" vertical="center" wrapText="1"/>
    </xf>
    <xf numFmtId="0" fontId="0" fillId="0" borderId="8" xfId="0" applyBorder="1">
      <alignment vertical="center"/>
    </xf>
    <xf numFmtId="0" fontId="0" fillId="12" borderId="0" xfId="0" applyFill="1">
      <alignment vertical="center"/>
    </xf>
    <xf numFmtId="0" fontId="11"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12" fillId="13" borderId="1" xfId="0" applyFont="1" applyFill="1" applyBorder="1" applyAlignment="1">
      <alignment horizontal="left" vertical="center"/>
    </xf>
    <xf numFmtId="0" fontId="12" fillId="14" borderId="1" xfId="0" applyFont="1" applyFill="1" applyBorder="1" applyAlignment="1">
      <alignment horizontal="left" vertical="center"/>
    </xf>
    <xf numFmtId="0" fontId="12" fillId="6" borderId="1" xfId="0" applyFont="1" applyFill="1" applyBorder="1" applyAlignment="1">
      <alignment horizontal="left" vertical="center"/>
    </xf>
    <xf numFmtId="0" fontId="10" fillId="0" borderId="9" xfId="0" applyFont="1" applyBorder="1" applyAlignment="1">
      <alignment horizontal="center" vertical="center" wrapText="1"/>
    </xf>
    <xf numFmtId="0" fontId="10" fillId="0" borderId="9" xfId="0" applyFont="1" applyBorder="1" applyAlignment="1">
      <alignment horizontal="center" vertical="center"/>
    </xf>
    <xf numFmtId="0" fontId="10" fillId="0" borderId="10" xfId="0" applyFont="1" applyBorder="1" applyAlignment="1">
      <alignment horizontal="center" vertical="center" wrapText="1"/>
    </xf>
    <xf numFmtId="0" fontId="10" fillId="0" borderId="8" xfId="0" applyFont="1" applyBorder="1" applyAlignment="1">
      <alignment horizontal="left" vertical="center" wrapText="1"/>
    </xf>
    <xf numFmtId="0" fontId="8" fillId="0" borderId="0" xfId="0" applyFont="1" applyAlignment="1">
      <alignment horizontal="left" vertical="top"/>
    </xf>
    <xf numFmtId="0" fontId="0" fillId="15" borderId="4" xfId="0" applyFill="1" applyBorder="1">
      <alignment vertical="center"/>
    </xf>
    <xf numFmtId="0" fontId="13" fillId="0" borderId="1" xfId="0" applyFont="1" applyBorder="1" applyAlignment="1">
      <alignment horizontal="left" vertical="center"/>
    </xf>
    <xf numFmtId="0" fontId="14" fillId="0" borderId="1" xfId="0" applyFont="1" applyBorder="1">
      <alignment vertical="center"/>
    </xf>
    <xf numFmtId="0" fontId="14" fillId="0" borderId="0" xfId="0" applyFont="1">
      <alignment vertical="center"/>
    </xf>
    <xf numFmtId="0" fontId="0" fillId="16" borderId="0" xfId="0" applyFill="1">
      <alignment vertical="center"/>
    </xf>
    <xf numFmtId="0" fontId="15" fillId="0" borderId="0" xfId="0" applyFont="1">
      <alignment vertical="center"/>
    </xf>
    <xf numFmtId="0" fontId="0" fillId="15" borderId="1" xfId="0" applyFill="1" applyBorder="1">
      <alignment vertical="center"/>
    </xf>
    <xf numFmtId="0" fontId="0" fillId="0" borderId="0" xfId="0" applyAlignment="1">
      <alignment vertical="center" wrapText="1"/>
    </xf>
    <xf numFmtId="0" fontId="8" fillId="12" borderId="1" xfId="0" applyFont="1" applyFill="1" applyBorder="1" applyAlignment="1">
      <alignment horizontal="center" vertical="center" wrapText="1"/>
    </xf>
    <xf numFmtId="0" fontId="0" fillId="0" borderId="1" xfId="0" applyBorder="1" applyAlignment="1">
      <alignment horizontal="left" vertical="center"/>
    </xf>
    <xf numFmtId="49" fontId="10" fillId="0" borderId="6" xfId="0" applyNumberFormat="1" applyFont="1" applyBorder="1" applyAlignment="1">
      <alignment horizontal="center" vertical="center" wrapText="1"/>
    </xf>
    <xf numFmtId="0" fontId="10" fillId="0" borderId="11" xfId="0" applyFont="1" applyBorder="1" applyAlignment="1">
      <alignment horizontal="center" vertical="center" wrapText="1"/>
    </xf>
    <xf numFmtId="0" fontId="10" fillId="11" borderId="12" xfId="0" applyFont="1" applyFill="1" applyBorder="1" applyAlignment="1">
      <alignment horizontal="center" vertical="center" wrapText="1"/>
    </xf>
    <xf numFmtId="0" fontId="0" fillId="15" borderId="0" xfId="0" applyFill="1">
      <alignment vertical="center"/>
    </xf>
    <xf numFmtId="0" fontId="0" fillId="15" borderId="2" xfId="0" applyFill="1" applyBorder="1">
      <alignment vertical="center"/>
    </xf>
    <xf numFmtId="0" fontId="10" fillId="0" borderId="12" xfId="0" applyFont="1" applyBorder="1" applyAlignment="1">
      <alignment horizontal="left" vertical="center" wrapText="1"/>
    </xf>
    <xf numFmtId="0" fontId="0" fillId="0" borderId="13" xfId="0" applyBorder="1">
      <alignment vertical="center"/>
    </xf>
    <xf numFmtId="0" fontId="0" fillId="0" borderId="1" xfId="0" applyBorder="1" applyAlignment="1">
      <alignment horizontal="right" vertical="center"/>
    </xf>
    <xf numFmtId="0" fontId="0" fillId="0" borderId="0" xfId="0" applyProtection="1">
      <alignment vertical="center"/>
      <protection locked="0"/>
    </xf>
    <xf numFmtId="0" fontId="12" fillId="13" borderId="1" xfId="0" applyFont="1" applyFill="1" applyBorder="1" applyAlignment="1">
      <alignment horizontal="left" vertical="center" wrapText="1"/>
    </xf>
    <xf numFmtId="0" fontId="0" fillId="17" borderId="0" xfId="0" applyFill="1">
      <alignment vertical="center"/>
    </xf>
    <xf numFmtId="0" fontId="12" fillId="13" borderId="1" xfId="0" applyFont="1" applyFill="1" applyBorder="1" applyAlignment="1">
      <alignment horizontal="left" vertical="top" wrapText="1"/>
    </xf>
    <xf numFmtId="0" fontId="0" fillId="18" borderId="0" xfId="0" applyFill="1">
      <alignment vertical="center"/>
    </xf>
    <xf numFmtId="0" fontId="0" fillId="19" borderId="0" xfId="0" applyFill="1">
      <alignment vertical="center"/>
    </xf>
    <xf numFmtId="0" fontId="16" fillId="20" borderId="0" xfId="0" applyFont="1" applyFill="1">
      <alignment vertical="center"/>
    </xf>
    <xf numFmtId="0" fontId="16" fillId="0" borderId="0" xfId="0" applyFont="1">
      <alignment vertical="center"/>
    </xf>
    <xf numFmtId="0" fontId="6" fillId="0" borderId="0" xfId="0" applyFont="1" applyAlignment="1">
      <alignment horizontal="justify" vertical="center"/>
    </xf>
    <xf numFmtId="0" fontId="17" fillId="12" borderId="1" xfId="0" applyFont="1" applyFill="1" applyBorder="1" applyAlignment="1">
      <alignment horizontal="center" vertical="center" wrapText="1"/>
    </xf>
    <xf numFmtId="0" fontId="18" fillId="0" borderId="0" xfId="0" applyFont="1" applyAlignment="1">
      <alignment horizontal="justify" vertical="center"/>
    </xf>
    <xf numFmtId="0" fontId="19" fillId="0" borderId="0" xfId="0" applyFont="1" applyAlignment="1">
      <alignment horizontal="justify" vertical="center"/>
    </xf>
    <xf numFmtId="0" fontId="19" fillId="0" borderId="0" xfId="0" applyFont="1" applyAlignment="1">
      <alignment horizontal="justify" vertical="center" indent="13"/>
    </xf>
    <xf numFmtId="0" fontId="0" fillId="21" borderId="1" xfId="0" applyFill="1" applyBorder="1">
      <alignment vertical="center"/>
    </xf>
    <xf numFmtId="22" fontId="0" fillId="0" borderId="0" xfId="0" applyNumberFormat="1">
      <alignment vertical="center"/>
    </xf>
    <xf numFmtId="0" fontId="0" fillId="22" borderId="0" xfId="0" applyFill="1" applyAlignment="1">
      <alignment horizontal="center" vertical="center"/>
    </xf>
    <xf numFmtId="0" fontId="0" fillId="23" borderId="0" xfId="0" applyFill="1" applyAlignment="1">
      <alignment horizontal="center" vertical="center"/>
    </xf>
    <xf numFmtId="0" fontId="0" fillId="24" borderId="0" xfId="0" applyFill="1" applyAlignment="1">
      <alignment horizontal="center" vertical="center"/>
    </xf>
    <xf numFmtId="0" fontId="0" fillId="25" borderId="0" xfId="0" applyFill="1" applyAlignment="1">
      <alignment horizontal="center" vertical="center"/>
    </xf>
    <xf numFmtId="0" fontId="0" fillId="24" borderId="0" xfId="0" applyFill="1">
      <alignment vertical="center"/>
    </xf>
    <xf numFmtId="0" fontId="0" fillId="7" borderId="0" xfId="0" applyFill="1">
      <alignment vertical="center"/>
    </xf>
    <xf numFmtId="0" fontId="0" fillId="26" borderId="0" xfId="0" applyFill="1">
      <alignment vertical="center"/>
    </xf>
    <xf numFmtId="0" fontId="0" fillId="14" borderId="0" xfId="0" applyFill="1">
      <alignment vertical="center"/>
    </xf>
    <xf numFmtId="0" fontId="0" fillId="27" borderId="0" xfId="0" applyFill="1">
      <alignment vertical="center"/>
    </xf>
    <xf numFmtId="0" fontId="0" fillId="28" borderId="0" xfId="0" applyFill="1">
      <alignment vertical="center"/>
    </xf>
    <xf numFmtId="0" fontId="20" fillId="0" borderId="0" xfId="0" applyFont="1">
      <alignment vertical="center"/>
    </xf>
    <xf numFmtId="0" fontId="0" fillId="29" borderId="0" xfId="0" applyFill="1">
      <alignment vertical="center"/>
    </xf>
    <xf numFmtId="0" fontId="0" fillId="29" borderId="0" xfId="0" applyFill="1" applyAlignment="1">
      <alignment horizontal="right" vertical="center"/>
    </xf>
    <xf numFmtId="0" fontId="21" fillId="0" borderId="0" xfId="0" applyFont="1">
      <alignment vertical="center"/>
    </xf>
    <xf numFmtId="0" fontId="21" fillId="30" borderId="18" xfId="0" applyFont="1" applyFill="1" applyBorder="1" applyAlignment="1">
      <alignment horizontal="left" vertical="top"/>
      <extLst>
        <ext xmlns:etc="http://www.wps.cn/officeDocument/2017/etCustomData" uri="{F19249F5-4A6E-446B-B59F-E2C9F2DAA1D5}">
          <etc:displayText val="2"/>
        </ext>
      </extLst>
    </xf>
    <xf numFmtId="0" fontId="0" fillId="0" borderId="0" xfId="0" applyAlignment="1">
      <alignment horizontal="left" vertical="center"/>
    </xf>
    <xf numFmtId="164" fontId="0" fillId="19" borderId="0" xfId="0" applyNumberFormat="1" applyFill="1">
      <alignment vertical="center"/>
    </xf>
    <xf numFmtId="0" fontId="0" fillId="31" borderId="0" xfId="0" applyFill="1">
      <alignment vertical="center"/>
    </xf>
    <xf numFmtId="0" fontId="0" fillId="32" borderId="0" xfId="0" applyFill="1">
      <alignment vertical="center"/>
    </xf>
    <xf numFmtId="0" fontId="14" fillId="0" borderId="1" xfId="0" applyFont="1" applyBorder="1" applyAlignment="1">
      <alignment horizontal="left" vertical="center"/>
    </xf>
    <xf numFmtId="0" fontId="0" fillId="29" borderId="1" xfId="0" applyFill="1"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6" borderId="1" xfId="0" applyFill="1" applyBorder="1" applyAlignment="1">
      <alignment horizontal="left" vertical="center"/>
    </xf>
    <xf numFmtId="0" fontId="14" fillId="19" borderId="0" xfId="0" applyFont="1" applyFill="1">
      <alignment vertical="center"/>
    </xf>
    <xf numFmtId="0" fontId="0" fillId="0" borderId="22" xfId="0" applyBorder="1" applyAlignment="1" applyProtection="1">
      <alignment vertical="center" wrapText="1"/>
      <protection locked="0"/>
    </xf>
    <xf numFmtId="0" fontId="0" fillId="0" borderId="0" xfId="0" applyAlignment="1" applyProtection="1">
      <alignment vertical="center" wrapText="1"/>
      <protection locked="0"/>
    </xf>
    <xf numFmtId="0" fontId="0" fillId="0" borderId="23" xfId="0" applyBorder="1" applyAlignment="1" applyProtection="1">
      <alignment vertical="center" wrapText="1"/>
      <protection locked="0"/>
    </xf>
    <xf numFmtId="0" fontId="0" fillId="0" borderId="0" xfId="0" quotePrefix="1">
      <alignment vertical="center"/>
    </xf>
    <xf numFmtId="0" fontId="28" fillId="0" borderId="1" xfId="0" applyFont="1" applyBorder="1" applyAlignment="1" applyProtection="1">
      <alignment horizontal="left" vertical="center"/>
      <protection locked="0"/>
    </xf>
    <xf numFmtId="0" fontId="0" fillId="0" borderId="0" xfId="0" applyAlignment="1">
      <alignment horizontal="center" vertical="center" wrapText="1"/>
    </xf>
    <xf numFmtId="0" fontId="15" fillId="0" borderId="22" xfId="0" applyFont="1" applyBorder="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2" fillId="0" borderId="23"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24" xfId="0" applyFont="1" applyBorder="1" applyAlignment="1" applyProtection="1">
      <alignment horizontal="left" vertical="top" wrapText="1"/>
      <protection locked="0"/>
    </xf>
    <xf numFmtId="0" fontId="22" fillId="0" borderId="25" xfId="0" applyFont="1" applyBorder="1" applyAlignment="1" applyProtection="1">
      <alignment horizontal="left" vertical="top" wrapText="1"/>
      <protection locked="0"/>
    </xf>
    <xf numFmtId="0" fontId="22" fillId="0" borderId="26" xfId="0" applyFont="1" applyBorder="1" applyAlignment="1" applyProtection="1">
      <alignment horizontal="left" vertical="top" wrapText="1"/>
      <protection locked="0"/>
    </xf>
    <xf numFmtId="0" fontId="22" fillId="0" borderId="27" xfId="0" applyFont="1" applyBorder="1" applyAlignment="1" applyProtection="1">
      <alignment horizontal="center" vertical="center"/>
      <protection locked="0"/>
    </xf>
    <xf numFmtId="0" fontId="22" fillId="0" borderId="28" xfId="0" applyFont="1" applyBorder="1" applyAlignment="1" applyProtection="1">
      <alignment horizontal="center" vertical="center"/>
      <protection locked="0"/>
    </xf>
    <xf numFmtId="0" fontId="22" fillId="0" borderId="29" xfId="0" applyFont="1" applyBorder="1" applyAlignment="1" applyProtection="1">
      <alignment horizontal="center" vertical="center"/>
      <protection locked="0"/>
    </xf>
    <xf numFmtId="0" fontId="22" fillId="0" borderId="24" xfId="0" applyFont="1" applyBorder="1" applyAlignment="1" applyProtection="1">
      <alignment horizontal="center" vertical="center"/>
      <protection locked="0"/>
    </xf>
    <xf numFmtId="0" fontId="22" fillId="0" borderId="25" xfId="0" applyFont="1" applyBorder="1" applyAlignment="1" applyProtection="1">
      <alignment horizontal="center" vertical="center"/>
      <protection locked="0"/>
    </xf>
    <xf numFmtId="0" fontId="22" fillId="0" borderId="26" xfId="0" applyFont="1" applyBorder="1" applyAlignment="1" applyProtection="1">
      <alignment horizontal="center" vertical="center"/>
      <protection locked="0"/>
    </xf>
    <xf numFmtId="0" fontId="0" fillId="0" borderId="0" xfId="0" applyAlignment="1">
      <alignment horizontal="center" vertical="center"/>
    </xf>
    <xf numFmtId="0" fontId="0" fillId="0" borderId="0" xfId="0" applyAlignment="1" applyProtection="1">
      <alignment horizontal="center" vertical="center"/>
      <protection locked="0"/>
    </xf>
    <xf numFmtId="0" fontId="22" fillId="13" borderId="1" xfId="0" applyFont="1" applyFill="1" applyBorder="1" applyAlignment="1" applyProtection="1">
      <alignment horizontal="center" vertical="center"/>
      <protection locked="0"/>
    </xf>
    <xf numFmtId="0" fontId="22" fillId="0" borderId="1" xfId="0" applyFont="1" applyBorder="1" applyAlignment="1" applyProtection="1">
      <alignment horizontal="center" vertical="center"/>
      <protection locked="0"/>
    </xf>
    <xf numFmtId="0" fontId="22" fillId="13" borderId="1" xfId="0" applyFont="1" applyFill="1" applyBorder="1" applyAlignment="1" applyProtection="1">
      <alignment horizontal="center" vertical="center" wrapText="1"/>
      <protection locked="0"/>
    </xf>
    <xf numFmtId="0" fontId="22" fillId="39" borderId="2" xfId="0" applyFont="1" applyFill="1" applyBorder="1" applyAlignment="1" applyProtection="1">
      <alignment horizontal="center" vertical="center"/>
      <protection locked="0"/>
    </xf>
    <xf numFmtId="0" fontId="22" fillId="39" borderId="3" xfId="0" applyFont="1" applyFill="1" applyBorder="1" applyAlignment="1" applyProtection="1">
      <alignment horizontal="center" vertical="center"/>
      <protection locked="0"/>
    </xf>
    <xf numFmtId="0" fontId="22" fillId="39" borderId="4" xfId="0" applyFont="1" applyFill="1" applyBorder="1" applyAlignment="1" applyProtection="1">
      <alignment horizontal="center" vertical="center"/>
      <protection locked="0"/>
    </xf>
    <xf numFmtId="0" fontId="22" fillId="13" borderId="2" xfId="0" applyFont="1" applyFill="1" applyBorder="1" applyAlignment="1" applyProtection="1">
      <alignment horizontal="center" vertical="center"/>
      <protection locked="0"/>
    </xf>
    <xf numFmtId="0" fontId="22" fillId="13" borderId="3" xfId="0" applyFont="1" applyFill="1" applyBorder="1" applyAlignment="1" applyProtection="1">
      <alignment horizontal="center" vertical="center"/>
      <protection locked="0"/>
    </xf>
    <xf numFmtId="0" fontId="22" fillId="13" borderId="4" xfId="0" applyFont="1" applyFill="1" applyBorder="1" applyAlignment="1" applyProtection="1">
      <alignment horizontal="center" vertical="center"/>
      <protection locked="0"/>
    </xf>
    <xf numFmtId="0" fontId="22" fillId="13" borderId="21" xfId="0" applyFont="1" applyFill="1" applyBorder="1" applyAlignment="1" applyProtection="1">
      <alignment horizontal="center" vertical="center"/>
      <protection locked="0"/>
    </xf>
    <xf numFmtId="0" fontId="22" fillId="0" borderId="2" xfId="0" applyFont="1" applyBorder="1" applyAlignment="1" applyProtection="1">
      <alignment horizontal="center" vertical="center"/>
      <protection locked="0"/>
    </xf>
    <xf numFmtId="0" fontId="22" fillId="0" borderId="3" xfId="0" applyFont="1" applyBorder="1" applyAlignment="1" applyProtection="1">
      <alignment horizontal="center" vertical="center"/>
      <protection locked="0"/>
    </xf>
    <xf numFmtId="0" fontId="22" fillId="0" borderId="4" xfId="0" applyFont="1" applyBorder="1" applyAlignment="1" applyProtection="1">
      <alignment horizontal="center" vertical="center"/>
      <protection locked="0"/>
    </xf>
    <xf numFmtId="0" fontId="22" fillId="13" borderId="2" xfId="0" applyFont="1" applyFill="1" applyBorder="1" applyAlignment="1" applyProtection="1">
      <alignment horizontal="center" vertical="center" wrapText="1"/>
      <protection locked="0"/>
    </xf>
    <xf numFmtId="0" fontId="22" fillId="13" borderId="3" xfId="0" applyFont="1" applyFill="1" applyBorder="1" applyAlignment="1" applyProtection="1">
      <alignment horizontal="center" vertical="center" wrapText="1"/>
      <protection locked="0"/>
    </xf>
    <xf numFmtId="0" fontId="22" fillId="13" borderId="4" xfId="0" applyFont="1" applyFill="1" applyBorder="1" applyAlignment="1" applyProtection="1">
      <alignment horizontal="center" vertical="center" wrapText="1"/>
      <protection locked="0"/>
    </xf>
    <xf numFmtId="0" fontId="0" fillId="0" borderId="1" xfId="0" applyBorder="1" applyAlignment="1">
      <alignment horizontal="center" vertical="center"/>
    </xf>
    <xf numFmtId="0" fontId="43" fillId="13" borderId="1" xfId="0" applyFont="1" applyFill="1" applyBorder="1" applyAlignment="1" applyProtection="1">
      <alignment horizontal="center" vertical="center" wrapText="1"/>
      <protection locked="0"/>
    </xf>
    <xf numFmtId="0" fontId="0" fillId="0" borderId="4" xfId="0" applyBorder="1" applyAlignment="1">
      <alignment horizontal="center" vertical="center"/>
    </xf>
    <xf numFmtId="0" fontId="0" fillId="13" borderId="1" xfId="0" applyFill="1" applyBorder="1" applyAlignment="1" applyProtection="1">
      <alignment horizontal="center" vertical="center"/>
      <protection locked="0"/>
    </xf>
    <xf numFmtId="0" fontId="22" fillId="0" borderId="2" xfId="0" applyFont="1" applyBorder="1" applyAlignment="1" applyProtection="1">
      <alignment horizontal="center" vertical="center" wrapText="1"/>
      <protection locked="0"/>
    </xf>
    <xf numFmtId="0" fontId="22" fillId="0" borderId="3" xfId="0" applyFont="1" applyBorder="1" applyAlignment="1" applyProtection="1">
      <alignment horizontal="center" vertical="center" wrapText="1"/>
      <protection locked="0"/>
    </xf>
    <xf numFmtId="0" fontId="22" fillId="0" borderId="4" xfId="0" applyFont="1" applyBorder="1" applyAlignment="1" applyProtection="1">
      <alignment horizontal="center" vertical="center" wrapText="1"/>
      <protection locked="0"/>
    </xf>
    <xf numFmtId="0" fontId="48" fillId="0" borderId="1" xfId="0" applyFont="1"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43" fillId="0" borderId="1" xfId="0" applyFont="1" applyBorder="1" applyAlignment="1" applyProtection="1">
      <alignment horizontal="center" vertical="center" wrapText="1"/>
      <protection locked="0"/>
    </xf>
    <xf numFmtId="0" fontId="0" fillId="0" borderId="2" xfId="0" applyBorder="1" applyAlignment="1">
      <alignment horizontal="center" vertical="center"/>
    </xf>
    <xf numFmtId="0" fontId="0" fillId="0" borderId="3" xfId="0" applyBorder="1" applyAlignment="1">
      <alignment horizontal="center" vertical="center"/>
    </xf>
    <xf numFmtId="0" fontId="43" fillId="13" borderId="20" xfId="0" applyFont="1" applyFill="1" applyBorder="1" applyAlignment="1" applyProtection="1">
      <alignment horizontal="center" vertical="center" wrapText="1"/>
      <protection locked="0"/>
    </xf>
    <xf numFmtId="0" fontId="0" fillId="13" borderId="20" xfId="0" applyFill="1"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40" fillId="13" borderId="1"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13" borderId="3" xfId="0" applyFont="1" applyFill="1" applyBorder="1" applyAlignment="1" applyProtection="1">
      <alignment horizontal="center" vertical="center"/>
      <protection locked="0"/>
    </xf>
    <xf numFmtId="0" fontId="40" fillId="13" borderId="4" xfId="0" applyFont="1" applyFill="1" applyBorder="1" applyAlignment="1" applyProtection="1">
      <alignment horizontal="center" vertical="center"/>
      <protection locked="0"/>
    </xf>
    <xf numFmtId="0" fontId="43" fillId="0" borderId="2" xfId="0" applyFont="1" applyBorder="1" applyAlignment="1" applyProtection="1">
      <alignment horizontal="center" vertical="center" wrapText="1"/>
      <protection locked="0"/>
    </xf>
    <xf numFmtId="0" fontId="43" fillId="0" borderId="3" xfId="0" applyFont="1" applyBorder="1" applyAlignment="1" applyProtection="1">
      <alignment horizontal="center" vertical="center" wrapText="1"/>
      <protection locked="0"/>
    </xf>
    <xf numFmtId="0" fontId="43" fillId="0" borderId="4" xfId="0" applyFont="1" applyBorder="1" applyAlignment="1" applyProtection="1">
      <alignment horizontal="center" vertical="center" wrapText="1"/>
      <protection locked="0"/>
    </xf>
    <xf numFmtId="0" fontId="29" fillId="0" borderId="1" xfId="0" applyFont="1" applyBorder="1" applyAlignment="1" applyProtection="1">
      <alignment horizontal="left" vertical="center"/>
      <protection locked="0"/>
    </xf>
    <xf numFmtId="49" fontId="0" fillId="0" borderId="2" xfId="0" applyNumberFormat="1" applyBorder="1" applyAlignment="1" applyProtection="1">
      <alignment horizontal="center" vertical="center" wrapText="1"/>
      <protection locked="0"/>
    </xf>
    <xf numFmtId="49" fontId="0" fillId="0" borderId="3" xfId="0" applyNumberFormat="1" applyBorder="1" applyAlignment="1" applyProtection="1">
      <alignment horizontal="center" vertical="center" wrapText="1"/>
      <protection locked="0"/>
    </xf>
    <xf numFmtId="49" fontId="0" fillId="0" borderId="4" xfId="0" applyNumberFormat="1" applyBorder="1" applyAlignment="1" applyProtection="1">
      <alignment horizontal="center" vertical="center" wrapText="1"/>
      <protection locked="0"/>
    </xf>
    <xf numFmtId="0" fontId="28" fillId="38" borderId="1" xfId="0" applyFont="1" applyFill="1" applyBorder="1" applyAlignment="1" applyProtection="1">
      <alignment horizontal="center" vertical="center"/>
      <protection locked="0"/>
    </xf>
    <xf numFmtId="0" fontId="40" fillId="0" borderId="3" xfId="0" applyFont="1" applyBorder="1" applyAlignment="1" applyProtection="1">
      <alignment horizontal="center" vertical="center"/>
      <protection locked="0"/>
    </xf>
    <xf numFmtId="0" fontId="28" fillId="13" borderId="21" xfId="0" applyFont="1" applyFill="1" applyBorder="1" applyAlignment="1" applyProtection="1">
      <alignment horizontal="center" vertical="center"/>
      <protection locked="0"/>
    </xf>
    <xf numFmtId="0" fontId="28" fillId="13" borderId="1" xfId="0" applyFont="1" applyFill="1" applyBorder="1" applyAlignment="1" applyProtection="1">
      <alignment horizontal="center" vertical="center"/>
      <protection locked="0"/>
    </xf>
    <xf numFmtId="0" fontId="7" fillId="0" borderId="2"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7" fillId="0" borderId="4" xfId="0" applyFont="1" applyBorder="1" applyAlignment="1" applyProtection="1">
      <alignment horizontal="center" vertical="center" wrapText="1"/>
      <protection locked="0"/>
    </xf>
    <xf numFmtId="0" fontId="44" fillId="0" borderId="1" xfId="1" applyNumberFormat="1" applyFont="1" applyFill="1" applyBorder="1" applyAlignment="1" applyProtection="1">
      <alignment horizontal="center" vertical="center" wrapText="1"/>
    </xf>
    <xf numFmtId="0" fontId="46" fillId="0" borderId="2" xfId="1" applyNumberFormat="1" applyFont="1" applyFill="1" applyBorder="1" applyAlignment="1" applyProtection="1">
      <alignment horizontal="center" vertical="center" wrapText="1"/>
    </xf>
    <xf numFmtId="0" fontId="28" fillId="13" borderId="1" xfId="0" applyFont="1" applyFill="1" applyBorder="1" applyAlignment="1" applyProtection="1">
      <alignment horizontal="center" vertical="center" wrapText="1"/>
      <protection locked="0"/>
    </xf>
    <xf numFmtId="0" fontId="44" fillId="0" borderId="2" xfId="1" applyNumberFormat="1" applyFont="1" applyFill="1" applyBorder="1" applyAlignment="1" applyProtection="1">
      <alignment horizontal="center" vertical="center" wrapText="1"/>
    </xf>
    <xf numFmtId="0" fontId="7" fillId="13" borderId="1" xfId="0" applyFont="1" applyFill="1" applyBorder="1" applyAlignment="1" applyProtection="1">
      <alignment horizontal="center" vertical="center" wrapText="1"/>
      <protection locked="0"/>
    </xf>
    <xf numFmtId="0" fontId="22" fillId="37" borderId="2" xfId="0" applyFont="1" applyFill="1" applyBorder="1" applyAlignment="1" applyProtection="1">
      <alignment horizontal="center" vertical="center" wrapText="1"/>
      <protection locked="0"/>
    </xf>
    <xf numFmtId="0" fontId="22" fillId="37" borderId="3" xfId="0" applyFont="1" applyFill="1" applyBorder="1" applyAlignment="1" applyProtection="1">
      <alignment horizontal="center" vertical="center" wrapText="1"/>
      <protection locked="0"/>
    </xf>
    <xf numFmtId="0" fontId="22" fillId="37" borderId="4" xfId="0" applyFont="1" applyFill="1" applyBorder="1" applyAlignment="1" applyProtection="1">
      <alignment horizontal="center" vertical="center" wrapText="1"/>
      <protection locked="0"/>
    </xf>
    <xf numFmtId="0" fontId="44" fillId="0" borderId="1" xfId="1" applyFont="1" applyFill="1" applyBorder="1" applyAlignment="1" applyProtection="1">
      <alignment horizontal="center" vertical="center" wrapText="1"/>
    </xf>
    <xf numFmtId="0" fontId="44" fillId="0" borderId="1" xfId="1" applyFont="1" applyFill="1" applyBorder="1" applyAlignment="1" applyProtection="1">
      <alignment horizontal="center" vertical="center"/>
    </xf>
    <xf numFmtId="0" fontId="32" fillId="0" borderId="3" xfId="0" applyFont="1" applyBorder="1" applyAlignment="1" applyProtection="1">
      <alignment horizontal="center" vertical="center" wrapText="1"/>
      <protection locked="0"/>
    </xf>
    <xf numFmtId="0" fontId="32" fillId="0" borderId="4" xfId="0" applyFont="1" applyBorder="1" applyAlignment="1" applyProtection="1">
      <alignment horizontal="center" vertical="center" wrapText="1"/>
      <protection locked="0"/>
    </xf>
    <xf numFmtId="49" fontId="22" fillId="0" borderId="1" xfId="0" applyNumberFormat="1" applyFont="1" applyBorder="1" applyAlignment="1" applyProtection="1">
      <alignment horizontal="center" vertical="center" wrapText="1"/>
      <protection locked="0"/>
    </xf>
    <xf numFmtId="0" fontId="22" fillId="0" borderId="1" xfId="0" applyFont="1" applyBorder="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49" fontId="15" fillId="0" borderId="2" xfId="0" applyNumberFormat="1" applyFont="1" applyBorder="1" applyAlignment="1" applyProtection="1">
      <alignment horizontal="center" vertical="center"/>
      <protection locked="0"/>
    </xf>
    <xf numFmtId="49" fontId="22" fillId="0" borderId="3" xfId="0" applyNumberFormat="1" applyFont="1" applyBorder="1" applyAlignment="1" applyProtection="1">
      <alignment horizontal="center" vertical="center"/>
      <protection locked="0"/>
    </xf>
    <xf numFmtId="49" fontId="22" fillId="0" borderId="4" xfId="0" applyNumberFormat="1" applyFont="1" applyBorder="1" applyAlignment="1" applyProtection="1">
      <alignment horizontal="center" vertical="center"/>
      <protection locked="0"/>
    </xf>
    <xf numFmtId="0" fontId="41" fillId="0" borderId="3" xfId="0" applyFont="1" applyBorder="1" applyAlignment="1" applyProtection="1">
      <alignment horizontal="center" vertical="center" wrapText="1"/>
      <protection locked="0"/>
    </xf>
    <xf numFmtId="0" fontId="41" fillId="0" borderId="4" xfId="0" applyFont="1" applyBorder="1" applyAlignment="1" applyProtection="1">
      <alignment horizontal="center" vertical="center" wrapText="1"/>
      <protection locked="0"/>
    </xf>
    <xf numFmtId="0" fontId="22" fillId="0" borderId="1" xfId="0" applyFont="1" applyBorder="1" applyAlignment="1" applyProtection="1">
      <alignment vertical="center" wrapText="1"/>
      <protection locked="0"/>
    </xf>
    <xf numFmtId="0" fontId="22" fillId="0" borderId="1" xfId="0" applyFont="1" applyBorder="1" applyProtection="1">
      <alignment vertical="center"/>
      <protection locked="0"/>
    </xf>
    <xf numFmtId="49" fontId="22" fillId="0" borderId="2" xfId="0" applyNumberFormat="1" applyFont="1" applyBorder="1" applyAlignment="1" applyProtection="1">
      <alignment horizontal="center" vertical="center"/>
      <protection locked="0"/>
    </xf>
    <xf numFmtId="0" fontId="35" fillId="0" borderId="30" xfId="0" applyFont="1" applyBorder="1" applyAlignment="1" applyProtection="1">
      <alignment horizontal="center" vertical="center"/>
      <protection locked="0"/>
    </xf>
    <xf numFmtId="0" fontId="35" fillId="0" borderId="31" xfId="0" applyFont="1" applyBorder="1" applyAlignment="1" applyProtection="1">
      <alignment horizontal="center" vertical="center"/>
      <protection locked="0"/>
    </xf>
    <xf numFmtId="0" fontId="35" fillId="0" borderId="32" xfId="0" applyFont="1" applyBorder="1" applyAlignment="1" applyProtection="1">
      <alignment horizontal="center" vertical="center"/>
      <protection locked="0"/>
    </xf>
    <xf numFmtId="0" fontId="35" fillId="0" borderId="2" xfId="0" applyFont="1" applyBorder="1" applyAlignment="1" applyProtection="1">
      <alignment horizontal="center" vertical="center"/>
      <protection locked="0"/>
    </xf>
    <xf numFmtId="0" fontId="35" fillId="0" borderId="3" xfId="0" applyFont="1" applyBorder="1" applyAlignment="1" applyProtection="1">
      <alignment horizontal="center" vertical="center"/>
      <protection locked="0"/>
    </xf>
    <xf numFmtId="0" fontId="35" fillId="0" borderId="4" xfId="0" applyFont="1" applyBorder="1" applyAlignment="1" applyProtection="1">
      <alignment horizontal="center" vertical="center"/>
      <protection locked="0"/>
    </xf>
    <xf numFmtId="0" fontId="34" fillId="13" borderId="30" xfId="0" applyFont="1" applyFill="1" applyBorder="1" applyAlignment="1" applyProtection="1">
      <alignment horizontal="center" vertical="center"/>
      <protection locked="0"/>
    </xf>
    <xf numFmtId="0" fontId="34" fillId="13" borderId="31" xfId="0" applyFont="1" applyFill="1" applyBorder="1" applyAlignment="1" applyProtection="1">
      <alignment horizontal="center" vertical="center"/>
      <protection locked="0"/>
    </xf>
    <xf numFmtId="0" fontId="34" fillId="13" borderId="32" xfId="0" applyFont="1" applyFill="1" applyBorder="1" applyAlignment="1" applyProtection="1">
      <alignment horizontal="center" vertical="center"/>
      <protection locked="0"/>
    </xf>
    <xf numFmtId="0" fontId="22" fillId="13" borderId="22" xfId="0" applyFont="1" applyFill="1" applyBorder="1" applyAlignment="1" applyProtection="1">
      <alignment horizontal="left" vertical="center"/>
      <protection locked="0"/>
    </xf>
    <xf numFmtId="0" fontId="22" fillId="13" borderId="0" xfId="0" applyFont="1" applyFill="1" applyAlignment="1" applyProtection="1">
      <alignment horizontal="left" vertical="center"/>
      <protection locked="0"/>
    </xf>
    <xf numFmtId="0" fontId="22" fillId="13" borderId="0" xfId="0" applyFont="1" applyFill="1" applyAlignment="1" applyProtection="1">
      <alignment horizontal="center" vertical="center"/>
      <protection locked="0"/>
    </xf>
    <xf numFmtId="0" fontId="28" fillId="0" borderId="27" xfId="0" applyFont="1" applyBorder="1" applyAlignment="1" applyProtection="1">
      <alignment horizontal="center" vertical="center"/>
      <protection locked="0"/>
    </xf>
    <xf numFmtId="0" fontId="28" fillId="0" borderId="28" xfId="0" applyFont="1" applyBorder="1" applyAlignment="1" applyProtection="1">
      <alignment horizontal="center" vertical="center"/>
      <protection locked="0"/>
    </xf>
    <xf numFmtId="0" fontId="28" fillId="0" borderId="29" xfId="0" applyFont="1" applyBorder="1" applyAlignment="1" applyProtection="1">
      <alignment horizontal="center" vertical="center"/>
      <protection locked="0"/>
    </xf>
    <xf numFmtId="0" fontId="28" fillId="33" borderId="1" xfId="0" applyFont="1" applyFill="1" applyBorder="1" applyAlignment="1" applyProtection="1">
      <alignment horizontal="center" vertical="center" wrapText="1"/>
      <protection locked="0"/>
    </xf>
    <xf numFmtId="0" fontId="28" fillId="13" borderId="2" xfId="0" applyFont="1" applyFill="1" applyBorder="1" applyAlignment="1" applyProtection="1">
      <alignment horizontal="center" vertical="center"/>
      <protection locked="0"/>
    </xf>
    <xf numFmtId="0" fontId="28" fillId="13" borderId="3" xfId="0" applyFont="1" applyFill="1" applyBorder="1" applyAlignment="1" applyProtection="1">
      <alignment horizontal="center" vertical="center"/>
      <protection locked="0"/>
    </xf>
    <xf numFmtId="0" fontId="28" fillId="13" borderId="4" xfId="0" applyFont="1" applyFill="1" applyBorder="1" applyAlignment="1" applyProtection="1">
      <alignment horizontal="center" vertical="center"/>
      <protection locked="0"/>
    </xf>
    <xf numFmtId="3" fontId="28" fillId="0" borderId="3" xfId="0" applyNumberFormat="1" applyFont="1" applyBorder="1" applyAlignment="1" applyProtection="1">
      <alignment horizontal="center" vertical="center"/>
      <protection locked="0"/>
    </xf>
    <xf numFmtId="0" fontId="28" fillId="0" borderId="3" xfId="0" applyFont="1" applyBorder="1" applyAlignment="1" applyProtection="1">
      <alignment horizontal="center" vertical="center"/>
      <protection locked="0"/>
    </xf>
    <xf numFmtId="0" fontId="28" fillId="13" borderId="27" xfId="0" applyFont="1" applyFill="1" applyBorder="1" applyAlignment="1" applyProtection="1">
      <alignment horizontal="center" vertical="center"/>
      <protection locked="0"/>
    </xf>
    <xf numFmtId="0" fontId="28" fillId="13" borderId="28" xfId="0" applyFont="1" applyFill="1" applyBorder="1" applyAlignment="1" applyProtection="1">
      <alignment horizontal="center" vertical="center"/>
      <protection locked="0"/>
    </xf>
    <xf numFmtId="0" fontId="28" fillId="13" borderId="29" xfId="0" applyFont="1" applyFill="1" applyBorder="1" applyAlignment="1" applyProtection="1">
      <alignment horizontal="center" vertical="center"/>
      <protection locked="0"/>
    </xf>
    <xf numFmtId="0" fontId="28" fillId="0" borderId="2" xfId="0" applyFont="1" applyBorder="1" applyAlignment="1" applyProtection="1">
      <alignment horizontal="center" vertical="center" wrapText="1"/>
      <protection locked="0"/>
    </xf>
    <xf numFmtId="0" fontId="28" fillId="0" borderId="3" xfId="0" applyFont="1" applyBorder="1" applyAlignment="1" applyProtection="1">
      <alignment horizontal="center" vertical="center" wrapText="1"/>
      <protection locked="0"/>
    </xf>
    <xf numFmtId="0" fontId="28" fillId="0" borderId="4" xfId="0" applyFont="1" applyBorder="1" applyAlignment="1" applyProtection="1">
      <alignment horizontal="center" vertical="center" wrapText="1"/>
      <protection locked="0"/>
    </xf>
    <xf numFmtId="0" fontId="30" fillId="0" borderId="1" xfId="0" applyFont="1" applyBorder="1" applyAlignment="1" applyProtection="1">
      <alignment horizontal="center" vertical="center" wrapText="1"/>
      <protection locked="0"/>
    </xf>
    <xf numFmtId="0" fontId="31" fillId="0" borderId="1" xfId="0" applyFont="1" applyBorder="1" applyAlignment="1" applyProtection="1">
      <alignment horizontal="center" vertical="center" wrapText="1"/>
      <protection locked="0"/>
    </xf>
    <xf numFmtId="0" fontId="31" fillId="13" borderId="1" xfId="0" applyFont="1" applyFill="1" applyBorder="1" applyAlignment="1" applyProtection="1">
      <alignment horizontal="center" vertical="center" wrapText="1"/>
      <protection locked="0"/>
    </xf>
    <xf numFmtId="3" fontId="28" fillId="0" borderId="28" xfId="0" applyNumberFormat="1" applyFont="1" applyBorder="1" applyAlignment="1" applyProtection="1">
      <alignment horizontal="center" vertical="center"/>
      <protection locked="0"/>
    </xf>
    <xf numFmtId="0" fontId="24" fillId="13" borderId="0" xfId="0" applyFont="1" applyFill="1" applyAlignment="1" applyProtection="1">
      <alignment horizontal="center" vertical="center"/>
      <protection locked="0"/>
    </xf>
    <xf numFmtId="0" fontId="24" fillId="35" borderId="1" xfId="0" applyFont="1" applyFill="1" applyBorder="1" applyAlignment="1" applyProtection="1">
      <alignment horizontal="center" vertical="center" wrapText="1"/>
      <protection locked="0"/>
    </xf>
    <xf numFmtId="0" fontId="29" fillId="13" borderId="24" xfId="0" applyFont="1" applyFill="1" applyBorder="1" applyAlignment="1" applyProtection="1">
      <alignment horizontal="center" vertical="center" wrapText="1"/>
      <protection locked="0"/>
    </xf>
    <xf numFmtId="0" fontId="29" fillId="13" borderId="25" xfId="0" applyFont="1" applyFill="1" applyBorder="1" applyAlignment="1" applyProtection="1">
      <alignment horizontal="center" vertical="center" wrapText="1"/>
      <protection locked="0"/>
    </xf>
    <xf numFmtId="0" fontId="29" fillId="13" borderId="26" xfId="0" applyFont="1" applyFill="1" applyBorder="1" applyAlignment="1" applyProtection="1">
      <alignment horizontal="center" vertical="center" wrapText="1"/>
      <protection locked="0"/>
    </xf>
    <xf numFmtId="0" fontId="28" fillId="0" borderId="1" xfId="0" applyFont="1" applyBorder="1" applyAlignment="1" applyProtection="1">
      <alignment horizontal="center" vertical="center"/>
      <protection locked="0"/>
    </xf>
    <xf numFmtId="0" fontId="22" fillId="33" borderId="2" xfId="0" applyFont="1" applyFill="1" applyBorder="1" applyAlignment="1" applyProtection="1">
      <alignment horizontal="center" vertical="center"/>
      <protection locked="0"/>
    </xf>
    <xf numFmtId="0" fontId="22" fillId="33" borderId="3" xfId="0" applyFont="1" applyFill="1" applyBorder="1" applyAlignment="1" applyProtection="1">
      <alignment horizontal="center" vertical="center"/>
      <protection locked="0"/>
    </xf>
    <xf numFmtId="0" fontId="22" fillId="33" borderId="4" xfId="0" applyFont="1" applyFill="1" applyBorder="1" applyAlignment="1" applyProtection="1">
      <alignment horizontal="center" vertical="center"/>
      <protection locked="0"/>
    </xf>
    <xf numFmtId="165" fontId="22" fillId="33" borderId="1" xfId="0" applyNumberFormat="1" applyFont="1" applyFill="1" applyBorder="1" applyAlignment="1" applyProtection="1">
      <alignment horizontal="center" vertical="center"/>
      <protection locked="0"/>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23" borderId="14" xfId="0" applyFill="1" applyBorder="1" applyAlignment="1">
      <alignment horizontal="center" vertical="center"/>
    </xf>
    <xf numFmtId="0" fontId="0" fillId="23" borderId="15" xfId="0" applyFill="1" applyBorder="1" applyAlignment="1">
      <alignment horizontal="center" vertical="center"/>
    </xf>
    <xf numFmtId="0" fontId="0" fillId="23" borderId="16" xfId="0" applyFill="1" applyBorder="1" applyAlignment="1">
      <alignment horizontal="center" vertical="center"/>
    </xf>
    <xf numFmtId="0" fontId="0" fillId="23" borderId="17" xfId="0" applyFill="1" applyBorder="1" applyAlignment="1">
      <alignment horizontal="center" vertical="center"/>
    </xf>
    <xf numFmtId="0" fontId="0" fillId="22" borderId="14" xfId="0" applyFill="1" applyBorder="1" applyAlignment="1">
      <alignment horizontal="center" vertical="center"/>
    </xf>
    <xf numFmtId="0" fontId="0" fillId="22" borderId="15" xfId="0" applyFill="1" applyBorder="1" applyAlignment="1">
      <alignment horizontal="center" vertical="center"/>
    </xf>
    <xf numFmtId="0" fontId="0" fillId="22" borderId="16" xfId="0" applyFill="1" applyBorder="1" applyAlignment="1">
      <alignment horizontal="center" vertical="center"/>
    </xf>
    <xf numFmtId="0" fontId="0" fillId="22" borderId="17" xfId="0" applyFill="1" applyBorder="1" applyAlignment="1">
      <alignment horizontal="center" vertical="center"/>
    </xf>
    <xf numFmtId="0" fontId="0" fillId="22" borderId="9" xfId="0" applyFill="1" applyBorder="1" applyAlignment="1">
      <alignment horizontal="center" vertical="center"/>
    </xf>
    <xf numFmtId="0" fontId="0" fillId="22" borderId="10" xfId="0" applyFill="1" applyBorder="1" applyAlignment="1">
      <alignment horizontal="center" vertical="center"/>
    </xf>
    <xf numFmtId="0" fontId="0" fillId="23" borderId="9" xfId="0" applyFill="1" applyBorder="1" applyAlignment="1">
      <alignment horizontal="center" vertical="center"/>
    </xf>
    <xf numFmtId="0" fontId="0" fillId="23" borderId="10" xfId="0" applyFill="1" applyBorder="1" applyAlignment="1">
      <alignment horizontal="center" vertical="center"/>
    </xf>
    <xf numFmtId="0" fontId="0" fillId="0" borderId="2" xfId="0" applyBorder="1" applyAlignment="1" applyProtection="1">
      <alignment horizontal="center" vertical="center"/>
    </xf>
    <xf numFmtId="0" fontId="0" fillId="0" borderId="3" xfId="0" applyBorder="1" applyAlignment="1" applyProtection="1">
      <alignment horizontal="center" vertical="center"/>
    </xf>
    <xf numFmtId="0" fontId="0" fillId="0" borderId="4" xfId="0" applyBorder="1" applyAlignment="1" applyProtection="1">
      <alignment horizontal="center" vertical="center"/>
    </xf>
    <xf numFmtId="0" fontId="23" fillId="0" borderId="2" xfId="0" applyFont="1" applyBorder="1" applyAlignment="1" applyProtection="1">
      <alignment horizontal="center" vertical="center"/>
    </xf>
    <xf numFmtId="0" fontId="23" fillId="0" borderId="3" xfId="0" applyFont="1" applyBorder="1" applyAlignment="1" applyProtection="1">
      <alignment horizontal="center" vertical="center"/>
    </xf>
    <xf numFmtId="0" fontId="24" fillId="0" borderId="3" xfId="0" applyFont="1" applyBorder="1" applyAlignment="1" applyProtection="1">
      <alignment horizontal="right"/>
    </xf>
    <xf numFmtId="0" fontId="24" fillId="0" borderId="4" xfId="0" applyFont="1" applyBorder="1" applyAlignment="1" applyProtection="1">
      <alignment horizontal="right"/>
    </xf>
    <xf numFmtId="0" fontId="0" fillId="0" borderId="0" xfId="0" applyProtection="1">
      <alignment vertical="center"/>
    </xf>
    <xf numFmtId="0" fontId="22" fillId="0" borderId="2" xfId="0" applyFont="1" applyBorder="1" applyAlignment="1" applyProtection="1">
      <alignment horizontal="right" vertical="center"/>
    </xf>
    <xf numFmtId="0" fontId="22" fillId="0" borderId="3" xfId="0" applyFont="1" applyBorder="1" applyAlignment="1" applyProtection="1">
      <alignment horizontal="right" vertical="center"/>
    </xf>
    <xf numFmtId="0" fontId="22" fillId="0" borderId="4" xfId="0" applyFont="1" applyBorder="1" applyAlignment="1" applyProtection="1">
      <alignment horizontal="right" vertical="center"/>
    </xf>
    <xf numFmtId="0" fontId="22" fillId="0" borderId="1" xfId="0" applyFont="1" applyBorder="1" applyAlignment="1" applyProtection="1">
      <alignment horizontal="right" vertical="center"/>
    </xf>
    <xf numFmtId="0" fontId="22" fillId="0" borderId="1" xfId="0" applyFont="1" applyBorder="1" applyAlignment="1" applyProtection="1">
      <alignment horizontal="center" vertical="center"/>
    </xf>
    <xf numFmtId="0" fontId="25" fillId="0" borderId="0" xfId="0" applyFont="1" applyAlignment="1" applyProtection="1">
      <alignment horizontal="left" vertical="center" wrapText="1"/>
    </xf>
    <xf numFmtId="0" fontId="22" fillId="0" borderId="2" xfId="0" applyFont="1" applyBorder="1" applyAlignment="1" applyProtection="1">
      <alignment horizontal="center" vertical="center"/>
    </xf>
    <xf numFmtId="0" fontId="22" fillId="0" borderId="3" xfId="0" applyFont="1" applyBorder="1" applyAlignment="1" applyProtection="1">
      <alignment horizontal="center" vertical="center"/>
    </xf>
    <xf numFmtId="0" fontId="22" fillId="0" borderId="4" xfId="0" applyFont="1" applyBorder="1" applyAlignment="1" applyProtection="1">
      <alignment horizontal="center" vertical="center"/>
    </xf>
    <xf numFmtId="0" fontId="26" fillId="0" borderId="1" xfId="0" applyFont="1" applyBorder="1" applyAlignment="1" applyProtection="1">
      <alignment horizontal="center" vertical="center"/>
    </xf>
    <xf numFmtId="0" fontId="26" fillId="0" borderId="2" xfId="0" applyFont="1" applyBorder="1" applyAlignment="1" applyProtection="1">
      <alignment horizontal="center" vertical="center"/>
    </xf>
    <xf numFmtId="0" fontId="26" fillId="0" borderId="3" xfId="0" applyFont="1" applyBorder="1" applyAlignment="1" applyProtection="1">
      <alignment horizontal="center" vertical="center"/>
    </xf>
    <xf numFmtId="0" fontId="26" fillId="0" borderId="4" xfId="0" applyFont="1" applyBorder="1" applyAlignment="1" applyProtection="1">
      <alignment horizontal="center" vertical="center"/>
    </xf>
    <xf numFmtId="0" fontId="26" fillId="34" borderId="2" xfId="0" applyFont="1" applyFill="1" applyBorder="1" applyAlignment="1" applyProtection="1">
      <alignment horizontal="center" vertical="center"/>
    </xf>
    <xf numFmtId="0" fontId="26" fillId="34" borderId="3" xfId="0" applyFont="1" applyFill="1" applyBorder="1" applyAlignment="1" applyProtection="1">
      <alignment horizontal="center" vertical="center"/>
    </xf>
    <xf numFmtId="0" fontId="26" fillId="34" borderId="4" xfId="0" applyFont="1" applyFill="1" applyBorder="1" applyAlignment="1" applyProtection="1">
      <alignment horizontal="center" vertical="center"/>
    </xf>
    <xf numFmtId="0" fontId="22" fillId="0" borderId="22" xfId="0" applyFont="1" applyBorder="1" applyAlignment="1" applyProtection="1">
      <alignment horizontal="left" vertical="center" wrapText="1"/>
    </xf>
    <xf numFmtId="0" fontId="22" fillId="0" borderId="0" xfId="0" applyFont="1" applyAlignment="1" applyProtection="1">
      <alignment horizontal="left" vertical="center" wrapText="1"/>
    </xf>
    <xf numFmtId="0" fontId="22" fillId="0" borderId="23" xfId="0" applyFont="1" applyBorder="1" applyAlignment="1" applyProtection="1">
      <alignment horizontal="left" vertical="center" wrapText="1"/>
    </xf>
    <xf numFmtId="0" fontId="25" fillId="0" borderId="1" xfId="0" applyFont="1" applyBorder="1" applyAlignment="1" applyProtection="1">
      <alignment horizontal="left" vertical="center" wrapText="1"/>
    </xf>
    <xf numFmtId="0" fontId="27" fillId="0" borderId="1" xfId="0" applyFont="1" applyBorder="1" applyAlignment="1" applyProtection="1">
      <alignment horizontal="left" vertical="center" wrapText="1"/>
    </xf>
    <xf numFmtId="0" fontId="28" fillId="0" borderId="24" xfId="0" applyFont="1" applyBorder="1" applyAlignment="1" applyProtection="1">
      <alignment horizontal="left" vertical="center" wrapText="1"/>
    </xf>
    <xf numFmtId="0" fontId="28" fillId="0" borderId="25" xfId="0" applyFont="1" applyBorder="1" applyAlignment="1" applyProtection="1">
      <alignment horizontal="left" vertical="center" wrapText="1"/>
    </xf>
    <xf numFmtId="0" fontId="28" fillId="0" borderId="26" xfId="0" applyFont="1" applyBorder="1" applyAlignment="1" applyProtection="1">
      <alignment horizontal="left" vertical="center" wrapText="1"/>
    </xf>
    <xf numFmtId="0" fontId="22" fillId="0" borderId="0" xfId="0" applyFont="1" applyProtection="1">
      <alignment vertical="center"/>
    </xf>
    <xf numFmtId="0" fontId="15" fillId="0" borderId="0" xfId="0" applyFont="1" applyAlignment="1" applyProtection="1">
      <alignment horizontal="center" vertical="center" wrapText="1"/>
    </xf>
    <xf numFmtId="0" fontId="22" fillId="0" borderId="27" xfId="0" applyFont="1" applyBorder="1" applyAlignment="1" applyProtection="1">
      <alignment horizontal="left" vertical="center" wrapText="1"/>
    </xf>
    <xf numFmtId="0" fontId="22" fillId="0" borderId="28" xfId="0" applyFont="1" applyBorder="1" applyAlignment="1" applyProtection="1">
      <alignment horizontal="left" vertical="center" wrapText="1"/>
    </xf>
    <xf numFmtId="0" fontId="22" fillId="0" borderId="29" xfId="0" applyFont="1" applyBorder="1" applyAlignment="1" applyProtection="1">
      <alignment horizontal="left" vertical="center" wrapText="1"/>
    </xf>
    <xf numFmtId="0" fontId="28" fillId="0" borderId="27" xfId="0" applyFont="1" applyBorder="1" applyAlignment="1" applyProtection="1">
      <alignment horizontal="left" vertical="center" wrapText="1"/>
    </xf>
    <xf numFmtId="0" fontId="28" fillId="0" borderId="1" xfId="0" applyFont="1" applyBorder="1" applyAlignment="1" applyProtection="1">
      <alignment horizontal="center" vertical="center"/>
    </xf>
    <xf numFmtId="0" fontId="28" fillId="0" borderId="27" xfId="0" applyFont="1" applyBorder="1" applyAlignment="1" applyProtection="1">
      <alignment vertical="center" wrapText="1"/>
    </xf>
    <xf numFmtId="0" fontId="22" fillId="0" borderId="28" xfId="0" applyFont="1" applyBorder="1" applyAlignment="1" applyProtection="1">
      <alignment vertical="center" wrapText="1"/>
    </xf>
    <xf numFmtId="0" fontId="22" fillId="0" borderId="29" xfId="0" applyFont="1" applyBorder="1" applyAlignment="1" applyProtection="1">
      <alignment vertical="center" wrapText="1"/>
    </xf>
    <xf numFmtId="0" fontId="22" fillId="0" borderId="27" xfId="0" applyFont="1" applyBorder="1" applyAlignment="1" applyProtection="1">
      <alignment vertical="center" wrapText="1"/>
    </xf>
    <xf numFmtId="0" fontId="28" fillId="0" borderId="27" xfId="0" applyFont="1" applyBorder="1" applyAlignment="1" applyProtection="1">
      <alignment horizontal="right" vertical="center"/>
    </xf>
    <xf numFmtId="0" fontId="28" fillId="0" borderId="28" xfId="0" applyFont="1" applyBorder="1" applyAlignment="1" applyProtection="1">
      <alignment horizontal="right" vertical="center"/>
    </xf>
    <xf numFmtId="0" fontId="28" fillId="0" borderId="28" xfId="0" applyFont="1" applyBorder="1" applyAlignment="1" applyProtection="1">
      <alignment horizontal="left" vertical="center"/>
    </xf>
    <xf numFmtId="0" fontId="28" fillId="0" borderId="29" xfId="0" applyFont="1" applyBorder="1" applyAlignment="1" applyProtection="1">
      <alignment horizontal="left" vertical="center"/>
    </xf>
    <xf numFmtId="0" fontId="28" fillId="0" borderId="1" xfId="0" applyFont="1" applyBorder="1" applyAlignment="1" applyProtection="1">
      <alignment vertical="center" wrapText="1"/>
    </xf>
    <xf numFmtId="0" fontId="28" fillId="0" borderId="2" xfId="0" applyFont="1" applyBorder="1" applyAlignment="1" applyProtection="1">
      <alignment horizontal="left" vertical="center" wrapText="1"/>
    </xf>
    <xf numFmtId="0" fontId="32" fillId="0" borderId="3" xfId="0" applyFont="1" applyBorder="1" applyAlignment="1" applyProtection="1">
      <alignment horizontal="left" vertical="center" wrapText="1"/>
    </xf>
    <xf numFmtId="0" fontId="32" fillId="0" borderId="4" xfId="0" applyFont="1" applyBorder="1" applyAlignment="1" applyProtection="1">
      <alignment horizontal="left" vertical="center" wrapText="1"/>
    </xf>
    <xf numFmtId="0" fontId="0" fillId="0" borderId="1" xfId="0" applyBorder="1" applyAlignment="1" applyProtection="1">
      <alignment horizontal="center" vertical="center"/>
    </xf>
    <xf numFmtId="0" fontId="0" fillId="0" borderId="0" xfId="0" applyAlignment="1" applyProtection="1">
      <alignment horizontal="center" vertical="center" wrapText="1"/>
    </xf>
    <xf numFmtId="0" fontId="22" fillId="0" borderId="2" xfId="0" applyFont="1" applyBorder="1" applyAlignment="1" applyProtection="1">
      <alignment vertical="center" wrapText="1"/>
    </xf>
    <xf numFmtId="0" fontId="22" fillId="0" borderId="3" xfId="0" applyFont="1" applyBorder="1" applyAlignment="1" applyProtection="1">
      <alignment vertical="center" wrapText="1"/>
    </xf>
    <xf numFmtId="0" fontId="22" fillId="0" borderId="4" xfId="0" applyFont="1" applyBorder="1" applyAlignment="1" applyProtection="1">
      <alignment vertical="center" wrapText="1"/>
    </xf>
    <xf numFmtId="0" fontId="28" fillId="0" borderId="2" xfId="0" applyFont="1" applyBorder="1" applyAlignment="1" applyProtection="1">
      <alignment horizontal="right" vertical="center"/>
    </xf>
    <xf numFmtId="0" fontId="28" fillId="0" borderId="3" xfId="0" applyFont="1" applyBorder="1" applyAlignment="1" applyProtection="1">
      <alignment horizontal="right" vertical="center"/>
    </xf>
    <xf numFmtId="0" fontId="28" fillId="0" borderId="3" xfId="0" applyFont="1" applyBorder="1" applyAlignment="1" applyProtection="1">
      <alignment horizontal="center" vertical="center"/>
    </xf>
    <xf numFmtId="0" fontId="28" fillId="0" borderId="3" xfId="0" applyFont="1" applyBorder="1" applyAlignment="1" applyProtection="1">
      <alignment horizontal="left" vertical="center"/>
    </xf>
    <xf numFmtId="0" fontId="28" fillId="0" borderId="4" xfId="0" applyFont="1" applyBorder="1" applyAlignment="1" applyProtection="1">
      <alignment horizontal="left" vertical="center"/>
    </xf>
    <xf numFmtId="0" fontId="28" fillId="0" borderId="2" xfId="0" applyFont="1" applyBorder="1" applyAlignment="1" applyProtection="1">
      <alignment vertical="center" wrapText="1"/>
    </xf>
    <xf numFmtId="0" fontId="28" fillId="0" borderId="2" xfId="0" applyFont="1" applyBorder="1" applyAlignment="1" applyProtection="1">
      <alignment horizontal="left" vertical="center"/>
    </xf>
    <xf numFmtId="0" fontId="28" fillId="0" borderId="2" xfId="0" applyFont="1" applyBorder="1" applyAlignment="1" applyProtection="1">
      <alignment horizontal="center" vertical="center"/>
    </xf>
    <xf numFmtId="0" fontId="28" fillId="0" borderId="4" xfId="0" applyFont="1" applyBorder="1" applyAlignment="1" applyProtection="1">
      <alignment horizontal="center" vertical="center"/>
    </xf>
    <xf numFmtId="0" fontId="0" fillId="0" borderId="2" xfId="0" applyBorder="1" applyAlignment="1" applyProtection="1">
      <alignment horizontal="center" vertical="center" wrapText="1"/>
    </xf>
    <xf numFmtId="0" fontId="0" fillId="0" borderId="3" xfId="0" applyBorder="1" applyAlignment="1" applyProtection="1">
      <alignment horizontal="center" vertical="center" wrapText="1"/>
    </xf>
    <xf numFmtId="0" fontId="0" fillId="0" borderId="4" xfId="0" applyBorder="1" applyAlignment="1" applyProtection="1">
      <alignment horizontal="center" vertical="center" wrapText="1"/>
    </xf>
    <xf numFmtId="0" fontId="22" fillId="0" borderId="19" xfId="0" applyFont="1" applyBorder="1" applyAlignment="1" applyProtection="1">
      <alignment horizontal="left" vertical="center" wrapText="1"/>
    </xf>
    <xf numFmtId="0" fontId="0" fillId="0" borderId="27" xfId="0" applyBorder="1" applyAlignment="1" applyProtection="1">
      <alignment horizontal="center" vertical="center" wrapText="1"/>
    </xf>
    <xf numFmtId="0" fontId="0" fillId="0" borderId="28" xfId="0" applyBorder="1" applyAlignment="1" applyProtection="1">
      <alignment horizontal="center" vertical="center" wrapText="1"/>
    </xf>
    <xf numFmtId="0" fontId="0" fillId="0" borderId="29" xfId="0" applyBorder="1" applyAlignment="1" applyProtection="1">
      <alignment horizontal="center" vertical="center" wrapText="1"/>
    </xf>
    <xf numFmtId="0" fontId="0" fillId="0" borderId="24" xfId="0" applyBorder="1" applyAlignment="1" applyProtection="1">
      <alignment horizontal="center" vertical="center" wrapText="1"/>
    </xf>
    <xf numFmtId="0" fontId="0" fillId="0" borderId="25" xfId="0" applyBorder="1" applyAlignment="1" applyProtection="1">
      <alignment horizontal="center" vertical="center" wrapText="1"/>
    </xf>
    <xf numFmtId="0" fontId="0" fillId="0" borderId="1" xfId="0" applyBorder="1" applyAlignment="1" applyProtection="1">
      <alignment horizontal="center" vertical="center" wrapText="1"/>
    </xf>
    <xf numFmtId="0" fontId="30" fillId="0" borderId="1" xfId="0" applyFont="1" applyBorder="1" applyAlignment="1" applyProtection="1">
      <alignment horizontal="right" vertical="center"/>
    </xf>
    <xf numFmtId="0" fontId="0" fillId="0" borderId="27" xfId="0" applyBorder="1" applyAlignment="1" applyProtection="1">
      <alignment horizontal="center" vertical="center" wrapText="1"/>
    </xf>
    <xf numFmtId="0" fontId="0" fillId="0" borderId="28" xfId="0" applyBorder="1" applyAlignment="1" applyProtection="1">
      <alignment horizontal="center" vertical="center" wrapText="1"/>
    </xf>
    <xf numFmtId="0" fontId="0" fillId="0" borderId="29" xfId="0" applyBorder="1" applyAlignment="1" applyProtection="1">
      <alignment horizontal="center" vertical="center" wrapText="1"/>
    </xf>
    <xf numFmtId="0" fontId="33" fillId="0" borderId="27" xfId="0" applyFont="1" applyBorder="1" applyAlignment="1" applyProtection="1">
      <alignment horizontal="center" vertical="center" wrapText="1"/>
    </xf>
    <xf numFmtId="0" fontId="33" fillId="0" borderId="28" xfId="0" applyFont="1" applyBorder="1" applyAlignment="1" applyProtection="1">
      <alignment horizontal="center" vertical="center" wrapText="1"/>
    </xf>
    <xf numFmtId="0" fontId="33" fillId="0" borderId="29" xfId="0" applyFont="1" applyBorder="1" applyAlignment="1" applyProtection="1">
      <alignment horizontal="center" vertical="center" wrapText="1"/>
    </xf>
    <xf numFmtId="0" fontId="22" fillId="0" borderId="22" xfId="0" applyFont="1" applyBorder="1" applyAlignment="1" applyProtection="1">
      <alignment horizontal="center" vertical="center" wrapText="1"/>
    </xf>
    <xf numFmtId="0" fontId="22" fillId="0" borderId="0" xfId="0" applyFont="1" applyAlignment="1" applyProtection="1">
      <alignment horizontal="center" vertical="center" wrapText="1"/>
    </xf>
    <xf numFmtId="0" fontId="22" fillId="0" borderId="23" xfId="0" applyFont="1" applyBorder="1" applyAlignment="1" applyProtection="1">
      <alignment horizontal="center" vertical="center" wrapText="1"/>
    </xf>
    <xf numFmtId="0" fontId="34" fillId="0" borderId="0" xfId="0" applyFont="1" applyAlignment="1" applyProtection="1">
      <alignment horizontal="center" vertical="center"/>
    </xf>
    <xf numFmtId="0" fontId="35" fillId="0" borderId="0" xfId="0" applyFont="1" applyAlignment="1" applyProtection="1">
      <alignment vertical="center" wrapText="1"/>
    </xf>
    <xf numFmtId="0" fontId="35" fillId="0" borderId="23" xfId="0" applyFont="1" applyBorder="1" applyAlignment="1" applyProtection="1">
      <alignment vertical="center" wrapText="1"/>
    </xf>
    <xf numFmtId="0" fontId="0" fillId="0" borderId="22" xfId="0" applyBorder="1" applyProtection="1">
      <alignment vertical="center"/>
    </xf>
    <xf numFmtId="0" fontId="36" fillId="0" borderId="22" xfId="0" applyFont="1" applyBorder="1" applyAlignment="1" applyProtection="1">
      <alignment horizontal="center" vertical="center"/>
    </xf>
    <xf numFmtId="0" fontId="36" fillId="0" borderId="0" xfId="0" applyFont="1" applyAlignment="1" applyProtection="1">
      <alignment horizontal="center" vertical="center"/>
    </xf>
    <xf numFmtId="0" fontId="22" fillId="0" borderId="30" xfId="0" applyFont="1" applyBorder="1" applyAlignment="1" applyProtection="1">
      <alignment horizontal="center" vertical="center"/>
    </xf>
    <xf numFmtId="0" fontId="22" fillId="0" borderId="31" xfId="0" applyFont="1" applyBorder="1" applyAlignment="1" applyProtection="1">
      <alignment horizontal="center" vertical="center"/>
    </xf>
    <xf numFmtId="0" fontId="22" fillId="0" borderId="32" xfId="0" applyFont="1" applyBorder="1" applyAlignment="1" applyProtection="1">
      <alignment horizontal="center" vertical="center"/>
    </xf>
    <xf numFmtId="0" fontId="0" fillId="0" borderId="0" xfId="0" applyAlignment="1" applyProtection="1">
      <alignment horizontal="center" vertical="center"/>
    </xf>
    <xf numFmtId="0" fontId="35" fillId="0" borderId="0" xfId="0" applyFont="1" applyProtection="1">
      <alignment vertical="center"/>
    </xf>
    <xf numFmtId="0" fontId="35" fillId="0" borderId="23" xfId="0" applyFont="1" applyBorder="1" applyProtection="1">
      <alignment vertical="center"/>
    </xf>
    <xf numFmtId="0" fontId="35" fillId="0" borderId="0" xfId="0" applyFont="1" applyAlignment="1" applyProtection="1">
      <alignment horizontal="center" vertical="center"/>
    </xf>
    <xf numFmtId="0" fontId="28" fillId="0" borderId="22" xfId="0" applyFont="1" applyBorder="1" applyAlignment="1" applyProtection="1">
      <alignment horizontal="right" vertical="center"/>
    </xf>
    <xf numFmtId="0" fontId="22" fillId="0" borderId="0" xfId="0" applyFont="1" applyAlignment="1" applyProtection="1">
      <alignment horizontal="right" vertical="center"/>
    </xf>
    <xf numFmtId="0" fontId="35" fillId="0" borderId="0" xfId="0" applyFont="1" applyAlignment="1" applyProtection="1">
      <alignment horizontal="left" vertical="center"/>
    </xf>
    <xf numFmtId="0" fontId="0" fillId="0" borderId="23" xfId="0" applyBorder="1" applyProtection="1">
      <alignment vertical="center"/>
    </xf>
    <xf numFmtId="0" fontId="37" fillId="0" borderId="22" xfId="0" applyFont="1" applyBorder="1" applyProtection="1">
      <alignment vertical="center"/>
    </xf>
    <xf numFmtId="0" fontId="22" fillId="0" borderId="22" xfId="0" applyFont="1" applyBorder="1" applyAlignment="1" applyProtection="1">
      <alignment horizontal="right" vertical="center"/>
    </xf>
    <xf numFmtId="0" fontId="22" fillId="0" borderId="0" xfId="0" applyFont="1" applyAlignment="1" applyProtection="1">
      <alignment horizontal="left" vertical="center"/>
    </xf>
    <xf numFmtId="0" fontId="35" fillId="0" borderId="0" xfId="0" applyFont="1" applyAlignment="1" applyProtection="1">
      <alignment horizontal="center" vertical="center" wrapText="1"/>
    </xf>
    <xf numFmtId="0" fontId="35" fillId="0" borderId="0" xfId="0" applyFont="1" applyAlignment="1" applyProtection="1">
      <alignment horizontal="center" vertical="center"/>
    </xf>
    <xf numFmtId="0" fontId="35" fillId="0" borderId="23" xfId="0" applyFont="1" applyBorder="1" applyAlignment="1" applyProtection="1">
      <alignment horizontal="center" vertical="center"/>
    </xf>
    <xf numFmtId="0" fontId="35" fillId="0" borderId="22" xfId="0" applyFont="1" applyBorder="1" applyProtection="1">
      <alignment vertical="center"/>
    </xf>
    <xf numFmtId="0" fontId="35" fillId="0" borderId="14" xfId="0" applyFont="1" applyBorder="1" applyAlignment="1" applyProtection="1">
      <alignment horizontal="center" vertical="center" wrapText="1"/>
    </xf>
    <xf numFmtId="0" fontId="35" fillId="0" borderId="15" xfId="0" applyFont="1" applyBorder="1" applyAlignment="1" applyProtection="1">
      <alignment horizontal="center" vertical="center" wrapText="1"/>
    </xf>
    <xf numFmtId="0" fontId="38" fillId="0" borderId="0" xfId="0" applyFont="1" applyAlignment="1" applyProtection="1">
      <alignment horizontal="center" vertical="center"/>
    </xf>
    <xf numFmtId="0" fontId="22" fillId="0" borderId="14" xfId="0" applyFont="1" applyBorder="1" applyAlignment="1" applyProtection="1">
      <alignment horizontal="center" vertical="center" textRotation="90" wrapText="1"/>
    </xf>
    <xf numFmtId="0" fontId="22" fillId="0" borderId="15" xfId="0" applyFont="1" applyBorder="1" applyAlignment="1" applyProtection="1">
      <alignment horizontal="center" vertical="center" textRotation="90" wrapText="1"/>
    </xf>
    <xf numFmtId="0" fontId="35" fillId="0" borderId="22" xfId="0" applyFont="1" applyBorder="1" applyAlignment="1" applyProtection="1">
      <alignment horizontal="center" vertical="center"/>
    </xf>
    <xf numFmtId="0" fontId="35" fillId="0" borderId="16" xfId="0" applyFont="1" applyBorder="1" applyAlignment="1" applyProtection="1">
      <alignment horizontal="center" vertical="center" wrapText="1"/>
    </xf>
    <xf numFmtId="0" fontId="35" fillId="0" borderId="17" xfId="0" applyFont="1" applyBorder="1" applyAlignment="1" applyProtection="1">
      <alignment horizontal="center" vertical="center" wrapText="1"/>
    </xf>
    <xf numFmtId="0" fontId="22" fillId="0" borderId="16" xfId="0" applyFont="1" applyBorder="1" applyAlignment="1" applyProtection="1">
      <alignment horizontal="center" vertical="center" textRotation="90" wrapText="1"/>
    </xf>
    <xf numFmtId="0" fontId="22" fillId="0" borderId="17" xfId="0" applyFont="1" applyBorder="1" applyAlignment="1" applyProtection="1">
      <alignment horizontal="center" vertical="center" textRotation="90" wrapText="1"/>
    </xf>
    <xf numFmtId="0" fontId="35" fillId="0" borderId="25" xfId="0" applyFont="1" applyBorder="1" applyProtection="1">
      <alignment vertical="center"/>
    </xf>
    <xf numFmtId="0" fontId="0" fillId="0" borderId="25" xfId="0" applyBorder="1" applyProtection="1">
      <alignment vertical="center"/>
    </xf>
    <xf numFmtId="0" fontId="35" fillId="0" borderId="25" xfId="0" applyFont="1" applyBorder="1" applyAlignment="1" applyProtection="1">
      <alignment horizontal="center" vertical="center"/>
    </xf>
    <xf numFmtId="0" fontId="35" fillId="0" borderId="7" xfId="0" applyFont="1" applyBorder="1" applyAlignment="1" applyProtection="1">
      <alignment horizontal="center" vertical="center"/>
    </xf>
    <xf numFmtId="0" fontId="37" fillId="0" borderId="0" xfId="0" applyFont="1" applyProtection="1">
      <alignment vertical="center"/>
    </xf>
    <xf numFmtId="0" fontId="35" fillId="0" borderId="28" xfId="0" applyFont="1" applyBorder="1" applyProtection="1">
      <alignment vertical="center"/>
    </xf>
    <xf numFmtId="0" fontId="39" fillId="0" borderId="0" xfId="0" applyFont="1" applyAlignment="1" applyProtection="1">
      <alignment horizontal="left" vertical="center"/>
    </xf>
    <xf numFmtId="0" fontId="35" fillId="0" borderId="22" xfId="0" applyFont="1" applyBorder="1" applyAlignment="1" applyProtection="1">
      <alignment horizontal="center" vertical="center"/>
    </xf>
    <xf numFmtId="0" fontId="35" fillId="0" borderId="9" xfId="0" applyFont="1" applyBorder="1" applyAlignment="1" applyProtection="1">
      <alignment horizontal="center" vertical="center" wrapText="1"/>
    </xf>
    <xf numFmtId="0" fontId="35" fillId="0" borderId="10" xfId="0" applyFont="1" applyBorder="1" applyAlignment="1" applyProtection="1">
      <alignment horizontal="center" vertical="center" wrapText="1"/>
    </xf>
    <xf numFmtId="0" fontId="22" fillId="0" borderId="9" xfId="0" applyFont="1" applyBorder="1" applyAlignment="1" applyProtection="1">
      <alignment horizontal="center" vertical="center" textRotation="90" wrapText="1"/>
    </xf>
    <xf numFmtId="0" fontId="22" fillId="0" borderId="10" xfId="0" applyFont="1" applyBorder="1" applyAlignment="1" applyProtection="1">
      <alignment horizontal="center" vertical="center" textRotation="90" wrapText="1"/>
    </xf>
    <xf numFmtId="0" fontId="35" fillId="0" borderId="22" xfId="0" applyFont="1" applyBorder="1" applyAlignment="1" applyProtection="1">
      <alignment vertical="center" wrapText="1"/>
    </xf>
    <xf numFmtId="0" fontId="35" fillId="0" borderId="24" xfId="0" applyFont="1" applyBorder="1" applyAlignment="1" applyProtection="1">
      <alignment vertical="center" wrapText="1"/>
    </xf>
    <xf numFmtId="0" fontId="35" fillId="0" borderId="25" xfId="0" applyFont="1" applyBorder="1" applyAlignment="1" applyProtection="1">
      <alignment vertical="center" wrapText="1"/>
    </xf>
    <xf numFmtId="0" fontId="22" fillId="0" borderId="25" xfId="0" applyFont="1" applyBorder="1" applyAlignment="1" applyProtection="1">
      <alignment horizontal="center" vertical="center" wrapText="1"/>
    </xf>
    <xf numFmtId="0" fontId="22" fillId="0" borderId="25" xfId="0" applyFont="1" applyBorder="1" applyAlignment="1" applyProtection="1">
      <alignment horizontal="center" vertical="center"/>
    </xf>
    <xf numFmtId="0" fontId="35" fillId="0" borderId="0" xfId="0" applyFont="1" applyAlignment="1" applyProtection="1">
      <alignment horizontal="left" vertical="center" wrapText="1"/>
    </xf>
    <xf numFmtId="0" fontId="35" fillId="0" borderId="23" xfId="0" applyFont="1" applyBorder="1" applyAlignment="1" applyProtection="1">
      <alignment horizontal="left" vertical="center" wrapText="1"/>
    </xf>
    <xf numFmtId="0" fontId="26" fillId="34" borderId="1" xfId="0" applyFont="1" applyFill="1" applyBorder="1" applyAlignment="1" applyProtection="1">
      <alignment horizontal="center" vertical="center"/>
    </xf>
    <xf numFmtId="0" fontId="40" fillId="0" borderId="22" xfId="0" applyFont="1" applyBorder="1" applyAlignment="1" applyProtection="1">
      <alignment horizontal="center" vertical="center"/>
    </xf>
    <xf numFmtId="0" fontId="40" fillId="0" borderId="0" xfId="0" applyFont="1" applyAlignment="1" applyProtection="1">
      <alignment horizontal="center" vertical="center"/>
    </xf>
    <xf numFmtId="0" fontId="40" fillId="0" borderId="23" xfId="0" applyFont="1" applyBorder="1" applyAlignment="1" applyProtection="1">
      <alignment horizontal="center" vertical="center"/>
    </xf>
    <xf numFmtId="0" fontId="41" fillId="0" borderId="1" xfId="0" applyFont="1" applyBorder="1" applyAlignment="1" applyProtection="1">
      <alignment horizontal="center" vertical="center" wrapText="1"/>
    </xf>
    <xf numFmtId="0" fontId="41" fillId="0" borderId="2" xfId="0" applyFont="1" applyBorder="1" applyAlignment="1" applyProtection="1">
      <alignment horizontal="center" vertical="center" wrapText="1"/>
    </xf>
    <xf numFmtId="0" fontId="41" fillId="0" borderId="3" xfId="0" applyFont="1" applyBorder="1" applyAlignment="1" applyProtection="1">
      <alignment horizontal="center" vertical="center" wrapText="1"/>
    </xf>
    <xf numFmtId="0" fontId="41" fillId="0" borderId="4" xfId="0" applyFont="1" applyBorder="1" applyAlignment="1" applyProtection="1">
      <alignment horizontal="center" vertical="center" wrapText="1"/>
    </xf>
    <xf numFmtId="0" fontId="22" fillId="0" borderId="1" xfId="0" applyFont="1" applyBorder="1" applyProtection="1">
      <alignment vertical="center"/>
    </xf>
    <xf numFmtId="0" fontId="22" fillId="0" borderId="1" xfId="0" applyFont="1" applyBorder="1" applyProtection="1">
      <alignment vertical="center"/>
    </xf>
    <xf numFmtId="0" fontId="22" fillId="0" borderId="1" xfId="0" applyFont="1" applyBorder="1" applyAlignment="1" applyProtection="1">
      <alignment vertical="center" wrapText="1"/>
    </xf>
    <xf numFmtId="0" fontId="22" fillId="0" borderId="1" xfId="0" applyFont="1" applyBorder="1" applyAlignment="1" applyProtection="1">
      <alignment horizontal="left" vertical="center"/>
    </xf>
    <xf numFmtId="0" fontId="22" fillId="0" borderId="2" xfId="0" applyFont="1" applyBorder="1" applyAlignment="1" applyProtection="1">
      <alignment horizontal="center" vertical="center" wrapText="1"/>
    </xf>
    <xf numFmtId="0" fontId="22" fillId="0" borderId="3" xfId="0" applyFont="1" applyBorder="1" applyAlignment="1" applyProtection="1">
      <alignment horizontal="center" vertical="center" wrapText="1"/>
    </xf>
    <xf numFmtId="0" fontId="22" fillId="0" borderId="4" xfId="0" applyFont="1" applyBorder="1" applyAlignment="1" applyProtection="1">
      <alignment horizontal="center" vertical="center" wrapText="1"/>
    </xf>
    <xf numFmtId="0" fontId="22" fillId="0" borderId="2" xfId="0" applyFont="1" applyBorder="1" applyAlignment="1" applyProtection="1">
      <alignment horizontal="left" vertical="center"/>
    </xf>
    <xf numFmtId="0" fontId="22" fillId="0" borderId="3" xfId="0" applyFont="1" applyBorder="1" applyAlignment="1" applyProtection="1">
      <alignment horizontal="left" vertical="center"/>
    </xf>
    <xf numFmtId="0" fontId="22" fillId="0" borderId="4" xfId="0" applyFont="1" applyBorder="1" applyAlignment="1" applyProtection="1">
      <alignment horizontal="left" vertical="center"/>
    </xf>
    <xf numFmtId="0" fontId="22" fillId="36" borderId="3" xfId="0" applyFont="1" applyFill="1" applyBorder="1" applyProtection="1">
      <alignment vertical="center"/>
    </xf>
    <xf numFmtId="0" fontId="22" fillId="0" borderId="1" xfId="0" applyFont="1" applyBorder="1" applyAlignment="1" applyProtection="1">
      <alignment horizontal="center" vertical="center" wrapText="1"/>
    </xf>
    <xf numFmtId="0" fontId="22" fillId="0" borderId="1" xfId="0" applyFont="1" applyBorder="1" applyAlignment="1" applyProtection="1">
      <alignment horizontal="left" vertical="center" wrapText="1"/>
    </xf>
    <xf numFmtId="0" fontId="0" fillId="0" borderId="0" xfId="0" applyAlignment="1" applyProtection="1">
      <alignment vertical="center" wrapText="1"/>
    </xf>
    <xf numFmtId="0" fontId="42" fillId="34" borderId="2" xfId="0" applyFont="1" applyFill="1" applyBorder="1" applyAlignment="1" applyProtection="1">
      <alignment horizontal="center" vertical="center"/>
    </xf>
    <xf numFmtId="0" fontId="42" fillId="34" borderId="3" xfId="0" applyFont="1" applyFill="1" applyBorder="1" applyAlignment="1" applyProtection="1">
      <alignment horizontal="center" vertical="center"/>
    </xf>
    <xf numFmtId="0" fontId="43" fillId="0" borderId="1" xfId="0" applyFont="1" applyBorder="1" applyAlignment="1" applyProtection="1">
      <alignment horizontal="center" vertical="center" wrapText="1"/>
    </xf>
    <xf numFmtId="0" fontId="7" fillId="0" borderId="1" xfId="0" applyFont="1" applyBorder="1" applyAlignment="1" applyProtection="1">
      <alignment horizontal="left" vertical="center" wrapText="1"/>
    </xf>
    <xf numFmtId="0" fontId="43" fillId="0" borderId="2" xfId="0" applyFont="1" applyBorder="1" applyAlignment="1" applyProtection="1">
      <alignment horizontal="center" vertical="center" wrapText="1"/>
    </xf>
    <xf numFmtId="0" fontId="43" fillId="0" borderId="3" xfId="0" applyFont="1" applyBorder="1" applyAlignment="1" applyProtection="1">
      <alignment horizontal="center" vertical="center" wrapText="1"/>
    </xf>
    <xf numFmtId="0" fontId="43" fillId="0" borderId="4" xfId="0" applyFont="1" applyBorder="1" applyAlignment="1" applyProtection="1">
      <alignment horizontal="center" vertical="center" wrapText="1"/>
    </xf>
    <xf numFmtId="0" fontId="44" fillId="0" borderId="1" xfId="0" applyFont="1" applyBorder="1" applyAlignment="1" applyProtection="1">
      <alignment horizontal="center" vertical="center" wrapText="1"/>
    </xf>
    <xf numFmtId="0" fontId="45" fillId="0" borderId="1" xfId="0" applyFont="1" applyBorder="1" applyAlignment="1" applyProtection="1">
      <alignment horizontal="left" vertical="center" wrapText="1"/>
    </xf>
    <xf numFmtId="0" fontId="32" fillId="0" borderId="1" xfId="0" applyFont="1" applyBorder="1" applyAlignment="1" applyProtection="1">
      <alignment horizontal="left" vertical="center" wrapText="1"/>
    </xf>
    <xf numFmtId="0" fontId="45" fillId="0" borderId="2" xfId="0" applyFont="1" applyBorder="1" applyAlignment="1" applyProtection="1">
      <alignment horizontal="left" vertical="center" wrapText="1"/>
    </xf>
    <xf numFmtId="0" fontId="45" fillId="0" borderId="3" xfId="0" applyFont="1" applyBorder="1" applyAlignment="1" applyProtection="1">
      <alignment horizontal="left" vertical="center" wrapText="1"/>
    </xf>
    <xf numFmtId="0" fontId="45" fillId="0" borderId="4" xfId="0" applyFont="1" applyBorder="1" applyAlignment="1" applyProtection="1">
      <alignment horizontal="left" vertical="center" wrapText="1"/>
    </xf>
    <xf numFmtId="0" fontId="44" fillId="0" borderId="3" xfId="0" applyFont="1" applyBorder="1" applyAlignment="1" applyProtection="1">
      <alignment horizontal="center" vertical="center" wrapText="1"/>
    </xf>
    <xf numFmtId="0" fontId="44" fillId="0" borderId="4" xfId="0" applyFont="1" applyBorder="1" applyAlignment="1" applyProtection="1">
      <alignment horizontal="center" vertical="center" wrapText="1"/>
    </xf>
    <xf numFmtId="0" fontId="27" fillId="0" borderId="2" xfId="0" applyFont="1" applyBorder="1" applyAlignment="1" applyProtection="1">
      <alignment horizontal="center" vertical="center" wrapText="1"/>
    </xf>
    <xf numFmtId="0" fontId="27" fillId="0" borderId="3" xfId="0" applyFont="1" applyBorder="1" applyAlignment="1" applyProtection="1">
      <alignment horizontal="center" vertical="center" wrapText="1"/>
    </xf>
    <xf numFmtId="0" fontId="27" fillId="0" borderId="4" xfId="0" applyFont="1" applyBorder="1" applyAlignment="1" applyProtection="1">
      <alignment horizontal="center" vertical="center" wrapText="1"/>
    </xf>
    <xf numFmtId="49" fontId="0" fillId="0" borderId="2" xfId="0" applyNumberFormat="1" applyBorder="1" applyAlignment="1" applyProtection="1">
      <alignment horizontal="center" vertical="center" wrapText="1"/>
    </xf>
    <xf numFmtId="49" fontId="0" fillId="0" borderId="3" xfId="0" applyNumberFormat="1" applyBorder="1" applyAlignment="1" applyProtection="1">
      <alignment horizontal="center" vertical="center" wrapText="1"/>
    </xf>
    <xf numFmtId="0" fontId="22" fillId="34" borderId="2" xfId="0" applyFont="1" applyFill="1" applyBorder="1" applyAlignment="1" applyProtection="1">
      <alignment horizontal="center" vertical="center"/>
    </xf>
    <xf numFmtId="0" fontId="22" fillId="34" borderId="3" xfId="0" applyFont="1" applyFill="1" applyBorder="1" applyAlignment="1" applyProtection="1">
      <alignment horizontal="center" vertical="center"/>
    </xf>
    <xf numFmtId="49" fontId="0" fillId="0" borderId="4" xfId="0" applyNumberFormat="1" applyBorder="1" applyAlignment="1" applyProtection="1">
      <alignment horizontal="center" vertical="center" wrapText="1"/>
    </xf>
    <xf numFmtId="49" fontId="0" fillId="0" borderId="27" xfId="0" applyNumberFormat="1" applyBorder="1" applyAlignment="1" applyProtection="1">
      <alignment horizontal="center" vertical="center" wrapText="1"/>
    </xf>
    <xf numFmtId="49" fontId="0" fillId="0" borderId="28" xfId="0" applyNumberFormat="1" applyBorder="1" applyAlignment="1" applyProtection="1">
      <alignment horizontal="center" vertical="center" wrapText="1"/>
    </xf>
    <xf numFmtId="49" fontId="0" fillId="0" borderId="29" xfId="0" applyNumberFormat="1" applyBorder="1" applyAlignment="1" applyProtection="1">
      <alignment horizontal="center" vertical="center" wrapText="1"/>
    </xf>
    <xf numFmtId="0" fontId="28" fillId="0" borderId="3" xfId="0" applyFont="1" applyBorder="1" applyAlignment="1" applyProtection="1">
      <alignment horizontal="left" vertical="center" wrapText="1"/>
    </xf>
    <xf numFmtId="0" fontId="28" fillId="0" borderId="4" xfId="0" applyFont="1" applyBorder="1" applyAlignment="1" applyProtection="1">
      <alignment horizontal="left" vertical="center" wrapText="1"/>
    </xf>
    <xf numFmtId="0" fontId="0" fillId="0" borderId="22" xfId="0" applyBorder="1" applyAlignment="1" applyProtection="1">
      <alignment horizontal="center" vertical="center" wrapText="1"/>
    </xf>
    <xf numFmtId="0" fontId="0" fillId="0" borderId="0" xfId="0" applyAlignment="1" applyProtection="1">
      <alignment horizontal="center" vertical="center" wrapText="1"/>
    </xf>
    <xf numFmtId="0" fontId="0" fillId="0" borderId="23" xfId="0" applyBorder="1" applyAlignment="1" applyProtection="1">
      <alignment horizontal="center" vertical="center" wrapText="1"/>
    </xf>
    <xf numFmtId="49" fontId="0" fillId="0" borderId="22" xfId="0" applyNumberFormat="1" applyBorder="1" applyAlignment="1" applyProtection="1">
      <alignment horizontal="center" vertical="center" wrapText="1"/>
    </xf>
    <xf numFmtId="49" fontId="0" fillId="0" borderId="0" xfId="0" applyNumberFormat="1" applyAlignment="1" applyProtection="1">
      <alignment horizontal="center" vertical="center" wrapText="1"/>
    </xf>
    <xf numFmtId="49" fontId="0" fillId="0" borderId="23" xfId="0" applyNumberFormat="1" applyBorder="1" applyAlignment="1" applyProtection="1">
      <alignment horizontal="center" vertical="center" wrapText="1"/>
    </xf>
    <xf numFmtId="0" fontId="0" fillId="0" borderId="26" xfId="0" applyBorder="1" applyAlignment="1" applyProtection="1">
      <alignment horizontal="center" vertical="center" wrapText="1"/>
    </xf>
    <xf numFmtId="0" fontId="22" fillId="0" borderId="2" xfId="0" applyFont="1" applyBorder="1" applyAlignment="1" applyProtection="1">
      <alignment horizontal="left" vertical="center" wrapText="1"/>
    </xf>
    <xf numFmtId="0" fontId="22" fillId="0" borderId="3" xfId="0" applyFont="1" applyBorder="1" applyAlignment="1" applyProtection="1">
      <alignment horizontal="left" vertical="center" wrapText="1"/>
    </xf>
    <xf numFmtId="0" fontId="22" fillId="0" borderId="4" xfId="0" applyFont="1" applyBorder="1" applyAlignment="1" applyProtection="1">
      <alignment horizontal="left" vertical="center" wrapText="1"/>
    </xf>
    <xf numFmtId="49" fontId="0" fillId="0" borderId="24" xfId="0" applyNumberFormat="1" applyBorder="1" applyAlignment="1" applyProtection="1">
      <alignment horizontal="center" vertical="center" wrapText="1"/>
    </xf>
    <xf numFmtId="49" fontId="0" fillId="0" borderId="25" xfId="0" applyNumberFormat="1" applyBorder="1" applyAlignment="1" applyProtection="1">
      <alignment horizontal="center" vertical="center" wrapText="1"/>
    </xf>
    <xf numFmtId="49" fontId="0" fillId="0" borderId="26" xfId="0" applyNumberFormat="1" applyBorder="1" applyAlignment="1" applyProtection="1">
      <alignment horizontal="center" vertical="center" wrapText="1"/>
    </xf>
    <xf numFmtId="0" fontId="40" fillId="0" borderId="3" xfId="0" applyFont="1" applyBorder="1" applyAlignment="1" applyProtection="1">
      <alignment horizontal="center" vertical="center"/>
    </xf>
    <xf numFmtId="0" fontId="40" fillId="0" borderId="1" xfId="0" applyFont="1" applyBorder="1" applyAlignment="1" applyProtection="1">
      <alignment horizontal="center" vertical="center"/>
    </xf>
    <xf numFmtId="0" fontId="24" fillId="0" borderId="2" xfId="0" applyFont="1" applyBorder="1" applyAlignment="1" applyProtection="1">
      <alignment horizontal="center" vertical="center"/>
    </xf>
    <xf numFmtId="0" fontId="24" fillId="0" borderId="3" xfId="0" applyFont="1" applyBorder="1" applyAlignment="1" applyProtection="1">
      <alignment horizontal="center" vertical="center"/>
    </xf>
    <xf numFmtId="0" fontId="40" fillId="0" borderId="2" xfId="0" applyFont="1" applyBorder="1" applyAlignment="1" applyProtection="1">
      <alignment horizontal="center" vertical="center"/>
    </xf>
    <xf numFmtId="0" fontId="40" fillId="0" borderId="4" xfId="0" applyFont="1" applyBorder="1" applyAlignment="1" applyProtection="1">
      <alignment horizontal="center" vertical="center"/>
    </xf>
    <xf numFmtId="0" fontId="47" fillId="0" borderId="3" xfId="0" applyFont="1" applyBorder="1" applyAlignment="1" applyProtection="1">
      <alignment vertical="center" wrapText="1"/>
    </xf>
    <xf numFmtId="0" fontId="47" fillId="0" borderId="4" xfId="0" applyFont="1" applyBorder="1" applyAlignment="1" applyProtection="1">
      <alignment vertical="center" wrapText="1"/>
    </xf>
    <xf numFmtId="0" fontId="47" fillId="34" borderId="2" xfId="0" applyFont="1" applyFill="1" applyBorder="1" applyAlignment="1" applyProtection="1">
      <alignment horizontal="left" vertical="center" wrapText="1"/>
    </xf>
    <xf numFmtId="0" fontId="47" fillId="34" borderId="3" xfId="0" applyFont="1" applyFill="1" applyBorder="1" applyAlignment="1" applyProtection="1">
      <alignment horizontal="left" vertical="center" wrapText="1"/>
    </xf>
    <xf numFmtId="0" fontId="47" fillId="34" borderId="4" xfId="0" applyFont="1" applyFill="1" applyBorder="1" applyAlignment="1" applyProtection="1">
      <alignment horizontal="left" vertical="center" wrapText="1"/>
    </xf>
    <xf numFmtId="0" fontId="42" fillId="34" borderId="1" xfId="0" applyFont="1" applyFill="1" applyBorder="1" applyAlignment="1" applyProtection="1">
      <alignment horizontal="center" vertical="center" wrapText="1"/>
    </xf>
    <xf numFmtId="0" fontId="43" fillId="0" borderId="2" xfId="0" applyFont="1" applyBorder="1" applyAlignment="1" applyProtection="1">
      <alignment horizontal="left" vertical="center" wrapText="1"/>
    </xf>
    <xf numFmtId="0" fontId="43" fillId="0" borderId="3" xfId="0" applyFont="1" applyBorder="1" applyAlignment="1" applyProtection="1">
      <alignment horizontal="left" vertical="center" wrapText="1"/>
    </xf>
    <xf numFmtId="0" fontId="43" fillId="0" borderId="4" xfId="0" applyFont="1" applyBorder="1" applyAlignment="1" applyProtection="1">
      <alignment horizontal="left" vertical="center" wrapText="1"/>
    </xf>
    <xf numFmtId="0" fontId="0" fillId="0" borderId="1" xfId="0" applyBorder="1" applyAlignment="1" applyProtection="1">
      <alignment horizontal="left" vertical="center"/>
    </xf>
    <xf numFmtId="0" fontId="24" fillId="0" borderId="1" xfId="0" applyFont="1" applyBorder="1" applyAlignment="1" applyProtection="1">
      <alignment horizontal="center" vertical="center" wrapText="1"/>
    </xf>
    <xf numFmtId="0" fontId="49" fillId="0" borderId="1" xfId="0" applyFont="1" applyBorder="1" applyAlignment="1" applyProtection="1">
      <alignment horizontal="center" vertical="center"/>
    </xf>
    <xf numFmtId="0" fontId="50" fillId="0" borderId="2" xfId="0" applyFont="1" applyBorder="1" applyAlignment="1" applyProtection="1">
      <alignment horizontal="center" vertical="center" wrapText="1"/>
    </xf>
    <xf numFmtId="0" fontId="50" fillId="0" borderId="3" xfId="0" applyFont="1" applyBorder="1" applyAlignment="1" applyProtection="1">
      <alignment horizontal="center" vertical="center" wrapText="1"/>
    </xf>
    <xf numFmtId="0" fontId="50" fillId="0" borderId="4" xfId="0" applyFont="1" applyBorder="1" applyAlignment="1" applyProtection="1">
      <alignment horizontal="center" vertical="center" wrapText="1"/>
    </xf>
    <xf numFmtId="0" fontId="47" fillId="0" borderId="1" xfId="0" applyFont="1" applyBorder="1" applyAlignment="1" applyProtection="1">
      <alignment horizontal="center" vertical="center" wrapText="1"/>
    </xf>
    <xf numFmtId="0" fontId="14" fillId="0" borderId="1" xfId="0" applyFont="1" applyBorder="1" applyAlignment="1" applyProtection="1">
      <alignment horizontal="center" vertical="center" wrapText="1"/>
    </xf>
    <xf numFmtId="0" fontId="0" fillId="0" borderId="23" xfId="0" applyBorder="1" applyAlignment="1" applyProtection="1">
      <alignment horizontal="center" vertical="center"/>
    </xf>
    <xf numFmtId="0" fontId="42" fillId="34" borderId="4" xfId="0" applyFont="1" applyFill="1" applyBorder="1" applyAlignment="1" applyProtection="1">
      <alignment horizontal="center" vertical="center"/>
    </xf>
    <xf numFmtId="0" fontId="22" fillId="0" borderId="1" xfId="0" applyFont="1" applyBorder="1" applyAlignment="1" applyProtection="1">
      <alignment horizontal="center" vertical="center" textRotation="90" wrapText="1"/>
    </xf>
    <xf numFmtId="0" fontId="22" fillId="0" borderId="27" xfId="0" applyFont="1" applyBorder="1" applyAlignment="1" applyProtection="1">
      <alignment horizontal="center" vertical="center" textRotation="90" wrapText="1"/>
    </xf>
    <xf numFmtId="0" fontId="22" fillId="0" borderId="29" xfId="0" applyFont="1" applyBorder="1" applyAlignment="1" applyProtection="1">
      <alignment horizontal="center" vertical="center" textRotation="90" wrapText="1"/>
    </xf>
    <xf numFmtId="0" fontId="22" fillId="0" borderId="22" xfId="0" applyFont="1" applyBorder="1" applyAlignment="1" applyProtection="1">
      <alignment horizontal="center" vertical="center" textRotation="90" wrapText="1"/>
    </xf>
    <xf numFmtId="0" fontId="22" fillId="0" borderId="23" xfId="0" applyFont="1" applyBorder="1" applyAlignment="1" applyProtection="1">
      <alignment horizontal="center" vertical="center" textRotation="90" wrapText="1"/>
    </xf>
    <xf numFmtId="0" fontId="22" fillId="0" borderId="19" xfId="0" applyFont="1" applyBorder="1" applyAlignment="1" applyProtection="1">
      <alignment horizontal="center" vertical="center" textRotation="90" wrapText="1"/>
    </xf>
    <xf numFmtId="0" fontId="22" fillId="0" borderId="19" xfId="0" applyFont="1" applyBorder="1" applyAlignment="1" applyProtection="1">
      <alignment horizontal="center" vertical="center"/>
    </xf>
    <xf numFmtId="0" fontId="22" fillId="39" borderId="27" xfId="0" applyFont="1" applyFill="1" applyBorder="1" applyAlignment="1" applyProtection="1">
      <alignment horizontal="center" vertical="center"/>
    </xf>
    <xf numFmtId="0" fontId="22" fillId="39" borderId="28" xfId="0" applyFont="1" applyFill="1" applyBorder="1" applyAlignment="1" applyProtection="1">
      <alignment horizontal="center" vertical="center"/>
    </xf>
    <xf numFmtId="0" fontId="22" fillId="39" borderId="29" xfId="0" applyFont="1" applyFill="1" applyBorder="1" applyAlignment="1" applyProtection="1">
      <alignment horizontal="center" vertical="center"/>
    </xf>
    <xf numFmtId="0" fontId="22" fillId="39" borderId="22" xfId="0" applyFont="1" applyFill="1" applyBorder="1" applyAlignment="1" applyProtection="1">
      <alignment horizontal="center" vertical="center"/>
    </xf>
    <xf numFmtId="0" fontId="22" fillId="39" borderId="0" xfId="0" applyFont="1" applyFill="1" applyAlignment="1" applyProtection="1">
      <alignment horizontal="center" vertical="center"/>
    </xf>
    <xf numFmtId="0" fontId="22" fillId="39" borderId="23" xfId="0" applyFont="1" applyFill="1" applyBorder="1" applyAlignment="1" applyProtection="1">
      <alignment horizontal="center" vertical="center"/>
    </xf>
    <xf numFmtId="0" fontId="22" fillId="0" borderId="21" xfId="0" applyFont="1" applyBorder="1" applyAlignment="1" applyProtection="1">
      <alignment horizontal="left" vertical="center"/>
    </xf>
    <xf numFmtId="0" fontId="22" fillId="39" borderId="24" xfId="0" applyFont="1" applyFill="1" applyBorder="1" applyAlignment="1" applyProtection="1">
      <alignment horizontal="center" vertical="center"/>
    </xf>
    <xf numFmtId="0" fontId="22" fillId="39" borderId="25" xfId="0" applyFont="1" applyFill="1" applyBorder="1" applyAlignment="1" applyProtection="1">
      <alignment horizontal="center" vertical="center"/>
    </xf>
    <xf numFmtId="0" fontId="22" fillId="39" borderId="26" xfId="0" applyFont="1" applyFill="1" applyBorder="1" applyAlignment="1" applyProtection="1">
      <alignment horizontal="center" vertical="center"/>
    </xf>
    <xf numFmtId="0" fontId="42" fillId="34" borderId="27" xfId="0" applyFont="1" applyFill="1" applyBorder="1" applyAlignment="1" applyProtection="1">
      <alignment horizontal="center" vertical="center"/>
    </xf>
    <xf numFmtId="0" fontId="42" fillId="34" borderId="28" xfId="0" applyFont="1" applyFill="1" applyBorder="1" applyAlignment="1" applyProtection="1">
      <alignment horizontal="center" vertical="center"/>
    </xf>
    <xf numFmtId="0" fontId="42" fillId="34" borderId="29" xfId="0" applyFont="1" applyFill="1" applyBorder="1" applyAlignment="1" applyProtection="1">
      <alignment horizontal="center" vertical="center"/>
    </xf>
    <xf numFmtId="0" fontId="34" fillId="0" borderId="27" xfId="0" applyFont="1" applyBorder="1" applyAlignment="1" applyProtection="1">
      <alignment horizontal="center" vertical="center" wrapText="1"/>
    </xf>
    <xf numFmtId="0" fontId="34" fillId="0" borderId="28" xfId="0" applyFont="1" applyBorder="1" applyAlignment="1" applyProtection="1">
      <alignment horizontal="center" vertical="center" wrapText="1"/>
    </xf>
    <xf numFmtId="0" fontId="34" fillId="0" borderId="29" xfId="0" applyFont="1" applyBorder="1" applyAlignment="1" applyProtection="1">
      <alignment horizontal="center" vertical="center" wrapText="1"/>
    </xf>
    <xf numFmtId="0" fontId="34" fillId="0" borderId="27" xfId="0" applyFont="1" applyBorder="1" applyAlignment="1" applyProtection="1">
      <alignment horizontal="center" vertical="center"/>
    </xf>
    <xf numFmtId="0" fontId="34" fillId="0" borderId="28" xfId="0" applyFont="1" applyBorder="1" applyAlignment="1" applyProtection="1">
      <alignment horizontal="center" vertical="center"/>
    </xf>
    <xf numFmtId="0" fontId="34" fillId="0" borderId="29" xfId="0" applyFont="1" applyBorder="1" applyAlignment="1" applyProtection="1">
      <alignment horizontal="center" vertical="center"/>
    </xf>
    <xf numFmtId="0" fontId="34" fillId="0" borderId="24" xfId="0" applyFont="1" applyBorder="1" applyAlignment="1" applyProtection="1">
      <alignment horizontal="center" vertical="center" wrapText="1"/>
    </xf>
    <xf numFmtId="0" fontId="34" fillId="0" borderId="25" xfId="0" applyFont="1" applyBorder="1" applyAlignment="1" applyProtection="1">
      <alignment horizontal="center" vertical="center" wrapText="1"/>
    </xf>
    <xf numFmtId="0" fontId="34" fillId="0" borderId="26" xfId="0" applyFont="1" applyBorder="1" applyAlignment="1" applyProtection="1">
      <alignment horizontal="center" vertical="center" wrapText="1"/>
    </xf>
    <xf numFmtId="0" fontId="34" fillId="0" borderId="24" xfId="0" applyFont="1" applyBorder="1" applyAlignment="1" applyProtection="1">
      <alignment horizontal="center" vertical="center"/>
    </xf>
    <xf numFmtId="0" fontId="34" fillId="0" borderId="25" xfId="0" applyFont="1" applyBorder="1" applyAlignment="1" applyProtection="1">
      <alignment horizontal="center" vertical="center"/>
    </xf>
    <xf numFmtId="0" fontId="34" fillId="0" borderId="26" xfId="0" applyFont="1" applyBorder="1" applyAlignment="1" applyProtection="1">
      <alignment horizontal="center" vertical="center"/>
    </xf>
    <xf numFmtId="0" fontId="20" fillId="0" borderId="28" xfId="0" applyFont="1" applyBorder="1" applyAlignment="1" applyProtection="1">
      <alignment horizontal="center" vertical="top" wrapText="1"/>
    </xf>
    <xf numFmtId="0" fontId="59" fillId="0" borderId="0" xfId="0" applyFont="1" applyAlignment="1" applyProtection="1">
      <alignment horizontal="center" vertical="top" wrapText="1"/>
    </xf>
    <xf numFmtId="0" fontId="20" fillId="0" borderId="0" xfId="0" applyFont="1" applyAlignment="1" applyProtection="1">
      <alignment vertical="top" wrapText="1"/>
    </xf>
    <xf numFmtId="0" fontId="20" fillId="0" borderId="25" xfId="0" applyFont="1" applyBorder="1" applyAlignment="1" applyProtection="1">
      <alignment vertical="top" wrapText="1"/>
    </xf>
    <xf numFmtId="0" fontId="0" fillId="0" borderId="0" xfId="0" applyAlignment="1" applyProtection="1">
      <alignment horizontal="left" vertical="center"/>
    </xf>
  </cellXfs>
  <cellStyles count="3">
    <cellStyle name="常规" xfId="0" builtinId="0"/>
    <cellStyle name="常规 2" xfId="2" xr:uid="{00000000-0005-0000-0000-00003100000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10.jpeg"/><Relationship Id="rId2" Type="http://schemas.openxmlformats.org/officeDocument/2006/relationships/image" Target="../media/image5.emf"/><Relationship Id="rId1" Type="http://schemas.openxmlformats.org/officeDocument/2006/relationships/image" Target="../media/image4.png"/><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_rels/drawing2.xml.rels><?xml version="1.0" encoding="UTF-8" standalone="yes"?>
<Relationships xmlns="http://schemas.openxmlformats.org/package/2006/relationships"><Relationship Id="rId8" Type="http://schemas.openxmlformats.org/officeDocument/2006/relationships/image" Target="../media/image29.png"/><Relationship Id="rId13" Type="http://schemas.openxmlformats.org/officeDocument/2006/relationships/image" Target="../media/image34.png"/><Relationship Id="rId18" Type="http://schemas.openxmlformats.org/officeDocument/2006/relationships/image" Target="../media/image39.png"/><Relationship Id="rId3" Type="http://schemas.openxmlformats.org/officeDocument/2006/relationships/image" Target="../media/image24.png"/><Relationship Id="rId21" Type="http://schemas.openxmlformats.org/officeDocument/2006/relationships/image" Target="../media/image42.png"/><Relationship Id="rId7" Type="http://schemas.openxmlformats.org/officeDocument/2006/relationships/image" Target="../media/image28.png"/><Relationship Id="rId12" Type="http://schemas.openxmlformats.org/officeDocument/2006/relationships/image" Target="../media/image33.jpeg"/><Relationship Id="rId17" Type="http://schemas.openxmlformats.org/officeDocument/2006/relationships/image" Target="../media/image38.png"/><Relationship Id="rId2" Type="http://schemas.openxmlformats.org/officeDocument/2006/relationships/image" Target="../media/image23.png"/><Relationship Id="rId16" Type="http://schemas.openxmlformats.org/officeDocument/2006/relationships/image" Target="../media/image37.png"/><Relationship Id="rId20" Type="http://schemas.openxmlformats.org/officeDocument/2006/relationships/image" Target="../media/image41.png"/><Relationship Id="rId1" Type="http://schemas.openxmlformats.org/officeDocument/2006/relationships/image" Target="../media/image22.png"/><Relationship Id="rId6" Type="http://schemas.openxmlformats.org/officeDocument/2006/relationships/image" Target="../media/image27.png"/><Relationship Id="rId11" Type="http://schemas.openxmlformats.org/officeDocument/2006/relationships/image" Target="../media/image32.png"/><Relationship Id="rId5" Type="http://schemas.openxmlformats.org/officeDocument/2006/relationships/image" Target="../media/image26.png"/><Relationship Id="rId15" Type="http://schemas.openxmlformats.org/officeDocument/2006/relationships/image" Target="../media/image36.png"/><Relationship Id="rId23" Type="http://schemas.openxmlformats.org/officeDocument/2006/relationships/image" Target="../media/image44.png"/><Relationship Id="rId10" Type="http://schemas.openxmlformats.org/officeDocument/2006/relationships/image" Target="../media/image31.jpeg"/><Relationship Id="rId19" Type="http://schemas.openxmlformats.org/officeDocument/2006/relationships/image" Target="../media/image40.png"/><Relationship Id="rId4" Type="http://schemas.openxmlformats.org/officeDocument/2006/relationships/image" Target="../media/image25.png"/><Relationship Id="rId9" Type="http://schemas.openxmlformats.org/officeDocument/2006/relationships/image" Target="../media/image30.png"/><Relationship Id="rId14" Type="http://schemas.openxmlformats.org/officeDocument/2006/relationships/image" Target="../media/image35.png"/><Relationship Id="rId22" Type="http://schemas.openxmlformats.org/officeDocument/2006/relationships/image" Target="../media/image43.png"/></Relationships>
</file>

<file path=xl/drawings/_rels/drawing3.xml.rels><?xml version="1.0" encoding="UTF-8" standalone="yes"?>
<Relationships xmlns="http://schemas.openxmlformats.org/package/2006/relationships"><Relationship Id="rId3" Type="http://schemas.openxmlformats.org/officeDocument/2006/relationships/image" Target="../media/image47.png"/><Relationship Id="rId7" Type="http://schemas.openxmlformats.org/officeDocument/2006/relationships/image" Target="../media/image51.png"/><Relationship Id="rId2" Type="http://schemas.openxmlformats.org/officeDocument/2006/relationships/image" Target="../media/image46.png"/><Relationship Id="rId1" Type="http://schemas.openxmlformats.org/officeDocument/2006/relationships/image" Target="../media/image45.png"/><Relationship Id="rId6" Type="http://schemas.openxmlformats.org/officeDocument/2006/relationships/image" Target="../media/image50.png"/><Relationship Id="rId5" Type="http://schemas.openxmlformats.org/officeDocument/2006/relationships/image" Target="../media/image49.png"/><Relationship Id="rId4" Type="http://schemas.openxmlformats.org/officeDocument/2006/relationships/image" Target="../media/image48.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image" Target="../media/image3.emf"/><Relationship Id="rId7" Type="http://schemas.openxmlformats.org/officeDocument/2006/relationships/image" Target="../media/image14.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editAs="oneCell">
    <xdr:from>
      <xdr:col>0</xdr:col>
      <xdr:colOff>50800</xdr:colOff>
      <xdr:row>0</xdr:row>
      <xdr:rowOff>23495</xdr:rowOff>
    </xdr:from>
    <xdr:to>
      <xdr:col>6</xdr:col>
      <xdr:colOff>137795</xdr:colOff>
      <xdr:row>0</xdr:row>
      <xdr:rowOff>593007</xdr:rowOff>
    </xdr:to>
    <xdr:pic>
      <xdr:nvPicPr>
        <xdr:cNvPr id="2" name="图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0800" y="23495"/>
          <a:ext cx="1223645" cy="57277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0</xdr:colOff>
          <xdr:row>169</xdr:row>
          <xdr:rowOff>0</xdr:rowOff>
        </xdr:from>
        <xdr:to>
          <xdr:col>29</xdr:col>
          <xdr:colOff>50800</xdr:colOff>
          <xdr:row>172</xdr:row>
          <xdr:rowOff>95250</xdr:rowOff>
        </xdr:to>
        <xdr:sp macro="" textlink="">
          <xdr:nvSpPr>
            <xdr:cNvPr id="1086" name="ListBox1"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15332</xdr:colOff>
          <xdr:row>92</xdr:row>
          <xdr:rowOff>94047</xdr:rowOff>
        </xdr:from>
        <xdr:to>
          <xdr:col>18</xdr:col>
          <xdr:colOff>98978</xdr:colOff>
          <xdr:row>92</xdr:row>
          <xdr:rowOff>2321828</xdr:rowOff>
        </xdr:to>
        <xdr:pic>
          <xdr:nvPicPr>
            <xdr:cNvPr id="10" name="图片 9">
              <a:extLst>
                <a:ext uri="{FF2B5EF4-FFF2-40B4-BE49-F238E27FC236}">
                  <a16:creationId xmlns:a16="http://schemas.microsoft.com/office/drawing/2014/main" id="{00000000-0008-0000-0000-00000A000000}"/>
                </a:ext>
              </a:extLst>
            </xdr:cNvPr>
            <xdr:cNvPicPr>
              <a:picLocks noChangeAspect="1"/>
              <a:extLst>
                <a:ext uri="{84589F7E-364E-4C9E-8A38-B11213B215E9}">
                  <a14:cameraTool cellRange="调压方式" spid="_x0000_s4277"/>
                </a:ext>
              </a:extLst>
            </xdr:cNvPicPr>
          </xdr:nvPicPr>
          <xdr:blipFill>
            <a:blip xmlns:r="http://schemas.openxmlformats.org/officeDocument/2006/relationships" r:embed="rId2"/>
            <a:stretch>
              <a:fillRect/>
            </a:stretch>
          </xdr:blipFill>
          <xdr:spPr>
            <a:xfrm>
              <a:off x="394970" y="14958695"/>
              <a:ext cx="3081655" cy="222758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xdr:from>
          <xdr:col>22</xdr:col>
          <xdr:colOff>76200</xdr:colOff>
          <xdr:row>26</xdr:row>
          <xdr:rowOff>37347</xdr:rowOff>
        </xdr:from>
        <xdr:to>
          <xdr:col>33</xdr:col>
          <xdr:colOff>130628</xdr:colOff>
          <xdr:row>26</xdr:row>
          <xdr:rowOff>1351079</xdr:rowOff>
        </xdr:to>
        <xdr:pic>
          <xdr:nvPicPr>
            <xdr:cNvPr id="3" name="图片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接线图" spid="_x0000_s4278"/>
                </a:ext>
              </a:extLst>
            </xdr:cNvPicPr>
          </xdr:nvPicPr>
          <xdr:blipFill>
            <a:blip xmlns:r="http://schemas.openxmlformats.org/officeDocument/2006/relationships" r:embed="rId3"/>
            <a:srcRect/>
            <a:stretch>
              <a:fillRect/>
            </a:stretch>
          </xdr:blipFill>
          <xdr:spPr>
            <a:xfrm>
              <a:off x="4199255" y="7355840"/>
              <a:ext cx="2074545" cy="1313815"/>
            </a:xfrm>
            <a:prstGeom prst="rect">
              <a:avLst/>
            </a:prstGeom>
            <a:noFill/>
            <a:ln w="9525">
              <a:noFill/>
            </a:ln>
          </xdr:spPr>
        </xdr:pic>
        <xdr:clientData/>
      </xdr:twoCellAnchor>
    </mc:Choice>
    <mc:Fallback/>
  </mc:AlternateContent>
  <mc:AlternateContent xmlns:mc="http://schemas.openxmlformats.org/markup-compatibility/2006">
    <mc:Choice xmlns:a14="http://schemas.microsoft.com/office/drawing/2010/main" Requires="a14">
      <xdr:twoCellAnchor>
        <xdr:from>
          <xdr:col>7</xdr:col>
          <xdr:colOff>171450</xdr:colOff>
          <xdr:row>53</xdr:row>
          <xdr:rowOff>0</xdr:rowOff>
        </xdr:from>
        <xdr:to>
          <xdr:col>10</xdr:col>
          <xdr:colOff>12700</xdr:colOff>
          <xdr:row>59</xdr:row>
          <xdr:rowOff>3579</xdr:rowOff>
        </xdr:to>
        <xdr:pic>
          <xdr:nvPicPr>
            <xdr:cNvPr id="14" name="图片 13">
              <a:extLst>
                <a:ext uri="{FF2B5EF4-FFF2-40B4-BE49-F238E27FC236}">
                  <a16:creationId xmlns:a16="http://schemas.microsoft.com/office/drawing/2014/main" id="{00000000-0008-0000-0000-00000E000000}"/>
                </a:ext>
              </a:extLst>
            </xdr:cNvPr>
            <xdr:cNvPicPr>
              <a:picLocks noChangeAspect="1"/>
              <a:extLst>
                <a:ext uri="{84589F7E-364E-4C9E-8A38-B11213B215E9}">
                  <a14:cameraTool cellRange="铁芯线圈" spid="_x0000_s4279"/>
                </a:ext>
              </a:extLst>
            </xdr:cNvPicPr>
          </xdr:nvPicPr>
          <xdr:blipFill>
            <a:blip xmlns:r="http://schemas.openxmlformats.org/officeDocument/2006/relationships" r:embed="rId4"/>
            <a:stretch>
              <a:fillRect/>
            </a:stretch>
          </xdr:blipFill>
          <xdr:spPr>
            <a:xfrm>
              <a:off x="1516380" y="10495280"/>
              <a:ext cx="393700" cy="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xdr:from>
          <xdr:col>26</xdr:col>
          <xdr:colOff>3175</xdr:colOff>
          <xdr:row>53</xdr:row>
          <xdr:rowOff>3175</xdr:rowOff>
        </xdr:from>
        <xdr:to>
          <xdr:col>28</xdr:col>
          <xdr:colOff>26918</xdr:colOff>
          <xdr:row>58</xdr:row>
          <xdr:rowOff>229566</xdr:rowOff>
        </xdr:to>
        <xdr:pic>
          <xdr:nvPicPr>
            <xdr:cNvPr id="15" name="图片 14">
              <a:extLst>
                <a:ext uri="{FF2B5EF4-FFF2-40B4-BE49-F238E27FC236}">
                  <a16:creationId xmlns:a16="http://schemas.microsoft.com/office/drawing/2014/main" id="{00000000-0008-0000-0000-00000F000000}"/>
                </a:ext>
              </a:extLst>
            </xdr:cNvPr>
            <xdr:cNvPicPr>
              <a:picLocks noChangeAspect="1"/>
              <a:extLst>
                <a:ext uri="{84589F7E-364E-4C9E-8A38-B11213B215E9}">
                  <a14:cameraTool cellRange="线圈油箱" spid="_x0000_s4280"/>
                </a:ext>
              </a:extLst>
            </xdr:cNvPicPr>
          </xdr:nvPicPr>
          <xdr:blipFill>
            <a:blip xmlns:r="http://schemas.openxmlformats.org/officeDocument/2006/relationships" r:embed="rId5"/>
            <a:stretch>
              <a:fillRect/>
            </a:stretch>
          </xdr:blipFill>
          <xdr:spPr>
            <a:xfrm>
              <a:off x="4787265" y="10495280"/>
              <a:ext cx="391795" cy="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146050</xdr:colOff>
          <xdr:row>0</xdr:row>
          <xdr:rowOff>120650</xdr:rowOff>
        </xdr:from>
        <xdr:to>
          <xdr:col>44</xdr:col>
          <xdr:colOff>6350</xdr:colOff>
          <xdr:row>0</xdr:row>
          <xdr:rowOff>501650</xdr:rowOff>
        </xdr:to>
        <xdr:sp macro="" textlink="">
          <xdr:nvSpPr>
            <xdr:cNvPr id="1113" name="CommandButton1"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68197</xdr:colOff>
          <xdr:row>97</xdr:row>
          <xdr:rowOff>45720</xdr:rowOff>
        </xdr:from>
        <xdr:to>
          <xdr:col>36</xdr:col>
          <xdr:colOff>73133</xdr:colOff>
          <xdr:row>98</xdr:row>
          <xdr:rowOff>0</xdr:rowOff>
        </xdr:to>
        <xdr:pic>
          <xdr:nvPicPr>
            <xdr:cNvPr id="4" name="图片 3">
              <a:extLst>
                <a:ext uri="{FF2B5EF4-FFF2-40B4-BE49-F238E27FC236}">
                  <a16:creationId xmlns:a16="http://schemas.microsoft.com/office/drawing/2014/main" id="{00000000-0008-0000-0000-000004000000}"/>
                </a:ext>
              </a:extLst>
            </xdr:cNvPr>
            <xdr:cNvPicPr>
              <a:picLocks noChangeAspect="1"/>
              <a:extLst>
                <a:ext uri="{84589F7E-364E-4C9E-8A38-B11213B215E9}">
                  <a14:cameraTool cellRange="压力释放阀" spid="_x0000_s4281"/>
                </a:ext>
              </a:extLst>
            </xdr:cNvPicPr>
          </xdr:nvPicPr>
          <xdr:blipFill>
            <a:blip xmlns:r="http://schemas.openxmlformats.org/officeDocument/2006/relationships" r:embed="rId6"/>
            <a:stretch>
              <a:fillRect/>
            </a:stretch>
          </xdr:blipFill>
          <xdr:spPr>
            <a:xfrm>
              <a:off x="4001135" y="18446750"/>
              <a:ext cx="2703195" cy="0"/>
            </a:xfrm>
            <a:prstGeom prst="rect">
              <a:avLst/>
            </a:prstGeom>
          </xdr:spPr>
        </xdr:pic>
        <xdr:clientData/>
      </xdr:twoCellAnchor>
    </mc:Choice>
    <mc:Fallback/>
  </mc:AlternateContent>
  <xdr:twoCellAnchor>
    <xdr:from>
      <xdr:col>23</xdr:col>
      <xdr:colOff>81280</xdr:colOff>
      <xdr:row>103</xdr:row>
      <xdr:rowOff>53341</xdr:rowOff>
    </xdr:from>
    <xdr:to>
      <xdr:col>34</xdr:col>
      <xdr:colOff>62230</xdr:colOff>
      <xdr:row>103</xdr:row>
      <xdr:rowOff>969049</xdr:rowOff>
    </xdr:to>
    <xdr:pic>
      <xdr:nvPicPr>
        <xdr:cNvPr id="8" name="图片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394200" y="18446750"/>
          <a:ext cx="1995805" cy="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45</xdr:col>
          <xdr:colOff>0</xdr:colOff>
          <xdr:row>0</xdr:row>
          <xdr:rowOff>114300</xdr:rowOff>
        </xdr:from>
        <xdr:to>
          <xdr:col>50</xdr:col>
          <xdr:colOff>165100</xdr:colOff>
          <xdr:row>0</xdr:row>
          <xdr:rowOff>501650</xdr:rowOff>
        </xdr:to>
        <xdr:sp macro="" textlink="">
          <xdr:nvSpPr>
            <xdr:cNvPr id="4106" name="CommandButton2"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325755</xdr:colOff>
      <xdr:row>201</xdr:row>
      <xdr:rowOff>147955</xdr:rowOff>
    </xdr:from>
    <xdr:to>
      <xdr:col>18</xdr:col>
      <xdr:colOff>12065</xdr:colOff>
      <xdr:row>228</xdr:row>
      <xdr:rowOff>220980</xdr:rowOff>
    </xdr:to>
    <xdr:pic>
      <xdr:nvPicPr>
        <xdr:cNvPr id="2" name="图片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5391765" y="72170290"/>
          <a:ext cx="6929755" cy="5431790"/>
        </a:xfrm>
        <a:prstGeom prst="rect">
          <a:avLst/>
        </a:prstGeom>
        <a:noFill/>
        <a:ln w="9525">
          <a:noFill/>
        </a:ln>
      </xdr:spPr>
    </xdr:pic>
    <xdr:clientData/>
  </xdr:twoCellAnchor>
  <xdr:twoCellAnchor>
    <xdr:from>
      <xdr:col>11</xdr:col>
      <xdr:colOff>127000</xdr:colOff>
      <xdr:row>0</xdr:row>
      <xdr:rowOff>177800</xdr:rowOff>
    </xdr:from>
    <xdr:to>
      <xdr:col>11</xdr:col>
      <xdr:colOff>844550</xdr:colOff>
      <xdr:row>0</xdr:row>
      <xdr:rowOff>673100</xdr:rowOff>
    </xdr:to>
    <xdr:grpSp>
      <xdr:nvGrpSpPr>
        <xdr:cNvPr id="3" name="组合 749">
          <a:extLst>
            <a:ext uri="{FF2B5EF4-FFF2-40B4-BE49-F238E27FC236}">
              <a16:creationId xmlns:a16="http://schemas.microsoft.com/office/drawing/2014/main" id="{00000000-0008-0000-0100-000003000000}"/>
            </a:ext>
          </a:extLst>
        </xdr:cNvPr>
        <xdr:cNvGrpSpPr/>
      </xdr:nvGrpSpPr>
      <xdr:grpSpPr>
        <a:xfrm>
          <a:off x="16891000" y="177800"/>
          <a:ext cx="717550" cy="495300"/>
          <a:chOff x="5385" y="12922"/>
          <a:chExt cx="902" cy="574"/>
        </a:xfrm>
      </xdr:grpSpPr>
      <xdr:grpSp>
        <xdr:nvGrpSpPr>
          <xdr:cNvPr id="4" name="组合 750">
            <a:extLst>
              <a:ext uri="{FF2B5EF4-FFF2-40B4-BE49-F238E27FC236}">
                <a16:creationId xmlns:a16="http://schemas.microsoft.com/office/drawing/2014/main" id="{00000000-0008-0000-0100-000004000000}"/>
              </a:ext>
            </a:extLst>
          </xdr:cNvPr>
          <xdr:cNvGrpSpPr/>
        </xdr:nvGrpSpPr>
        <xdr:grpSpPr>
          <a:xfrm>
            <a:off x="5624" y="12922"/>
            <a:ext cx="663" cy="574"/>
            <a:chOff x="5391" y="13239"/>
            <a:chExt cx="663" cy="574"/>
          </a:xfrm>
        </xdr:grpSpPr>
        <xdr:grpSp>
          <xdr:nvGrpSpPr>
            <xdr:cNvPr id="5" name="组合 751">
              <a:extLst>
                <a:ext uri="{FF2B5EF4-FFF2-40B4-BE49-F238E27FC236}">
                  <a16:creationId xmlns:a16="http://schemas.microsoft.com/office/drawing/2014/main" id="{00000000-0008-0000-0100-000005000000}"/>
                </a:ext>
              </a:extLst>
            </xdr:cNvPr>
            <xdr:cNvGrpSpPr/>
          </xdr:nvGrpSpPr>
          <xdr:grpSpPr>
            <a:xfrm>
              <a:off x="5391" y="13239"/>
              <a:ext cx="663" cy="574"/>
              <a:chOff x="5391" y="13239"/>
              <a:chExt cx="663" cy="574"/>
            </a:xfrm>
          </xdr:grpSpPr>
          <xdr:sp macro="" textlink="">
            <xdr:nvSpPr>
              <xdr:cNvPr id="6" name="椭圆 752">
                <a:extLst>
                  <a:ext uri="{FF2B5EF4-FFF2-40B4-BE49-F238E27FC236}">
                    <a16:creationId xmlns:a16="http://schemas.microsoft.com/office/drawing/2014/main" id="{00000000-0008-0000-0100-000006000000}"/>
                  </a:ext>
                </a:extLst>
              </xdr:cNvPr>
              <xdr:cNvSpPr/>
            </xdr:nvSpPr>
            <xdr:spPr>
              <a:xfrm>
                <a:off x="5445" y="13239"/>
                <a:ext cx="540" cy="468"/>
              </a:xfrm>
              <a:prstGeom prst="ellipse">
                <a:avLst/>
              </a:prstGeom>
              <a:solidFill>
                <a:srgbClr val="FFFFFF"/>
              </a:solidFill>
              <a:ln w="9525" cap="flat" cmpd="sng">
                <a:solidFill>
                  <a:srgbClr val="000000"/>
                </a:solidFill>
                <a:prstDash val="solid"/>
                <a:headEnd type="none" w="med" len="med"/>
                <a:tailEnd type="none" w="med" len="med"/>
              </a:ln>
            </xdr:spPr>
          </xdr:sp>
          <xdr:sp macro="" textlink="">
            <xdr:nvSpPr>
              <xdr:cNvPr id="7" name="文本框 753">
                <a:extLst>
                  <a:ext uri="{FF2B5EF4-FFF2-40B4-BE49-F238E27FC236}">
                    <a16:creationId xmlns:a16="http://schemas.microsoft.com/office/drawing/2014/main" id="{00000000-0008-0000-0100-000007000000}"/>
                  </a:ext>
                </a:extLst>
              </xdr:cNvPr>
              <xdr:cNvSpPr txBox="1"/>
            </xdr:nvSpPr>
            <xdr:spPr>
              <a:xfrm>
                <a:off x="5459" y="13450"/>
                <a:ext cx="540" cy="363"/>
              </a:xfrm>
              <a:prstGeom prst="rect">
                <a:avLst/>
              </a:prstGeom>
              <a:solidFill>
                <a:srgbClr val="FFFFFF"/>
              </a:solidFill>
              <a:ln w="9525" cap="flat" cmpd="sng">
                <a:solidFill>
                  <a:srgbClr val="000000"/>
                </a:solidFill>
                <a:prstDash val="solid"/>
                <a:miter/>
                <a:headEnd type="none" w="med" len="med"/>
                <a:tailEnd type="none" w="med" len="med"/>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just">
                  <a:lnSpc>
                    <a:spcPts val="1200"/>
                  </a:lnSpc>
                </a:pPr>
                <a:r>
                  <a:rPr lang="en-US" altLang="zh-CN" sz="1050" b="1"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L</a:t>
                </a:r>
              </a:p>
            </xdr:txBody>
          </xdr:sp>
          <xdr:sp macro="" textlink="">
            <xdr:nvSpPr>
              <xdr:cNvPr id="8" name="文本框 754">
                <a:extLst>
                  <a:ext uri="{FF2B5EF4-FFF2-40B4-BE49-F238E27FC236}">
                    <a16:creationId xmlns:a16="http://schemas.microsoft.com/office/drawing/2014/main" id="{00000000-0008-0000-0100-000008000000}"/>
                  </a:ext>
                </a:extLst>
              </xdr:cNvPr>
              <xdr:cNvSpPr txBox="1"/>
            </xdr:nvSpPr>
            <xdr:spPr>
              <a:xfrm>
                <a:off x="5391" y="13450"/>
                <a:ext cx="68" cy="312"/>
              </a:xfrm>
              <a:prstGeom prst="rect">
                <a:avLst/>
              </a:prstGeom>
              <a:solidFill>
                <a:srgbClr val="003300"/>
              </a:solidFill>
              <a:ln w="9525" cap="flat" cmpd="sng">
                <a:solidFill>
                  <a:srgbClr val="000000"/>
                </a:solidFill>
                <a:prstDash val="solid"/>
                <a:miter/>
                <a:headEnd type="none" w="med" len="med"/>
                <a:tailEnd type="none" w="med" len="med"/>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just"/>
                <a:r>
                  <a:rPr lang="en-US" altLang="zh-CN" sz="1050"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 </a:t>
                </a:r>
              </a:p>
            </xdr:txBody>
          </xdr:sp>
          <xdr:sp macro="" textlink="">
            <xdr:nvSpPr>
              <xdr:cNvPr id="9" name="文本框 755">
                <a:extLst>
                  <a:ext uri="{FF2B5EF4-FFF2-40B4-BE49-F238E27FC236}">
                    <a16:creationId xmlns:a16="http://schemas.microsoft.com/office/drawing/2014/main" id="{00000000-0008-0000-0100-000009000000}"/>
                  </a:ext>
                </a:extLst>
              </xdr:cNvPr>
              <xdr:cNvSpPr txBox="1"/>
            </xdr:nvSpPr>
            <xdr:spPr>
              <a:xfrm>
                <a:off x="5986" y="13425"/>
                <a:ext cx="68" cy="312"/>
              </a:xfrm>
              <a:prstGeom prst="rect">
                <a:avLst/>
              </a:prstGeom>
              <a:solidFill>
                <a:srgbClr val="003300"/>
              </a:solidFill>
              <a:ln w="9525" cap="flat" cmpd="sng">
                <a:solidFill>
                  <a:srgbClr val="000000"/>
                </a:solidFill>
                <a:prstDash val="solid"/>
                <a:miter/>
                <a:headEnd type="none" w="med" len="med"/>
                <a:tailEnd type="none" w="med" len="med"/>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just"/>
                <a:r>
                  <a:rPr lang="en-US" altLang="zh-CN" sz="1050"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 </a:t>
                </a:r>
              </a:p>
            </xdr:txBody>
          </xdr:sp>
        </xdr:grpSp>
        <xdr:sp macro="" textlink="">
          <xdr:nvSpPr>
            <xdr:cNvPr id="10" name="文本框 756">
              <a:extLst>
                <a:ext uri="{FF2B5EF4-FFF2-40B4-BE49-F238E27FC236}">
                  <a16:creationId xmlns:a16="http://schemas.microsoft.com/office/drawing/2014/main" id="{00000000-0008-0000-0100-00000A000000}"/>
                </a:ext>
              </a:extLst>
            </xdr:cNvPr>
            <xdr:cNvSpPr txBox="1"/>
          </xdr:nvSpPr>
          <xdr:spPr>
            <a:xfrm>
              <a:off x="5476" y="13390"/>
              <a:ext cx="482" cy="125"/>
            </a:xfrm>
            <a:prstGeom prst="rect">
              <a:avLst/>
            </a:prstGeom>
            <a:solidFill>
              <a:srgbClr val="FFFFFF"/>
            </a:solidFill>
            <a:ln>
              <a:noFill/>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just"/>
              <a:r>
                <a:rPr lang="en-US" altLang="zh-CN" sz="1050"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 </a:t>
              </a:r>
            </a:p>
          </xdr:txBody>
        </xdr:sp>
      </xdr:grpSp>
      <xdr:sp macro="" textlink="">
        <xdr:nvSpPr>
          <xdr:cNvPr id="19" name="矩形 757">
            <a:extLst>
              <a:ext uri="{FF2B5EF4-FFF2-40B4-BE49-F238E27FC236}">
                <a16:creationId xmlns:a16="http://schemas.microsoft.com/office/drawing/2014/main" id="{00000000-0008-0000-0100-000013000000}"/>
              </a:ext>
            </a:extLst>
          </xdr:cNvPr>
          <xdr:cNvSpPr/>
        </xdr:nvSpPr>
        <xdr:spPr>
          <a:xfrm>
            <a:off x="5385" y="13269"/>
            <a:ext cx="249" cy="62"/>
          </a:xfrm>
          <a:prstGeom prst="rect">
            <a:avLst/>
          </a:prstGeom>
          <a:solidFill>
            <a:srgbClr val="FFFFFF"/>
          </a:solidFill>
          <a:ln w="9525" cap="flat" cmpd="sng">
            <a:solidFill>
              <a:srgbClr val="000000"/>
            </a:solidFill>
            <a:prstDash val="solid"/>
            <a:miter/>
            <a:headEnd type="none" w="med" len="med"/>
            <a:tailEnd type="none" w="med" len="med"/>
          </a:ln>
        </xdr:spPr>
      </xdr:sp>
    </xdr:grpSp>
    <xdr:clientData/>
  </xdr:twoCellAnchor>
  <xdr:twoCellAnchor>
    <xdr:from>
      <xdr:col>11</xdr:col>
      <xdr:colOff>152400</xdr:colOff>
      <xdr:row>1</xdr:row>
      <xdr:rowOff>127000</xdr:rowOff>
    </xdr:from>
    <xdr:to>
      <xdr:col>11</xdr:col>
      <xdr:colOff>857250</xdr:colOff>
      <xdr:row>1</xdr:row>
      <xdr:rowOff>647700</xdr:rowOff>
    </xdr:to>
    <xdr:grpSp>
      <xdr:nvGrpSpPr>
        <xdr:cNvPr id="20" name="组合 740">
          <a:extLst>
            <a:ext uri="{FF2B5EF4-FFF2-40B4-BE49-F238E27FC236}">
              <a16:creationId xmlns:a16="http://schemas.microsoft.com/office/drawing/2014/main" id="{00000000-0008-0000-0100-000014000000}"/>
            </a:ext>
          </a:extLst>
        </xdr:cNvPr>
        <xdr:cNvGrpSpPr/>
      </xdr:nvGrpSpPr>
      <xdr:grpSpPr>
        <a:xfrm>
          <a:off x="16916400" y="889000"/>
          <a:ext cx="704850" cy="520700"/>
          <a:chOff x="7500" y="12906"/>
          <a:chExt cx="894" cy="574"/>
        </a:xfrm>
      </xdr:grpSpPr>
      <xdr:grpSp>
        <xdr:nvGrpSpPr>
          <xdr:cNvPr id="21" name="组合 741">
            <a:extLst>
              <a:ext uri="{FF2B5EF4-FFF2-40B4-BE49-F238E27FC236}">
                <a16:creationId xmlns:a16="http://schemas.microsoft.com/office/drawing/2014/main" id="{00000000-0008-0000-0100-000015000000}"/>
              </a:ext>
            </a:extLst>
          </xdr:cNvPr>
          <xdr:cNvGrpSpPr/>
        </xdr:nvGrpSpPr>
        <xdr:grpSpPr>
          <a:xfrm>
            <a:off x="7500" y="12906"/>
            <a:ext cx="663" cy="574"/>
            <a:chOff x="5391" y="13239"/>
            <a:chExt cx="663" cy="574"/>
          </a:xfrm>
        </xdr:grpSpPr>
        <xdr:grpSp>
          <xdr:nvGrpSpPr>
            <xdr:cNvPr id="22" name="组合 742">
              <a:extLst>
                <a:ext uri="{FF2B5EF4-FFF2-40B4-BE49-F238E27FC236}">
                  <a16:creationId xmlns:a16="http://schemas.microsoft.com/office/drawing/2014/main" id="{00000000-0008-0000-0100-000016000000}"/>
                </a:ext>
              </a:extLst>
            </xdr:cNvPr>
            <xdr:cNvGrpSpPr/>
          </xdr:nvGrpSpPr>
          <xdr:grpSpPr>
            <a:xfrm>
              <a:off x="5391" y="13239"/>
              <a:ext cx="663" cy="574"/>
              <a:chOff x="5391" y="13239"/>
              <a:chExt cx="663" cy="574"/>
            </a:xfrm>
          </xdr:grpSpPr>
          <xdr:sp macro="" textlink="">
            <xdr:nvSpPr>
              <xdr:cNvPr id="23" name="椭圆 743">
                <a:extLst>
                  <a:ext uri="{FF2B5EF4-FFF2-40B4-BE49-F238E27FC236}">
                    <a16:creationId xmlns:a16="http://schemas.microsoft.com/office/drawing/2014/main" id="{00000000-0008-0000-0100-000017000000}"/>
                  </a:ext>
                </a:extLst>
              </xdr:cNvPr>
              <xdr:cNvSpPr/>
            </xdr:nvSpPr>
            <xdr:spPr>
              <a:xfrm>
                <a:off x="5445" y="13239"/>
                <a:ext cx="540" cy="468"/>
              </a:xfrm>
              <a:prstGeom prst="ellipse">
                <a:avLst/>
              </a:prstGeom>
              <a:solidFill>
                <a:srgbClr val="FFFFFF"/>
              </a:solidFill>
              <a:ln w="9525" cap="flat" cmpd="sng">
                <a:solidFill>
                  <a:srgbClr val="000000"/>
                </a:solidFill>
                <a:prstDash val="solid"/>
                <a:headEnd type="none" w="med" len="med"/>
                <a:tailEnd type="none" w="med" len="med"/>
              </a:ln>
            </xdr:spPr>
          </xdr:sp>
          <xdr:sp macro="" textlink="">
            <xdr:nvSpPr>
              <xdr:cNvPr id="24" name="文本框 744">
                <a:extLst>
                  <a:ext uri="{FF2B5EF4-FFF2-40B4-BE49-F238E27FC236}">
                    <a16:creationId xmlns:a16="http://schemas.microsoft.com/office/drawing/2014/main" id="{00000000-0008-0000-0100-000018000000}"/>
                  </a:ext>
                </a:extLst>
              </xdr:cNvPr>
              <xdr:cNvSpPr txBox="1"/>
            </xdr:nvSpPr>
            <xdr:spPr>
              <a:xfrm>
                <a:off x="5459" y="13450"/>
                <a:ext cx="540" cy="363"/>
              </a:xfrm>
              <a:prstGeom prst="rect">
                <a:avLst/>
              </a:prstGeom>
              <a:solidFill>
                <a:srgbClr val="FFFFFF"/>
              </a:solidFill>
              <a:ln w="9525" cap="flat" cmpd="sng">
                <a:solidFill>
                  <a:srgbClr val="000000"/>
                </a:solidFill>
                <a:prstDash val="solid"/>
                <a:miter/>
                <a:headEnd type="none" w="med" len="med"/>
                <a:tailEnd type="none" w="med" len="med"/>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lnSpc>
                    <a:spcPts val="1000"/>
                  </a:lnSpc>
                </a:pPr>
                <a:r>
                  <a:rPr lang="en-US" altLang="zh-CN" sz="1050" b="1"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R</a:t>
                </a:r>
              </a:p>
            </xdr:txBody>
          </xdr:sp>
          <xdr:sp macro="" textlink="">
            <xdr:nvSpPr>
              <xdr:cNvPr id="25" name="文本框 745">
                <a:extLst>
                  <a:ext uri="{FF2B5EF4-FFF2-40B4-BE49-F238E27FC236}">
                    <a16:creationId xmlns:a16="http://schemas.microsoft.com/office/drawing/2014/main" id="{00000000-0008-0000-0100-000019000000}"/>
                  </a:ext>
                </a:extLst>
              </xdr:cNvPr>
              <xdr:cNvSpPr txBox="1"/>
            </xdr:nvSpPr>
            <xdr:spPr>
              <a:xfrm>
                <a:off x="5391" y="13450"/>
                <a:ext cx="68" cy="312"/>
              </a:xfrm>
              <a:prstGeom prst="rect">
                <a:avLst/>
              </a:prstGeom>
              <a:solidFill>
                <a:srgbClr val="003300"/>
              </a:solidFill>
              <a:ln w="9525" cap="flat" cmpd="sng">
                <a:solidFill>
                  <a:srgbClr val="000000"/>
                </a:solidFill>
                <a:prstDash val="solid"/>
                <a:miter/>
                <a:headEnd type="none" w="med" len="med"/>
                <a:tailEnd type="none" w="med" len="med"/>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just"/>
                <a:r>
                  <a:rPr lang="en-US" altLang="zh-CN" sz="1050"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 </a:t>
                </a:r>
              </a:p>
            </xdr:txBody>
          </xdr:sp>
          <xdr:sp macro="" textlink="">
            <xdr:nvSpPr>
              <xdr:cNvPr id="26" name="文本框 746">
                <a:extLst>
                  <a:ext uri="{FF2B5EF4-FFF2-40B4-BE49-F238E27FC236}">
                    <a16:creationId xmlns:a16="http://schemas.microsoft.com/office/drawing/2014/main" id="{00000000-0008-0000-0100-00001A000000}"/>
                  </a:ext>
                </a:extLst>
              </xdr:cNvPr>
              <xdr:cNvSpPr txBox="1"/>
            </xdr:nvSpPr>
            <xdr:spPr>
              <a:xfrm>
                <a:off x="5986" y="13425"/>
                <a:ext cx="68" cy="312"/>
              </a:xfrm>
              <a:prstGeom prst="rect">
                <a:avLst/>
              </a:prstGeom>
              <a:solidFill>
                <a:srgbClr val="003300"/>
              </a:solidFill>
              <a:ln w="9525" cap="flat" cmpd="sng">
                <a:solidFill>
                  <a:srgbClr val="000000"/>
                </a:solidFill>
                <a:prstDash val="solid"/>
                <a:miter/>
                <a:headEnd type="none" w="med" len="med"/>
                <a:tailEnd type="none" w="med" len="med"/>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just"/>
                <a:r>
                  <a:rPr lang="en-US" altLang="zh-CN" sz="1050"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 </a:t>
                </a:r>
              </a:p>
            </xdr:txBody>
          </xdr:sp>
        </xdr:grpSp>
        <xdr:sp macro="" textlink="">
          <xdr:nvSpPr>
            <xdr:cNvPr id="27" name="文本框 747">
              <a:extLst>
                <a:ext uri="{FF2B5EF4-FFF2-40B4-BE49-F238E27FC236}">
                  <a16:creationId xmlns:a16="http://schemas.microsoft.com/office/drawing/2014/main" id="{00000000-0008-0000-0100-00001B000000}"/>
                </a:ext>
              </a:extLst>
            </xdr:cNvPr>
            <xdr:cNvSpPr txBox="1"/>
          </xdr:nvSpPr>
          <xdr:spPr>
            <a:xfrm>
              <a:off x="5476" y="13390"/>
              <a:ext cx="482" cy="125"/>
            </a:xfrm>
            <a:prstGeom prst="rect">
              <a:avLst/>
            </a:prstGeom>
            <a:solidFill>
              <a:srgbClr val="FFFFFF"/>
            </a:solidFill>
            <a:ln>
              <a:noFill/>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just"/>
              <a:r>
                <a:rPr lang="en-US" altLang="zh-CN" sz="1050"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 </a:t>
              </a:r>
            </a:p>
          </xdr:txBody>
        </xdr:sp>
      </xdr:grpSp>
      <xdr:sp macro="" textlink="">
        <xdr:nvSpPr>
          <xdr:cNvPr id="28" name="矩形 748">
            <a:extLst>
              <a:ext uri="{FF2B5EF4-FFF2-40B4-BE49-F238E27FC236}">
                <a16:creationId xmlns:a16="http://schemas.microsoft.com/office/drawing/2014/main" id="{00000000-0008-0000-0100-00001C000000}"/>
              </a:ext>
            </a:extLst>
          </xdr:cNvPr>
          <xdr:cNvSpPr/>
        </xdr:nvSpPr>
        <xdr:spPr>
          <a:xfrm>
            <a:off x="8145" y="13233"/>
            <a:ext cx="249" cy="62"/>
          </a:xfrm>
          <a:prstGeom prst="rect">
            <a:avLst/>
          </a:prstGeom>
          <a:solidFill>
            <a:srgbClr val="FFFFFF"/>
          </a:solidFill>
          <a:ln w="9525" cap="flat" cmpd="sng">
            <a:solidFill>
              <a:srgbClr val="000000"/>
            </a:solidFill>
            <a:prstDash val="solid"/>
            <a:miter/>
            <a:headEnd type="none" w="med" len="med"/>
            <a:tailEnd type="none" w="med" len="med"/>
          </a:ln>
        </xdr:spPr>
      </xdr:sp>
    </xdr:grpSp>
    <xdr:clientData/>
  </xdr:twoCellAnchor>
  <xdr:twoCellAnchor editAs="oneCell">
    <xdr:from>
      <xdr:col>7</xdr:col>
      <xdr:colOff>444499</xdr:colOff>
      <xdr:row>0</xdr:row>
      <xdr:rowOff>69849</xdr:rowOff>
    </xdr:from>
    <xdr:to>
      <xdr:col>7</xdr:col>
      <xdr:colOff>1323975</xdr:colOff>
      <xdr:row>1</xdr:row>
      <xdr:rowOff>1270</xdr:rowOff>
    </xdr:to>
    <xdr:pic>
      <xdr:nvPicPr>
        <xdr:cNvPr id="32" name="图片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2"/>
        <a:stretch>
          <a:fillRect/>
        </a:stretch>
      </xdr:blipFill>
      <xdr:spPr>
        <a:xfrm>
          <a:off x="11730990" y="69215"/>
          <a:ext cx="880110" cy="694055"/>
        </a:xfrm>
        <a:prstGeom prst="rect">
          <a:avLst/>
        </a:prstGeom>
      </xdr:spPr>
    </xdr:pic>
    <xdr:clientData/>
  </xdr:twoCellAnchor>
  <xdr:twoCellAnchor editAs="oneCell">
    <xdr:from>
      <xdr:col>7</xdr:col>
      <xdr:colOff>412749</xdr:colOff>
      <xdr:row>1</xdr:row>
      <xdr:rowOff>82550</xdr:rowOff>
    </xdr:from>
    <xdr:to>
      <xdr:col>7</xdr:col>
      <xdr:colOff>1416713</xdr:colOff>
      <xdr:row>2</xdr:row>
      <xdr:rowOff>19050</xdr:rowOff>
    </xdr:to>
    <xdr:pic>
      <xdr:nvPicPr>
        <xdr:cNvPr id="33" name="图片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3"/>
        <a:stretch>
          <a:fillRect/>
        </a:stretch>
      </xdr:blipFill>
      <xdr:spPr>
        <a:xfrm>
          <a:off x="11699240" y="844550"/>
          <a:ext cx="1004570" cy="698500"/>
        </a:xfrm>
        <a:prstGeom prst="rect">
          <a:avLst/>
        </a:prstGeom>
      </xdr:spPr>
    </xdr:pic>
    <xdr:clientData/>
  </xdr:twoCellAnchor>
  <xdr:twoCellAnchor editAs="oneCell">
    <xdr:from>
      <xdr:col>7</xdr:col>
      <xdr:colOff>457200</xdr:colOff>
      <xdr:row>2</xdr:row>
      <xdr:rowOff>50799</xdr:rowOff>
    </xdr:from>
    <xdr:to>
      <xdr:col>7</xdr:col>
      <xdr:colOff>1314450</xdr:colOff>
      <xdr:row>2</xdr:row>
      <xdr:rowOff>730336</xdr:rowOff>
    </xdr:to>
    <xdr:pic>
      <xdr:nvPicPr>
        <xdr:cNvPr id="34" name="图片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4"/>
        <a:stretch>
          <a:fillRect/>
        </a:stretch>
      </xdr:blipFill>
      <xdr:spPr>
        <a:xfrm>
          <a:off x="11744325" y="1574165"/>
          <a:ext cx="857250" cy="680085"/>
        </a:xfrm>
        <a:prstGeom prst="rect">
          <a:avLst/>
        </a:prstGeom>
      </xdr:spPr>
    </xdr:pic>
    <xdr:clientData/>
  </xdr:twoCellAnchor>
  <xdr:twoCellAnchor editAs="oneCell">
    <xdr:from>
      <xdr:col>7</xdr:col>
      <xdr:colOff>463550</xdr:colOff>
      <xdr:row>3</xdr:row>
      <xdr:rowOff>99366</xdr:rowOff>
    </xdr:from>
    <xdr:to>
      <xdr:col>7</xdr:col>
      <xdr:colOff>1228760</xdr:colOff>
      <xdr:row>3</xdr:row>
      <xdr:rowOff>714403</xdr:rowOff>
    </xdr:to>
    <xdr:pic>
      <xdr:nvPicPr>
        <xdr:cNvPr id="35" name="图片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
        <a:stretch>
          <a:fillRect/>
        </a:stretch>
      </xdr:blipFill>
      <xdr:spPr>
        <a:xfrm>
          <a:off x="11750675" y="2385060"/>
          <a:ext cx="765175" cy="615315"/>
        </a:xfrm>
        <a:prstGeom prst="rect">
          <a:avLst/>
        </a:prstGeom>
      </xdr:spPr>
    </xdr:pic>
    <xdr:clientData/>
  </xdr:twoCellAnchor>
  <xdr:twoCellAnchor editAs="oneCell">
    <xdr:from>
      <xdr:col>7</xdr:col>
      <xdr:colOff>368300</xdr:colOff>
      <xdr:row>4</xdr:row>
      <xdr:rowOff>69849</xdr:rowOff>
    </xdr:from>
    <xdr:to>
      <xdr:col>7</xdr:col>
      <xdr:colOff>1247775</xdr:colOff>
      <xdr:row>4</xdr:row>
      <xdr:rowOff>772455</xdr:rowOff>
    </xdr:to>
    <xdr:pic>
      <xdr:nvPicPr>
        <xdr:cNvPr id="36" name="图片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6"/>
        <a:stretch>
          <a:fillRect/>
        </a:stretch>
      </xdr:blipFill>
      <xdr:spPr>
        <a:xfrm>
          <a:off x="11655425" y="3182620"/>
          <a:ext cx="879475" cy="702945"/>
        </a:xfrm>
        <a:prstGeom prst="rect">
          <a:avLst/>
        </a:prstGeom>
      </xdr:spPr>
    </xdr:pic>
    <xdr:clientData/>
  </xdr:twoCellAnchor>
  <xdr:twoCellAnchor editAs="oneCell">
    <xdr:from>
      <xdr:col>7</xdr:col>
      <xdr:colOff>355600</xdr:colOff>
      <xdr:row>5</xdr:row>
      <xdr:rowOff>50799</xdr:rowOff>
    </xdr:from>
    <xdr:to>
      <xdr:col>7</xdr:col>
      <xdr:colOff>1247775</xdr:colOff>
      <xdr:row>5</xdr:row>
      <xdr:rowOff>749385</xdr:rowOff>
    </xdr:to>
    <xdr:pic>
      <xdr:nvPicPr>
        <xdr:cNvPr id="37" name="图片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7"/>
        <a:stretch>
          <a:fillRect/>
        </a:stretch>
      </xdr:blipFill>
      <xdr:spPr>
        <a:xfrm>
          <a:off x="11642725" y="3990975"/>
          <a:ext cx="892175" cy="699135"/>
        </a:xfrm>
        <a:prstGeom prst="rect">
          <a:avLst/>
        </a:prstGeom>
      </xdr:spPr>
    </xdr:pic>
    <xdr:clientData/>
  </xdr:twoCellAnchor>
  <xdr:twoCellAnchor editAs="oneCell">
    <xdr:from>
      <xdr:col>7</xdr:col>
      <xdr:colOff>298450</xdr:colOff>
      <xdr:row>6</xdr:row>
      <xdr:rowOff>57150</xdr:rowOff>
    </xdr:from>
    <xdr:to>
      <xdr:col>7</xdr:col>
      <xdr:colOff>1314450</xdr:colOff>
      <xdr:row>6</xdr:row>
      <xdr:rowOff>790575</xdr:rowOff>
    </xdr:to>
    <xdr:pic>
      <xdr:nvPicPr>
        <xdr:cNvPr id="38" name="图片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8"/>
        <a:stretch>
          <a:fillRect/>
        </a:stretch>
      </xdr:blipFill>
      <xdr:spPr>
        <a:xfrm>
          <a:off x="11585575" y="4825365"/>
          <a:ext cx="1016000" cy="733425"/>
        </a:xfrm>
        <a:prstGeom prst="rect">
          <a:avLst/>
        </a:prstGeom>
      </xdr:spPr>
    </xdr:pic>
    <xdr:clientData/>
  </xdr:twoCellAnchor>
  <xdr:twoCellAnchor editAs="oneCell">
    <xdr:from>
      <xdr:col>7</xdr:col>
      <xdr:colOff>342900</xdr:colOff>
      <xdr:row>7</xdr:row>
      <xdr:rowOff>76199</xdr:rowOff>
    </xdr:from>
    <xdr:to>
      <xdr:col>7</xdr:col>
      <xdr:colOff>1314450</xdr:colOff>
      <xdr:row>7</xdr:row>
      <xdr:rowOff>780572</xdr:rowOff>
    </xdr:to>
    <xdr:pic>
      <xdr:nvPicPr>
        <xdr:cNvPr id="39" name="图片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9"/>
        <a:stretch>
          <a:fillRect/>
        </a:stretch>
      </xdr:blipFill>
      <xdr:spPr>
        <a:xfrm>
          <a:off x="11630025" y="5671185"/>
          <a:ext cx="971550" cy="704850"/>
        </a:xfrm>
        <a:prstGeom prst="rect">
          <a:avLst/>
        </a:prstGeom>
      </xdr:spPr>
    </xdr:pic>
    <xdr:clientData/>
  </xdr:twoCellAnchor>
  <xdr:twoCellAnchor editAs="oneCell">
    <xdr:from>
      <xdr:col>15</xdr:col>
      <xdr:colOff>0</xdr:colOff>
      <xdr:row>0</xdr:row>
      <xdr:rowOff>0</xdr:rowOff>
    </xdr:from>
    <xdr:to>
      <xdr:col>15</xdr:col>
      <xdr:colOff>904875</xdr:colOff>
      <xdr:row>1</xdr:row>
      <xdr:rowOff>55880</xdr:rowOff>
    </xdr:to>
    <xdr:pic>
      <xdr:nvPicPr>
        <xdr:cNvPr id="11" name="图片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0092035" y="0"/>
          <a:ext cx="904875" cy="817880"/>
        </a:xfrm>
        <a:prstGeom prst="rect">
          <a:avLst/>
        </a:prstGeom>
      </xdr:spPr>
    </xdr:pic>
    <xdr:clientData/>
  </xdr:twoCellAnchor>
  <xdr:twoCellAnchor editAs="oneCell">
    <xdr:from>
      <xdr:col>15</xdr:col>
      <xdr:colOff>0</xdr:colOff>
      <xdr:row>1</xdr:row>
      <xdr:rowOff>0</xdr:rowOff>
    </xdr:from>
    <xdr:to>
      <xdr:col>15</xdr:col>
      <xdr:colOff>904875</xdr:colOff>
      <xdr:row>2</xdr:row>
      <xdr:rowOff>35560</xdr:rowOff>
    </xdr:to>
    <xdr:pic>
      <xdr:nvPicPr>
        <xdr:cNvPr id="12" name="图片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0092035" y="762000"/>
          <a:ext cx="904875" cy="797560"/>
        </a:xfrm>
        <a:prstGeom prst="rect">
          <a:avLst/>
        </a:prstGeom>
      </xdr:spPr>
    </xdr:pic>
    <xdr:clientData/>
  </xdr:twoCellAnchor>
  <xdr:twoCellAnchor editAs="oneCell">
    <xdr:from>
      <xdr:col>15</xdr:col>
      <xdr:colOff>0</xdr:colOff>
      <xdr:row>2</xdr:row>
      <xdr:rowOff>0</xdr:rowOff>
    </xdr:from>
    <xdr:to>
      <xdr:col>15</xdr:col>
      <xdr:colOff>847725</xdr:colOff>
      <xdr:row>3</xdr:row>
      <xdr:rowOff>8255</xdr:rowOff>
    </xdr:to>
    <xdr:pic>
      <xdr:nvPicPr>
        <xdr:cNvPr id="13" name="图片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0092035" y="1524000"/>
          <a:ext cx="847725" cy="770255"/>
        </a:xfrm>
        <a:prstGeom prst="rect">
          <a:avLst/>
        </a:prstGeom>
      </xdr:spPr>
    </xdr:pic>
    <xdr:clientData/>
  </xdr:twoCellAnchor>
  <xdr:twoCellAnchor editAs="oneCell">
    <xdr:from>
      <xdr:col>11</xdr:col>
      <xdr:colOff>120650</xdr:colOff>
      <xdr:row>2</xdr:row>
      <xdr:rowOff>120650</xdr:rowOff>
    </xdr:from>
    <xdr:to>
      <xdr:col>11</xdr:col>
      <xdr:colOff>945588</xdr:colOff>
      <xdr:row>2</xdr:row>
      <xdr:rowOff>752474</xdr:rowOff>
    </xdr:to>
    <xdr:pic>
      <xdr:nvPicPr>
        <xdr:cNvPr id="14" name="图片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17024985" y="1644650"/>
          <a:ext cx="824865" cy="631190"/>
        </a:xfrm>
        <a:prstGeom prst="rect">
          <a:avLst/>
        </a:prstGeom>
      </xdr:spPr>
    </xdr:pic>
    <xdr:clientData/>
  </xdr:twoCellAnchor>
  <xdr:twoCellAnchor editAs="oneCell">
    <xdr:from>
      <xdr:col>20</xdr:col>
      <xdr:colOff>228600</xdr:colOff>
      <xdr:row>13</xdr:row>
      <xdr:rowOff>50800</xdr:rowOff>
    </xdr:from>
    <xdr:to>
      <xdr:col>20</xdr:col>
      <xdr:colOff>1953895</xdr:colOff>
      <xdr:row>13</xdr:row>
      <xdr:rowOff>1610360</xdr:rowOff>
    </xdr:to>
    <xdr:pic>
      <xdr:nvPicPr>
        <xdr:cNvPr id="17" name="图片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4"/>
        <a:stretch>
          <a:fillRect/>
        </a:stretch>
      </xdr:blipFill>
      <xdr:spPr>
        <a:xfrm>
          <a:off x="24039830" y="10610850"/>
          <a:ext cx="1725295" cy="1559560"/>
        </a:xfrm>
        <a:prstGeom prst="rect">
          <a:avLst/>
        </a:prstGeom>
      </xdr:spPr>
    </xdr:pic>
    <xdr:clientData/>
  </xdr:twoCellAnchor>
  <xdr:twoCellAnchor editAs="oneCell">
    <xdr:from>
      <xdr:col>20</xdr:col>
      <xdr:colOff>247650</xdr:colOff>
      <xdr:row>14</xdr:row>
      <xdr:rowOff>44450</xdr:rowOff>
    </xdr:from>
    <xdr:to>
      <xdr:col>20</xdr:col>
      <xdr:colOff>1799590</xdr:colOff>
      <xdr:row>14</xdr:row>
      <xdr:rowOff>1630680</xdr:rowOff>
    </xdr:to>
    <xdr:pic>
      <xdr:nvPicPr>
        <xdr:cNvPr id="18" name="图片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5"/>
        <a:stretch>
          <a:fillRect/>
        </a:stretch>
      </xdr:blipFill>
      <xdr:spPr>
        <a:xfrm>
          <a:off x="24058880" y="12255500"/>
          <a:ext cx="1551940" cy="1586230"/>
        </a:xfrm>
        <a:prstGeom prst="rect">
          <a:avLst/>
        </a:prstGeom>
      </xdr:spPr>
    </xdr:pic>
    <xdr:clientData/>
  </xdr:twoCellAnchor>
  <xdr:twoCellAnchor>
    <xdr:from>
      <xdr:col>11</xdr:col>
      <xdr:colOff>127000</xdr:colOff>
      <xdr:row>3</xdr:row>
      <xdr:rowOff>177800</xdr:rowOff>
    </xdr:from>
    <xdr:to>
      <xdr:col>11</xdr:col>
      <xdr:colOff>844550</xdr:colOff>
      <xdr:row>3</xdr:row>
      <xdr:rowOff>673100</xdr:rowOff>
    </xdr:to>
    <xdr:grpSp>
      <xdr:nvGrpSpPr>
        <xdr:cNvPr id="15" name="组合 749">
          <a:extLst>
            <a:ext uri="{FF2B5EF4-FFF2-40B4-BE49-F238E27FC236}">
              <a16:creationId xmlns:a16="http://schemas.microsoft.com/office/drawing/2014/main" id="{00000000-0008-0000-0100-00000F000000}"/>
            </a:ext>
          </a:extLst>
        </xdr:cNvPr>
        <xdr:cNvGrpSpPr/>
      </xdr:nvGrpSpPr>
      <xdr:grpSpPr>
        <a:xfrm>
          <a:off x="16891000" y="2463800"/>
          <a:ext cx="717550" cy="495300"/>
          <a:chOff x="5385" y="12922"/>
          <a:chExt cx="902" cy="574"/>
        </a:xfrm>
      </xdr:grpSpPr>
      <xdr:grpSp>
        <xdr:nvGrpSpPr>
          <xdr:cNvPr id="16" name="组合 750">
            <a:extLst>
              <a:ext uri="{FF2B5EF4-FFF2-40B4-BE49-F238E27FC236}">
                <a16:creationId xmlns:a16="http://schemas.microsoft.com/office/drawing/2014/main" id="{00000000-0008-0000-0100-000010000000}"/>
              </a:ext>
            </a:extLst>
          </xdr:cNvPr>
          <xdr:cNvGrpSpPr/>
        </xdr:nvGrpSpPr>
        <xdr:grpSpPr>
          <a:xfrm>
            <a:off x="5624" y="12922"/>
            <a:ext cx="663" cy="574"/>
            <a:chOff x="5391" y="13239"/>
            <a:chExt cx="663" cy="574"/>
          </a:xfrm>
        </xdr:grpSpPr>
        <xdr:grpSp>
          <xdr:nvGrpSpPr>
            <xdr:cNvPr id="30" name="组合 751">
              <a:extLst>
                <a:ext uri="{FF2B5EF4-FFF2-40B4-BE49-F238E27FC236}">
                  <a16:creationId xmlns:a16="http://schemas.microsoft.com/office/drawing/2014/main" id="{00000000-0008-0000-0100-00001E000000}"/>
                </a:ext>
              </a:extLst>
            </xdr:cNvPr>
            <xdr:cNvGrpSpPr/>
          </xdr:nvGrpSpPr>
          <xdr:grpSpPr>
            <a:xfrm>
              <a:off x="5391" y="13239"/>
              <a:ext cx="663" cy="574"/>
              <a:chOff x="5391" y="13239"/>
              <a:chExt cx="663" cy="574"/>
            </a:xfrm>
          </xdr:grpSpPr>
          <xdr:sp macro="" textlink="">
            <xdr:nvSpPr>
              <xdr:cNvPr id="40" name="椭圆 752">
                <a:extLst>
                  <a:ext uri="{FF2B5EF4-FFF2-40B4-BE49-F238E27FC236}">
                    <a16:creationId xmlns:a16="http://schemas.microsoft.com/office/drawing/2014/main" id="{00000000-0008-0000-0100-000028000000}"/>
                  </a:ext>
                </a:extLst>
              </xdr:cNvPr>
              <xdr:cNvSpPr/>
            </xdr:nvSpPr>
            <xdr:spPr>
              <a:xfrm>
                <a:off x="5445" y="13239"/>
                <a:ext cx="540" cy="468"/>
              </a:xfrm>
              <a:prstGeom prst="ellipse">
                <a:avLst/>
              </a:prstGeom>
              <a:solidFill>
                <a:srgbClr val="FFFFFF"/>
              </a:solidFill>
              <a:ln w="9525" cap="flat" cmpd="sng">
                <a:solidFill>
                  <a:srgbClr val="000000"/>
                </a:solidFill>
                <a:prstDash val="solid"/>
                <a:headEnd type="none" w="med" len="med"/>
                <a:tailEnd type="none" w="med" len="med"/>
              </a:ln>
            </xdr:spPr>
          </xdr:sp>
          <xdr:sp macro="" textlink="">
            <xdr:nvSpPr>
              <xdr:cNvPr id="41" name="文本框 753">
                <a:extLst>
                  <a:ext uri="{FF2B5EF4-FFF2-40B4-BE49-F238E27FC236}">
                    <a16:creationId xmlns:a16="http://schemas.microsoft.com/office/drawing/2014/main" id="{00000000-0008-0000-0100-000029000000}"/>
                  </a:ext>
                </a:extLst>
              </xdr:cNvPr>
              <xdr:cNvSpPr txBox="1"/>
            </xdr:nvSpPr>
            <xdr:spPr>
              <a:xfrm>
                <a:off x="5459" y="13450"/>
                <a:ext cx="540" cy="363"/>
              </a:xfrm>
              <a:prstGeom prst="rect">
                <a:avLst/>
              </a:prstGeom>
              <a:solidFill>
                <a:srgbClr val="FFFFFF"/>
              </a:solidFill>
              <a:ln w="9525" cap="flat" cmpd="sng">
                <a:solidFill>
                  <a:srgbClr val="000000"/>
                </a:solidFill>
                <a:prstDash val="solid"/>
                <a:miter/>
                <a:headEnd type="none" w="med" len="med"/>
                <a:tailEnd type="none" w="med" len="med"/>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just">
                  <a:lnSpc>
                    <a:spcPts val="1200"/>
                  </a:lnSpc>
                </a:pPr>
                <a:r>
                  <a:rPr lang="en-US" altLang="zh-CN" sz="1050" b="1"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L</a:t>
                </a:r>
              </a:p>
            </xdr:txBody>
          </xdr:sp>
          <xdr:sp macro="" textlink="">
            <xdr:nvSpPr>
              <xdr:cNvPr id="42" name="文本框 754">
                <a:extLst>
                  <a:ext uri="{FF2B5EF4-FFF2-40B4-BE49-F238E27FC236}">
                    <a16:creationId xmlns:a16="http://schemas.microsoft.com/office/drawing/2014/main" id="{00000000-0008-0000-0100-00002A000000}"/>
                  </a:ext>
                </a:extLst>
              </xdr:cNvPr>
              <xdr:cNvSpPr txBox="1"/>
            </xdr:nvSpPr>
            <xdr:spPr>
              <a:xfrm>
                <a:off x="5391" y="13450"/>
                <a:ext cx="68" cy="312"/>
              </a:xfrm>
              <a:prstGeom prst="rect">
                <a:avLst/>
              </a:prstGeom>
              <a:solidFill>
                <a:srgbClr val="003300"/>
              </a:solidFill>
              <a:ln w="9525" cap="flat" cmpd="sng">
                <a:solidFill>
                  <a:srgbClr val="000000"/>
                </a:solidFill>
                <a:prstDash val="solid"/>
                <a:miter/>
                <a:headEnd type="none" w="med" len="med"/>
                <a:tailEnd type="none" w="med" len="med"/>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just"/>
                <a:r>
                  <a:rPr lang="en-US" altLang="zh-CN" sz="1050"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 </a:t>
                </a:r>
              </a:p>
            </xdr:txBody>
          </xdr:sp>
          <xdr:sp macro="" textlink="">
            <xdr:nvSpPr>
              <xdr:cNvPr id="43" name="文本框 755">
                <a:extLst>
                  <a:ext uri="{FF2B5EF4-FFF2-40B4-BE49-F238E27FC236}">
                    <a16:creationId xmlns:a16="http://schemas.microsoft.com/office/drawing/2014/main" id="{00000000-0008-0000-0100-00002B000000}"/>
                  </a:ext>
                </a:extLst>
              </xdr:cNvPr>
              <xdr:cNvSpPr txBox="1"/>
            </xdr:nvSpPr>
            <xdr:spPr>
              <a:xfrm>
                <a:off x="5986" y="13425"/>
                <a:ext cx="68" cy="312"/>
              </a:xfrm>
              <a:prstGeom prst="rect">
                <a:avLst/>
              </a:prstGeom>
              <a:solidFill>
                <a:srgbClr val="003300"/>
              </a:solidFill>
              <a:ln w="9525" cap="flat" cmpd="sng">
                <a:solidFill>
                  <a:srgbClr val="000000"/>
                </a:solidFill>
                <a:prstDash val="solid"/>
                <a:miter/>
                <a:headEnd type="none" w="med" len="med"/>
                <a:tailEnd type="none" w="med" len="med"/>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just"/>
                <a:r>
                  <a:rPr lang="en-US" altLang="zh-CN" sz="1050"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 </a:t>
                </a:r>
              </a:p>
            </xdr:txBody>
          </xdr:sp>
        </xdr:grpSp>
        <xdr:sp macro="" textlink="">
          <xdr:nvSpPr>
            <xdr:cNvPr id="31" name="文本框 756">
              <a:extLst>
                <a:ext uri="{FF2B5EF4-FFF2-40B4-BE49-F238E27FC236}">
                  <a16:creationId xmlns:a16="http://schemas.microsoft.com/office/drawing/2014/main" id="{00000000-0008-0000-0100-00001F000000}"/>
                </a:ext>
              </a:extLst>
            </xdr:cNvPr>
            <xdr:cNvSpPr txBox="1"/>
          </xdr:nvSpPr>
          <xdr:spPr>
            <a:xfrm>
              <a:off x="5476" y="13390"/>
              <a:ext cx="482" cy="125"/>
            </a:xfrm>
            <a:prstGeom prst="rect">
              <a:avLst/>
            </a:prstGeom>
            <a:solidFill>
              <a:srgbClr val="FFFFFF"/>
            </a:solidFill>
            <a:ln>
              <a:noFill/>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just"/>
              <a:r>
                <a:rPr lang="en-US" altLang="zh-CN" sz="1050"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 </a:t>
              </a:r>
            </a:p>
          </xdr:txBody>
        </xdr:sp>
      </xdr:grpSp>
      <xdr:sp macro="" textlink="">
        <xdr:nvSpPr>
          <xdr:cNvPr id="29" name="矩形 757">
            <a:extLst>
              <a:ext uri="{FF2B5EF4-FFF2-40B4-BE49-F238E27FC236}">
                <a16:creationId xmlns:a16="http://schemas.microsoft.com/office/drawing/2014/main" id="{00000000-0008-0000-0100-00001D000000}"/>
              </a:ext>
            </a:extLst>
          </xdr:cNvPr>
          <xdr:cNvSpPr/>
        </xdr:nvSpPr>
        <xdr:spPr>
          <a:xfrm>
            <a:off x="5385" y="13269"/>
            <a:ext cx="249" cy="62"/>
          </a:xfrm>
          <a:prstGeom prst="rect">
            <a:avLst/>
          </a:prstGeom>
          <a:solidFill>
            <a:srgbClr val="FFFFFF"/>
          </a:solidFill>
          <a:ln w="9525" cap="flat" cmpd="sng">
            <a:solidFill>
              <a:srgbClr val="000000"/>
            </a:solidFill>
            <a:prstDash val="solid"/>
            <a:miter/>
            <a:headEnd type="none" w="med" len="med"/>
            <a:tailEnd type="none" w="med" len="med"/>
          </a:ln>
        </xdr:spPr>
      </xdr:sp>
    </xdr:grpSp>
    <xdr:clientData/>
  </xdr:twoCellAnchor>
  <xdr:twoCellAnchor>
    <xdr:from>
      <xdr:col>11</xdr:col>
      <xdr:colOff>152400</xdr:colOff>
      <xdr:row>4</xdr:row>
      <xdr:rowOff>127000</xdr:rowOff>
    </xdr:from>
    <xdr:to>
      <xdr:col>11</xdr:col>
      <xdr:colOff>857250</xdr:colOff>
      <xdr:row>4</xdr:row>
      <xdr:rowOff>647700</xdr:rowOff>
    </xdr:to>
    <xdr:grpSp>
      <xdr:nvGrpSpPr>
        <xdr:cNvPr id="44" name="组合 740">
          <a:extLst>
            <a:ext uri="{FF2B5EF4-FFF2-40B4-BE49-F238E27FC236}">
              <a16:creationId xmlns:a16="http://schemas.microsoft.com/office/drawing/2014/main" id="{00000000-0008-0000-0100-00002C000000}"/>
            </a:ext>
          </a:extLst>
        </xdr:cNvPr>
        <xdr:cNvGrpSpPr/>
      </xdr:nvGrpSpPr>
      <xdr:grpSpPr>
        <a:xfrm>
          <a:off x="16916400" y="3238500"/>
          <a:ext cx="704850" cy="520700"/>
          <a:chOff x="7500" y="12906"/>
          <a:chExt cx="894" cy="574"/>
        </a:xfrm>
      </xdr:grpSpPr>
      <xdr:grpSp>
        <xdr:nvGrpSpPr>
          <xdr:cNvPr id="45" name="组合 741">
            <a:extLst>
              <a:ext uri="{FF2B5EF4-FFF2-40B4-BE49-F238E27FC236}">
                <a16:creationId xmlns:a16="http://schemas.microsoft.com/office/drawing/2014/main" id="{00000000-0008-0000-0100-00002D000000}"/>
              </a:ext>
            </a:extLst>
          </xdr:cNvPr>
          <xdr:cNvGrpSpPr/>
        </xdr:nvGrpSpPr>
        <xdr:grpSpPr>
          <a:xfrm>
            <a:off x="7500" y="12906"/>
            <a:ext cx="663" cy="574"/>
            <a:chOff x="5391" y="13239"/>
            <a:chExt cx="663" cy="574"/>
          </a:xfrm>
        </xdr:grpSpPr>
        <xdr:grpSp>
          <xdr:nvGrpSpPr>
            <xdr:cNvPr id="47" name="组合 742">
              <a:extLst>
                <a:ext uri="{FF2B5EF4-FFF2-40B4-BE49-F238E27FC236}">
                  <a16:creationId xmlns:a16="http://schemas.microsoft.com/office/drawing/2014/main" id="{00000000-0008-0000-0100-00002F000000}"/>
                </a:ext>
              </a:extLst>
            </xdr:cNvPr>
            <xdr:cNvGrpSpPr/>
          </xdr:nvGrpSpPr>
          <xdr:grpSpPr>
            <a:xfrm>
              <a:off x="5391" y="13239"/>
              <a:ext cx="663" cy="574"/>
              <a:chOff x="5391" y="13239"/>
              <a:chExt cx="663" cy="574"/>
            </a:xfrm>
          </xdr:grpSpPr>
          <xdr:sp macro="" textlink="">
            <xdr:nvSpPr>
              <xdr:cNvPr id="49" name="椭圆 743">
                <a:extLst>
                  <a:ext uri="{FF2B5EF4-FFF2-40B4-BE49-F238E27FC236}">
                    <a16:creationId xmlns:a16="http://schemas.microsoft.com/office/drawing/2014/main" id="{00000000-0008-0000-0100-000031000000}"/>
                  </a:ext>
                </a:extLst>
              </xdr:cNvPr>
              <xdr:cNvSpPr/>
            </xdr:nvSpPr>
            <xdr:spPr>
              <a:xfrm>
                <a:off x="5445" y="13239"/>
                <a:ext cx="540" cy="468"/>
              </a:xfrm>
              <a:prstGeom prst="ellipse">
                <a:avLst/>
              </a:prstGeom>
              <a:solidFill>
                <a:srgbClr val="FFFFFF"/>
              </a:solidFill>
              <a:ln w="9525" cap="flat" cmpd="sng">
                <a:solidFill>
                  <a:srgbClr val="000000"/>
                </a:solidFill>
                <a:prstDash val="solid"/>
                <a:headEnd type="none" w="med" len="med"/>
                <a:tailEnd type="none" w="med" len="med"/>
              </a:ln>
            </xdr:spPr>
          </xdr:sp>
          <xdr:sp macro="" textlink="">
            <xdr:nvSpPr>
              <xdr:cNvPr id="50" name="文本框 744">
                <a:extLst>
                  <a:ext uri="{FF2B5EF4-FFF2-40B4-BE49-F238E27FC236}">
                    <a16:creationId xmlns:a16="http://schemas.microsoft.com/office/drawing/2014/main" id="{00000000-0008-0000-0100-000032000000}"/>
                  </a:ext>
                </a:extLst>
              </xdr:cNvPr>
              <xdr:cNvSpPr txBox="1"/>
            </xdr:nvSpPr>
            <xdr:spPr>
              <a:xfrm>
                <a:off x="5459" y="13450"/>
                <a:ext cx="540" cy="363"/>
              </a:xfrm>
              <a:prstGeom prst="rect">
                <a:avLst/>
              </a:prstGeom>
              <a:solidFill>
                <a:srgbClr val="FFFFFF"/>
              </a:solidFill>
              <a:ln w="9525" cap="flat" cmpd="sng">
                <a:solidFill>
                  <a:srgbClr val="000000"/>
                </a:solidFill>
                <a:prstDash val="solid"/>
                <a:miter/>
                <a:headEnd type="none" w="med" len="med"/>
                <a:tailEnd type="none" w="med" len="med"/>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lnSpc>
                    <a:spcPts val="1000"/>
                  </a:lnSpc>
                </a:pPr>
                <a:r>
                  <a:rPr lang="en-US" altLang="zh-CN" sz="1050" b="1"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R</a:t>
                </a:r>
              </a:p>
            </xdr:txBody>
          </xdr:sp>
          <xdr:sp macro="" textlink="">
            <xdr:nvSpPr>
              <xdr:cNvPr id="51" name="文本框 745">
                <a:extLst>
                  <a:ext uri="{FF2B5EF4-FFF2-40B4-BE49-F238E27FC236}">
                    <a16:creationId xmlns:a16="http://schemas.microsoft.com/office/drawing/2014/main" id="{00000000-0008-0000-0100-000033000000}"/>
                  </a:ext>
                </a:extLst>
              </xdr:cNvPr>
              <xdr:cNvSpPr txBox="1"/>
            </xdr:nvSpPr>
            <xdr:spPr>
              <a:xfrm>
                <a:off x="5391" y="13450"/>
                <a:ext cx="68" cy="312"/>
              </a:xfrm>
              <a:prstGeom prst="rect">
                <a:avLst/>
              </a:prstGeom>
              <a:solidFill>
                <a:srgbClr val="003300"/>
              </a:solidFill>
              <a:ln w="9525" cap="flat" cmpd="sng">
                <a:solidFill>
                  <a:srgbClr val="000000"/>
                </a:solidFill>
                <a:prstDash val="solid"/>
                <a:miter/>
                <a:headEnd type="none" w="med" len="med"/>
                <a:tailEnd type="none" w="med" len="med"/>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just"/>
                <a:r>
                  <a:rPr lang="en-US" altLang="zh-CN" sz="1050"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 </a:t>
                </a:r>
              </a:p>
            </xdr:txBody>
          </xdr:sp>
          <xdr:sp macro="" textlink="">
            <xdr:nvSpPr>
              <xdr:cNvPr id="52" name="文本框 746">
                <a:extLst>
                  <a:ext uri="{FF2B5EF4-FFF2-40B4-BE49-F238E27FC236}">
                    <a16:creationId xmlns:a16="http://schemas.microsoft.com/office/drawing/2014/main" id="{00000000-0008-0000-0100-000034000000}"/>
                  </a:ext>
                </a:extLst>
              </xdr:cNvPr>
              <xdr:cNvSpPr txBox="1"/>
            </xdr:nvSpPr>
            <xdr:spPr>
              <a:xfrm>
                <a:off x="5986" y="13425"/>
                <a:ext cx="68" cy="312"/>
              </a:xfrm>
              <a:prstGeom prst="rect">
                <a:avLst/>
              </a:prstGeom>
              <a:solidFill>
                <a:srgbClr val="003300"/>
              </a:solidFill>
              <a:ln w="9525" cap="flat" cmpd="sng">
                <a:solidFill>
                  <a:srgbClr val="000000"/>
                </a:solidFill>
                <a:prstDash val="solid"/>
                <a:miter/>
                <a:headEnd type="none" w="med" len="med"/>
                <a:tailEnd type="none" w="med" len="med"/>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just"/>
                <a:r>
                  <a:rPr lang="en-US" altLang="zh-CN" sz="1050"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 </a:t>
                </a:r>
              </a:p>
            </xdr:txBody>
          </xdr:sp>
        </xdr:grpSp>
        <xdr:sp macro="" textlink="">
          <xdr:nvSpPr>
            <xdr:cNvPr id="48" name="文本框 747">
              <a:extLst>
                <a:ext uri="{FF2B5EF4-FFF2-40B4-BE49-F238E27FC236}">
                  <a16:creationId xmlns:a16="http://schemas.microsoft.com/office/drawing/2014/main" id="{00000000-0008-0000-0100-000030000000}"/>
                </a:ext>
              </a:extLst>
            </xdr:cNvPr>
            <xdr:cNvSpPr txBox="1"/>
          </xdr:nvSpPr>
          <xdr:spPr>
            <a:xfrm>
              <a:off x="5476" y="13390"/>
              <a:ext cx="482" cy="125"/>
            </a:xfrm>
            <a:prstGeom prst="rect">
              <a:avLst/>
            </a:prstGeom>
            <a:solidFill>
              <a:srgbClr val="FFFFFF"/>
            </a:solidFill>
            <a:ln>
              <a:noFill/>
            </a:ln>
          </xdr:spPr>
          <xdr:txBody>
            <a:bodyP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just"/>
              <a:r>
                <a:rPr lang="en-US" altLang="zh-CN" sz="1050" kern="100">
                  <a:latin typeface="Times New Roman" panose="02020603050405020304" pitchFamily="12"/>
                  <a:ea typeface="宋体" panose="02010600030101010101" pitchFamily="7" charset="-122"/>
                  <a:cs typeface="Times New Roman" panose="02020603050405020304" pitchFamily="12"/>
                  <a:sym typeface="Times New Roman" panose="02020603050405020304" pitchFamily="12"/>
                </a:rPr>
                <a:t> </a:t>
              </a:r>
            </a:p>
          </xdr:txBody>
        </xdr:sp>
      </xdr:grpSp>
      <xdr:sp macro="" textlink="">
        <xdr:nvSpPr>
          <xdr:cNvPr id="46" name="矩形 748">
            <a:extLst>
              <a:ext uri="{FF2B5EF4-FFF2-40B4-BE49-F238E27FC236}">
                <a16:creationId xmlns:a16="http://schemas.microsoft.com/office/drawing/2014/main" id="{00000000-0008-0000-0100-00002E000000}"/>
              </a:ext>
            </a:extLst>
          </xdr:cNvPr>
          <xdr:cNvSpPr/>
        </xdr:nvSpPr>
        <xdr:spPr>
          <a:xfrm>
            <a:off x="8145" y="13233"/>
            <a:ext cx="249" cy="62"/>
          </a:xfrm>
          <a:prstGeom prst="rect">
            <a:avLst/>
          </a:prstGeom>
          <a:solidFill>
            <a:srgbClr val="FFFFFF"/>
          </a:solidFill>
          <a:ln w="9525" cap="flat" cmpd="sng">
            <a:solidFill>
              <a:srgbClr val="000000"/>
            </a:solidFill>
            <a:prstDash val="solid"/>
            <a:miter/>
            <a:headEnd type="none" w="med" len="med"/>
            <a:tailEnd type="none" w="med" len="med"/>
          </a:ln>
        </xdr:spPr>
      </xdr:sp>
    </xdr:grpSp>
    <xdr:clientData/>
  </xdr:twoCellAnchor>
  <mc:AlternateContent xmlns:mc="http://schemas.openxmlformats.org/markup-compatibility/2006">
    <mc:Choice xmlns:a14="http://schemas.microsoft.com/office/drawing/2010/main" Requires="a14">
      <xdr:twoCellAnchor editAs="oneCell">
        <xdr:from>
          <xdr:col>7</xdr:col>
          <xdr:colOff>323850</xdr:colOff>
          <xdr:row>16</xdr:row>
          <xdr:rowOff>158750</xdr:rowOff>
        </xdr:from>
        <xdr:to>
          <xdr:col>7</xdr:col>
          <xdr:colOff>3486150</xdr:colOff>
          <xdr:row>16</xdr:row>
          <xdr:rowOff>2425700</xdr:rowOff>
        </xdr:to>
        <xdr:sp macro="" textlink="">
          <xdr:nvSpPr>
            <xdr:cNvPr id="2049" name="Object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17</xdr:row>
          <xdr:rowOff>120650</xdr:rowOff>
        </xdr:from>
        <xdr:to>
          <xdr:col>7</xdr:col>
          <xdr:colOff>3359150</xdr:colOff>
          <xdr:row>17</xdr:row>
          <xdr:rowOff>2413000</xdr:rowOff>
        </xdr:to>
        <xdr:sp macro="" textlink="">
          <xdr:nvSpPr>
            <xdr:cNvPr id="2050" name="Object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139700</xdr:colOff>
          <xdr:row>18</xdr:row>
          <xdr:rowOff>139700</xdr:rowOff>
        </xdr:from>
        <xdr:to>
          <xdr:col>7</xdr:col>
          <xdr:colOff>3613150</xdr:colOff>
          <xdr:row>18</xdr:row>
          <xdr:rowOff>2387600</xdr:rowOff>
        </xdr:to>
        <xdr:sp macro="" textlink="">
          <xdr:nvSpPr>
            <xdr:cNvPr id="2051" name="Object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292100</xdr:colOff>
          <xdr:row>19</xdr:row>
          <xdr:rowOff>139700</xdr:rowOff>
        </xdr:from>
        <xdr:to>
          <xdr:col>7</xdr:col>
          <xdr:colOff>3460750</xdr:colOff>
          <xdr:row>19</xdr:row>
          <xdr:rowOff>2362200</xdr:rowOff>
        </xdr:to>
        <xdr:sp macro="" textlink="">
          <xdr:nvSpPr>
            <xdr:cNvPr id="2052" name="Object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228600</xdr:colOff>
          <xdr:row>20</xdr:row>
          <xdr:rowOff>152400</xdr:rowOff>
        </xdr:from>
        <xdr:to>
          <xdr:col>7</xdr:col>
          <xdr:colOff>3340100</xdr:colOff>
          <xdr:row>20</xdr:row>
          <xdr:rowOff>2425700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273050</xdr:colOff>
          <xdr:row>21</xdr:row>
          <xdr:rowOff>146050</xdr:rowOff>
        </xdr:from>
        <xdr:to>
          <xdr:col>7</xdr:col>
          <xdr:colOff>3409950</xdr:colOff>
          <xdr:row>21</xdr:row>
          <xdr:rowOff>2374900</xdr:rowOff>
        </xdr:to>
        <xdr:sp macro="" textlink="">
          <xdr:nvSpPr>
            <xdr:cNvPr id="2054" name="Object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21</xdr:col>
      <xdr:colOff>11906</xdr:colOff>
      <xdr:row>445</xdr:row>
      <xdr:rowOff>15875</xdr:rowOff>
    </xdr:from>
    <xdr:to>
      <xdr:col>22</xdr:col>
      <xdr:colOff>4008</xdr:colOff>
      <xdr:row>445</xdr:row>
      <xdr:rowOff>1364456</xdr:rowOff>
    </xdr:to>
    <xdr:pic>
      <xdr:nvPicPr>
        <xdr:cNvPr id="55" name="图片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6"/>
        <a:stretch>
          <a:fillRect/>
        </a:stretch>
      </xdr:blipFill>
      <xdr:spPr>
        <a:xfrm>
          <a:off x="26072465" y="118553230"/>
          <a:ext cx="387985" cy="1348105"/>
        </a:xfrm>
        <a:prstGeom prst="rect">
          <a:avLst/>
        </a:prstGeom>
      </xdr:spPr>
    </xdr:pic>
    <xdr:clientData/>
  </xdr:twoCellAnchor>
  <xdr:twoCellAnchor editAs="oneCell">
    <xdr:from>
      <xdr:col>21</xdr:col>
      <xdr:colOff>7938</xdr:colOff>
      <xdr:row>455</xdr:row>
      <xdr:rowOff>11905</xdr:rowOff>
    </xdr:from>
    <xdr:to>
      <xdr:col>21</xdr:col>
      <xdr:colOff>387972</xdr:colOff>
      <xdr:row>456</xdr:row>
      <xdr:rowOff>0</xdr:rowOff>
    </xdr:to>
    <xdr:pic>
      <xdr:nvPicPr>
        <xdr:cNvPr id="56" name="图片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7"/>
        <a:stretch>
          <a:fillRect/>
        </a:stretch>
      </xdr:blipFill>
      <xdr:spPr>
        <a:xfrm>
          <a:off x="26068655" y="121689495"/>
          <a:ext cx="379730" cy="1360170"/>
        </a:xfrm>
        <a:prstGeom prst="rect">
          <a:avLst/>
        </a:prstGeom>
      </xdr:spPr>
    </xdr:pic>
    <xdr:clientData/>
  </xdr:twoCellAnchor>
  <xdr:twoCellAnchor editAs="oneCell">
    <xdr:from>
      <xdr:col>7</xdr:col>
      <xdr:colOff>241870</xdr:colOff>
      <xdr:row>22</xdr:row>
      <xdr:rowOff>238449</xdr:rowOff>
    </xdr:from>
    <xdr:to>
      <xdr:col>7</xdr:col>
      <xdr:colOff>3276798</xdr:colOff>
      <xdr:row>22</xdr:row>
      <xdr:rowOff>2410409</xdr:rowOff>
    </xdr:to>
    <xdr:pic>
      <xdr:nvPicPr>
        <xdr:cNvPr id="53" name="图片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8"/>
        <a:stretch>
          <a:fillRect/>
        </a:stretch>
      </xdr:blipFill>
      <xdr:spPr>
        <a:xfrm>
          <a:off x="11528425" y="30179010"/>
          <a:ext cx="3035300" cy="2171700"/>
        </a:xfrm>
        <a:prstGeom prst="rect">
          <a:avLst/>
        </a:prstGeom>
      </xdr:spPr>
    </xdr:pic>
    <xdr:clientData/>
  </xdr:twoCellAnchor>
  <xdr:twoCellAnchor editAs="oneCell">
    <xdr:from>
      <xdr:col>7</xdr:col>
      <xdr:colOff>0</xdr:colOff>
      <xdr:row>22</xdr:row>
      <xdr:rowOff>2539999</xdr:rowOff>
    </xdr:from>
    <xdr:to>
      <xdr:col>7</xdr:col>
      <xdr:colOff>3544957</xdr:colOff>
      <xdr:row>23</xdr:row>
      <xdr:rowOff>2535270</xdr:rowOff>
    </xdr:to>
    <xdr:pic>
      <xdr:nvPicPr>
        <xdr:cNvPr id="58" name="图片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19"/>
        <a:stretch>
          <a:fillRect/>
        </a:stretch>
      </xdr:blipFill>
      <xdr:spPr>
        <a:xfrm>
          <a:off x="11287125" y="32480250"/>
          <a:ext cx="3544570" cy="2537460"/>
        </a:xfrm>
        <a:prstGeom prst="rect">
          <a:avLst/>
        </a:prstGeom>
      </xdr:spPr>
    </xdr:pic>
    <xdr:clientData/>
  </xdr:twoCellAnchor>
  <xdr:twoCellAnchor editAs="oneCell">
    <xdr:from>
      <xdr:col>6</xdr:col>
      <xdr:colOff>1021521</xdr:colOff>
      <xdr:row>24</xdr:row>
      <xdr:rowOff>0</xdr:rowOff>
    </xdr:from>
    <xdr:to>
      <xdr:col>7</xdr:col>
      <xdr:colOff>3616738</xdr:colOff>
      <xdr:row>24</xdr:row>
      <xdr:rowOff>2526823</xdr:rowOff>
    </xdr:to>
    <xdr:pic>
      <xdr:nvPicPr>
        <xdr:cNvPr id="59" name="图片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20"/>
        <a:stretch>
          <a:fillRect/>
        </a:stretch>
      </xdr:blipFill>
      <xdr:spPr>
        <a:xfrm>
          <a:off x="11278235" y="35024695"/>
          <a:ext cx="3625215" cy="2526665"/>
        </a:xfrm>
        <a:prstGeom prst="rect">
          <a:avLst/>
        </a:prstGeom>
      </xdr:spPr>
    </xdr:pic>
    <xdr:clientData/>
  </xdr:twoCellAnchor>
  <xdr:twoCellAnchor editAs="oneCell">
    <xdr:from>
      <xdr:col>30</xdr:col>
      <xdr:colOff>50937</xdr:colOff>
      <xdr:row>881</xdr:row>
      <xdr:rowOff>76477</xdr:rowOff>
    </xdr:from>
    <xdr:to>
      <xdr:col>30</xdr:col>
      <xdr:colOff>3400977</xdr:colOff>
      <xdr:row>881</xdr:row>
      <xdr:rowOff>1048791</xdr:rowOff>
    </xdr:to>
    <xdr:pic>
      <xdr:nvPicPr>
        <xdr:cNvPr id="54" name="图片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21"/>
        <a:stretch>
          <a:fillRect/>
        </a:stretch>
      </xdr:blipFill>
      <xdr:spPr>
        <a:xfrm>
          <a:off x="28452445" y="199264270"/>
          <a:ext cx="3349625" cy="972185"/>
        </a:xfrm>
        <a:prstGeom prst="rect">
          <a:avLst/>
        </a:prstGeom>
      </xdr:spPr>
    </xdr:pic>
    <xdr:clientData/>
  </xdr:twoCellAnchor>
  <xdr:twoCellAnchor editAs="oneCell">
    <xdr:from>
      <xdr:col>30</xdr:col>
      <xdr:colOff>39482</xdr:colOff>
      <xdr:row>882</xdr:row>
      <xdr:rowOff>76476</xdr:rowOff>
    </xdr:from>
    <xdr:to>
      <xdr:col>30</xdr:col>
      <xdr:colOff>3407328</xdr:colOff>
      <xdr:row>882</xdr:row>
      <xdr:rowOff>1069021</xdr:rowOff>
    </xdr:to>
    <xdr:pic>
      <xdr:nvPicPr>
        <xdr:cNvPr id="60" name="图片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22"/>
        <a:stretch>
          <a:fillRect/>
        </a:stretch>
      </xdr:blipFill>
      <xdr:spPr>
        <a:xfrm>
          <a:off x="28441015" y="200407270"/>
          <a:ext cx="3367405" cy="992505"/>
        </a:xfrm>
        <a:prstGeom prst="rect">
          <a:avLst/>
        </a:prstGeom>
      </xdr:spPr>
    </xdr:pic>
    <xdr:clientData/>
  </xdr:twoCellAnchor>
  <xdr:twoCellAnchor editAs="oneCell">
    <xdr:from>
      <xdr:col>30</xdr:col>
      <xdr:colOff>24848</xdr:colOff>
      <xdr:row>884</xdr:row>
      <xdr:rowOff>66261</xdr:rowOff>
    </xdr:from>
    <xdr:to>
      <xdr:col>30</xdr:col>
      <xdr:colOff>3399044</xdr:colOff>
      <xdr:row>884</xdr:row>
      <xdr:rowOff>1058806</xdr:rowOff>
    </xdr:to>
    <xdr:pic>
      <xdr:nvPicPr>
        <xdr:cNvPr id="62" name="图片 6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22"/>
        <a:stretch>
          <a:fillRect/>
        </a:stretch>
      </xdr:blipFill>
      <xdr:spPr>
        <a:xfrm>
          <a:off x="28426410" y="202683110"/>
          <a:ext cx="3373755" cy="992505"/>
        </a:xfrm>
        <a:prstGeom prst="rect">
          <a:avLst/>
        </a:prstGeom>
      </xdr:spPr>
    </xdr:pic>
    <xdr:clientData/>
  </xdr:twoCellAnchor>
  <xdr:twoCellAnchor editAs="oneCell">
    <xdr:from>
      <xdr:col>30</xdr:col>
      <xdr:colOff>55218</xdr:colOff>
      <xdr:row>883</xdr:row>
      <xdr:rowOff>104914</xdr:rowOff>
    </xdr:from>
    <xdr:to>
      <xdr:col>31</xdr:col>
      <xdr:colOff>0</xdr:colOff>
      <xdr:row>883</xdr:row>
      <xdr:rowOff>1046606</xdr:rowOff>
    </xdr:to>
    <xdr:pic>
      <xdr:nvPicPr>
        <xdr:cNvPr id="57" name="图片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23"/>
        <a:stretch>
          <a:fillRect/>
        </a:stretch>
      </xdr:blipFill>
      <xdr:spPr>
        <a:xfrm>
          <a:off x="28456255" y="201578845"/>
          <a:ext cx="3404235" cy="9417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19050</xdr:colOff>
      <xdr:row>429</xdr:row>
      <xdr:rowOff>12701</xdr:rowOff>
    </xdr:from>
    <xdr:to>
      <xdr:col>3</xdr:col>
      <xdr:colOff>2643167</xdr:colOff>
      <xdr:row>429</xdr:row>
      <xdr:rowOff>1892301</xdr:rowOff>
    </xdr:to>
    <xdr:pic>
      <xdr:nvPicPr>
        <xdr:cNvPr id="2" name="图片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7061200" y="90641170"/>
          <a:ext cx="2623820" cy="1879600"/>
        </a:xfrm>
        <a:prstGeom prst="rect">
          <a:avLst/>
        </a:prstGeom>
      </xdr:spPr>
    </xdr:pic>
    <xdr:clientData/>
  </xdr:twoCellAnchor>
  <xdr:twoCellAnchor editAs="oneCell">
    <xdr:from>
      <xdr:col>3</xdr:col>
      <xdr:colOff>0</xdr:colOff>
      <xdr:row>428</xdr:row>
      <xdr:rowOff>0</xdr:rowOff>
    </xdr:from>
    <xdr:to>
      <xdr:col>3</xdr:col>
      <xdr:colOff>2603500</xdr:colOff>
      <xdr:row>428</xdr:row>
      <xdr:rowOff>1870633</xdr:rowOff>
    </xdr:to>
    <xdr:pic>
      <xdr:nvPicPr>
        <xdr:cNvPr id="3" name="图片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7042150" y="88723470"/>
          <a:ext cx="2603500" cy="1870075"/>
        </a:xfrm>
        <a:prstGeom prst="rect">
          <a:avLst/>
        </a:prstGeom>
      </xdr:spPr>
    </xdr:pic>
    <xdr:clientData/>
  </xdr:twoCellAnchor>
  <xdr:twoCellAnchor editAs="oneCell">
    <xdr:from>
      <xdr:col>3</xdr:col>
      <xdr:colOff>0</xdr:colOff>
      <xdr:row>427</xdr:row>
      <xdr:rowOff>1</xdr:rowOff>
    </xdr:from>
    <xdr:to>
      <xdr:col>3</xdr:col>
      <xdr:colOff>2615980</xdr:colOff>
      <xdr:row>427</xdr:row>
      <xdr:rowOff>1879601</xdr:rowOff>
    </xdr:to>
    <xdr:pic>
      <xdr:nvPicPr>
        <xdr:cNvPr id="4" name="图片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7042150" y="86818470"/>
          <a:ext cx="2615565" cy="1879600"/>
        </a:xfrm>
        <a:prstGeom prst="rect">
          <a:avLst/>
        </a:prstGeom>
      </xdr:spPr>
    </xdr:pic>
    <xdr:clientData/>
  </xdr:twoCellAnchor>
  <xdr:twoCellAnchor editAs="oneCell">
    <xdr:from>
      <xdr:col>3</xdr:col>
      <xdr:colOff>6351</xdr:colOff>
      <xdr:row>426</xdr:row>
      <xdr:rowOff>6350</xdr:rowOff>
    </xdr:from>
    <xdr:to>
      <xdr:col>3</xdr:col>
      <xdr:colOff>2222501</xdr:colOff>
      <xdr:row>426</xdr:row>
      <xdr:rowOff>1888559</xdr:rowOff>
    </xdr:to>
    <xdr:pic>
      <xdr:nvPicPr>
        <xdr:cNvPr id="5" name="图片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7048500" y="84919820"/>
          <a:ext cx="2216150" cy="1882140"/>
        </a:xfrm>
        <a:prstGeom prst="rect">
          <a:avLst/>
        </a:prstGeom>
      </xdr:spPr>
    </xdr:pic>
    <xdr:clientData/>
  </xdr:twoCellAnchor>
  <xdr:twoCellAnchor editAs="oneCell">
    <xdr:from>
      <xdr:col>3</xdr:col>
      <xdr:colOff>0</xdr:colOff>
      <xdr:row>425</xdr:row>
      <xdr:rowOff>0</xdr:rowOff>
    </xdr:from>
    <xdr:to>
      <xdr:col>3</xdr:col>
      <xdr:colOff>2241550</xdr:colOff>
      <xdr:row>426</xdr:row>
      <xdr:rowOff>9176</xdr:rowOff>
    </xdr:to>
    <xdr:pic>
      <xdr:nvPicPr>
        <xdr:cNvPr id="6" name="图片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7042150" y="83008470"/>
          <a:ext cx="2241550" cy="1913890"/>
        </a:xfrm>
        <a:prstGeom prst="rect">
          <a:avLst/>
        </a:prstGeom>
      </xdr:spPr>
    </xdr:pic>
    <xdr:clientData/>
  </xdr:twoCellAnchor>
  <xdr:twoCellAnchor editAs="oneCell">
    <xdr:from>
      <xdr:col>3</xdr:col>
      <xdr:colOff>0</xdr:colOff>
      <xdr:row>424</xdr:row>
      <xdr:rowOff>1</xdr:rowOff>
    </xdr:from>
    <xdr:to>
      <xdr:col>3</xdr:col>
      <xdr:colOff>2206947</xdr:colOff>
      <xdr:row>424</xdr:row>
      <xdr:rowOff>1873251</xdr:rowOff>
    </xdr:to>
    <xdr:pic>
      <xdr:nvPicPr>
        <xdr:cNvPr id="7" name="图片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a:stretch>
          <a:fillRect/>
        </a:stretch>
      </xdr:blipFill>
      <xdr:spPr>
        <a:xfrm>
          <a:off x="7042150" y="81103470"/>
          <a:ext cx="2206625" cy="1873250"/>
        </a:xfrm>
        <a:prstGeom prst="rect">
          <a:avLst/>
        </a:prstGeom>
      </xdr:spPr>
    </xdr:pic>
    <xdr:clientData/>
  </xdr:twoCellAnchor>
  <xdr:twoCellAnchor editAs="oneCell">
    <xdr:from>
      <xdr:col>3</xdr:col>
      <xdr:colOff>1</xdr:colOff>
      <xdr:row>423</xdr:row>
      <xdr:rowOff>0</xdr:rowOff>
    </xdr:from>
    <xdr:to>
      <xdr:col>3</xdr:col>
      <xdr:colOff>2216151</xdr:colOff>
      <xdr:row>423</xdr:row>
      <xdr:rowOff>1882209</xdr:rowOff>
    </xdr:to>
    <xdr:pic>
      <xdr:nvPicPr>
        <xdr:cNvPr id="8" name="图片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7"/>
        <a:stretch>
          <a:fillRect/>
        </a:stretch>
      </xdr:blipFill>
      <xdr:spPr>
        <a:xfrm>
          <a:off x="7042150" y="79198470"/>
          <a:ext cx="2216150" cy="1882140"/>
        </a:xfrm>
        <a:prstGeom prst="rect">
          <a:avLst/>
        </a:prstGeom>
      </xdr:spPr>
    </xdr:pic>
    <xdr:clientData/>
  </xdr:twoCellAnchor>
  <xdr:twoCellAnchor editAs="oneCell">
    <xdr:from>
      <xdr:col>3</xdr:col>
      <xdr:colOff>0</xdr:colOff>
      <xdr:row>422</xdr:row>
      <xdr:rowOff>0</xdr:rowOff>
    </xdr:from>
    <xdr:to>
      <xdr:col>3</xdr:col>
      <xdr:colOff>2216150</xdr:colOff>
      <xdr:row>422</xdr:row>
      <xdr:rowOff>1892485</xdr:rowOff>
    </xdr:to>
    <xdr:pic>
      <xdr:nvPicPr>
        <xdr:cNvPr id="9" name="图片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5"/>
        <a:stretch>
          <a:fillRect/>
        </a:stretch>
      </xdr:blipFill>
      <xdr:spPr>
        <a:xfrm>
          <a:off x="7042150" y="77293470"/>
          <a:ext cx="2216150" cy="1892300"/>
        </a:xfrm>
        <a:prstGeom prst="rect">
          <a:avLst/>
        </a:prstGeom>
      </xdr:spPr>
    </xdr:pic>
    <xdr:clientData/>
  </xdr:twoCellAnchor>
  <xdr:twoCellAnchor editAs="oneCell">
    <xdr:from>
      <xdr:col>3</xdr:col>
      <xdr:colOff>0</xdr:colOff>
      <xdr:row>421</xdr:row>
      <xdr:rowOff>1</xdr:rowOff>
    </xdr:from>
    <xdr:to>
      <xdr:col>3</xdr:col>
      <xdr:colOff>2222500</xdr:colOff>
      <xdr:row>421</xdr:row>
      <xdr:rowOff>1886453</xdr:rowOff>
    </xdr:to>
    <xdr:pic>
      <xdr:nvPicPr>
        <xdr:cNvPr id="11" name="图片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6"/>
        <a:stretch>
          <a:fillRect/>
        </a:stretch>
      </xdr:blipFill>
      <xdr:spPr>
        <a:xfrm>
          <a:off x="7042150" y="75388470"/>
          <a:ext cx="2222500" cy="18859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16520/Desktop/&#35746;&#36135;&#35268;&#33539;-&#23450;&#31295;/CMA7&#35268;&#33539;&#20070;-&#23450;&#31295;.xlsm" TargetMode="External"/><Relationship Id="rId1" Type="http://schemas.openxmlformats.org/officeDocument/2006/relationships/externalLinkPath" Target="/Users/16520/Desktop/&#35746;&#36135;&#35268;&#33539;-&#23450;&#31295;/CMA7&#35268;&#33539;&#20070;-&#23450;&#3129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heet1"/>
      <sheetName val="ku"/>
      <sheetName val="Data Source"/>
    </sheetNames>
    <sheetDataSet>
      <sheetData sheetId="0"/>
      <sheetData sheetId="1"/>
      <sheetData sheetId="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2_5" displayName="表2_5" ref="R1:Y217" totalsRowShown="0">
  <tableColumns count="8">
    <tableColumn id="1" xr3:uid="{00000000-0010-0000-0000-000001000000}" name="型号"/>
    <tableColumn id="2" xr3:uid="{00000000-0010-0000-0000-000002000000}" name="绝缘距离符号"/>
    <tableColumn id="3" xr3:uid="{00000000-0010-0000-0000-000003000000}" name="选择"/>
    <tableColumn id="4" xr3:uid="{00000000-0010-0000-0000-000004000000}" name="LI"/>
    <tableColumn id="5" xr3:uid="{00000000-0010-0000-0000-000005000000}" name="LIC"/>
    <tableColumn id="6" xr3:uid="{00000000-0010-0000-0000-000006000000}" name="SI"/>
    <tableColumn id="7" xr3:uid="{00000000-0010-0000-0000-000007000000}" name="AC"/>
    <tableColumn id="8" xr3:uid="{00000000-0010-0000-0000-000008000000}" name="调压方式"/>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1" displayName="表1" ref="Z1:AF56" totalsRowShown="0">
  <tableColumns count="7">
    <tableColumn id="1" xr3:uid="{00000000-0010-0000-0100-000001000000}" name="华明技术"/>
    <tableColumn id="2" xr3:uid="{00000000-0010-0000-0100-000002000000}" name="设备最高电压Um"/>
    <tableColumn id="3" xr3:uid="{00000000-0010-0000-0100-000003000000}" name="LI"/>
    <tableColumn id="4" xr3:uid="{00000000-0010-0000-0100-000004000000}" name="LIC"/>
    <tableColumn id="5" xr3:uid="{00000000-0010-0000-0100-000005000000}" name="SI"/>
    <tableColumn id="6" xr3:uid="{00000000-0010-0000-0100-000006000000}" name="AC"/>
    <tableColumn id="7" xr3:uid="{00000000-0010-0000-0100-000007000000}" name="列1"/>
  </tableColumns>
  <tableStyleInfo name="TableStyleMedium2" showFirstColumn="0" showLastColumn="0" showRowStripes="1" showColumnStripes="0"/>
</table>
</file>

<file path=xl/theme/theme1.xml><?xml version="1.0" encoding="utf-8"?>
<a:theme xmlns:a="http://schemas.openxmlformats.org/drawingml/2006/main" name="WPS">
  <a:themeElements>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17" Type="http://schemas.openxmlformats.org/officeDocument/2006/relationships/hyperlink" Target="https://console.box.lenovo.com/l/c1cri5" TargetMode="External"/><Relationship Id="rId21" Type="http://schemas.openxmlformats.org/officeDocument/2006/relationships/hyperlink" Target="https://console.box.lenovo.com/l/x1dSbk" TargetMode="External"/><Relationship Id="rId63" Type="http://schemas.openxmlformats.org/officeDocument/2006/relationships/hyperlink" Target="https://console.box.lenovo.com/l/vorKDP" TargetMode="External"/><Relationship Id="rId159" Type="http://schemas.openxmlformats.org/officeDocument/2006/relationships/hyperlink" Target="https://console.box.lenovo.com/l/yJaJMB" TargetMode="External"/><Relationship Id="rId170" Type="http://schemas.openxmlformats.org/officeDocument/2006/relationships/hyperlink" Target="https://console.box.lenovo.com/l/VHjATP" TargetMode="External"/><Relationship Id="rId191" Type="http://schemas.openxmlformats.org/officeDocument/2006/relationships/hyperlink" Target="https://console.box.lenovo.com/l/j5699o" TargetMode="External"/><Relationship Id="rId205" Type="http://schemas.openxmlformats.org/officeDocument/2006/relationships/hyperlink" Target="https://console.box.lenovo.com/l/x1dqcX" TargetMode="External"/><Relationship Id="rId226" Type="http://schemas.openxmlformats.org/officeDocument/2006/relationships/hyperlink" Target="https://console.box.lenovo.com/l/e1vUQh" TargetMode="External"/><Relationship Id="rId247" Type="http://schemas.openxmlformats.org/officeDocument/2006/relationships/hyperlink" Target="https://console.box.lenovo.com/l/d5GPdr" TargetMode="External"/><Relationship Id="rId107" Type="http://schemas.openxmlformats.org/officeDocument/2006/relationships/hyperlink" Target="https://console.box.lenovo.com/l/vorKDP" TargetMode="External"/><Relationship Id="rId11" Type="http://schemas.openxmlformats.org/officeDocument/2006/relationships/hyperlink" Target="https://console.box.lenovo.com/l/C07xiS" TargetMode="External"/><Relationship Id="rId32" Type="http://schemas.openxmlformats.org/officeDocument/2006/relationships/hyperlink" Target="https://console.box.lenovo.com/l/5HhaJm" TargetMode="External"/><Relationship Id="rId53" Type="http://schemas.openxmlformats.org/officeDocument/2006/relationships/hyperlink" Target="https://console.box.lenovo.com/l/c1crho" TargetMode="External"/><Relationship Id="rId74" Type="http://schemas.openxmlformats.org/officeDocument/2006/relationships/hyperlink" Target="https://console.box.lenovo.com/l/60jBrh" TargetMode="External"/><Relationship Id="rId128" Type="http://schemas.openxmlformats.org/officeDocument/2006/relationships/hyperlink" Target="https://console.box.lenovo.com/l/wJLI8O" TargetMode="External"/><Relationship Id="rId149" Type="http://schemas.openxmlformats.org/officeDocument/2006/relationships/hyperlink" Target="https://console.box.lenovo.com/l/EnyhN8" TargetMode="External"/><Relationship Id="rId5" Type="http://schemas.openxmlformats.org/officeDocument/2006/relationships/hyperlink" Target="https://console.box.lenovo.com/l/iJBhIs" TargetMode="External"/><Relationship Id="rId95" Type="http://schemas.openxmlformats.org/officeDocument/2006/relationships/hyperlink" Target="https://console.box.lenovo.com/l/r1hoEE" TargetMode="External"/><Relationship Id="rId160" Type="http://schemas.openxmlformats.org/officeDocument/2006/relationships/hyperlink" Target="https://console.box.lenovo.com/l/r1hozu" TargetMode="External"/><Relationship Id="rId181" Type="http://schemas.openxmlformats.org/officeDocument/2006/relationships/hyperlink" Target="https://console.box.lenovo.com/l/p1RUGG" TargetMode="External"/><Relationship Id="rId216" Type="http://schemas.openxmlformats.org/officeDocument/2006/relationships/hyperlink" Target="https://console.box.lenovo.com/l/d5GPdZ" TargetMode="External"/><Relationship Id="rId237" Type="http://schemas.openxmlformats.org/officeDocument/2006/relationships/hyperlink" Target="https://console.box.lenovo.com/l/31LVGN" TargetMode="External"/><Relationship Id="rId258" Type="http://schemas.openxmlformats.org/officeDocument/2006/relationships/image" Target="../media/image19.emf"/><Relationship Id="rId22" Type="http://schemas.openxmlformats.org/officeDocument/2006/relationships/hyperlink" Target="https://console.box.lenovo.com/l/x1dSbU" TargetMode="External"/><Relationship Id="rId43" Type="http://schemas.openxmlformats.org/officeDocument/2006/relationships/hyperlink" Target="https://console.box.lenovo.com/l/7oOlvP" TargetMode="External"/><Relationship Id="rId64" Type="http://schemas.openxmlformats.org/officeDocument/2006/relationships/hyperlink" Target="https://console.box.lenovo.com/l/DJiu5M" TargetMode="External"/><Relationship Id="rId118" Type="http://schemas.openxmlformats.org/officeDocument/2006/relationships/hyperlink" Target="https://console.box.lenovo.com/l/60jBrh" TargetMode="External"/><Relationship Id="rId139" Type="http://schemas.openxmlformats.org/officeDocument/2006/relationships/hyperlink" Target="https://console.box.lenovo.com/l/r1hoEE" TargetMode="External"/><Relationship Id="rId85" Type="http://schemas.openxmlformats.org/officeDocument/2006/relationships/hyperlink" Target="https://console.box.lenovo.com/l/I00YJv" TargetMode="External"/><Relationship Id="rId150" Type="http://schemas.openxmlformats.org/officeDocument/2006/relationships/hyperlink" Target="https://console.box.lenovo.com/l/p1RUGf" TargetMode="External"/><Relationship Id="rId171" Type="http://schemas.openxmlformats.org/officeDocument/2006/relationships/hyperlink" Target="https://console.box.lenovo.com/l/LHiCgj" TargetMode="External"/><Relationship Id="rId192" Type="http://schemas.openxmlformats.org/officeDocument/2006/relationships/hyperlink" Target="https://console.box.lenovo.com/l/k1qFgy" TargetMode="External"/><Relationship Id="rId206" Type="http://schemas.openxmlformats.org/officeDocument/2006/relationships/hyperlink" Target="https://console.box.lenovo.com/l/fuGRgs" TargetMode="External"/><Relationship Id="rId227" Type="http://schemas.openxmlformats.org/officeDocument/2006/relationships/hyperlink" Target="https://console.box.lenovo.com/l/LHiP75" TargetMode="External"/><Relationship Id="rId248" Type="http://schemas.openxmlformats.org/officeDocument/2006/relationships/hyperlink" Target="https://console.box.lenovo.com/l/e1vUQr" TargetMode="External"/><Relationship Id="rId12" Type="http://schemas.openxmlformats.org/officeDocument/2006/relationships/hyperlink" Target="https://console.box.lenovo.com/l/H1fjNH" TargetMode="External"/><Relationship Id="rId33" Type="http://schemas.openxmlformats.org/officeDocument/2006/relationships/hyperlink" Target="https://console.box.lenovo.com/l/LHiCNS" TargetMode="External"/><Relationship Id="rId108" Type="http://schemas.openxmlformats.org/officeDocument/2006/relationships/hyperlink" Target="https://console.box.lenovo.com/l/DJiu5M" TargetMode="External"/><Relationship Id="rId129" Type="http://schemas.openxmlformats.org/officeDocument/2006/relationships/hyperlink" Target="https://console.box.lenovo.com/l/I00YJv" TargetMode="External"/><Relationship Id="rId54" Type="http://schemas.openxmlformats.org/officeDocument/2006/relationships/hyperlink" Target="https://console.box.lenovo.com/l/DJiuok" TargetMode="External"/><Relationship Id="rId75" Type="http://schemas.openxmlformats.org/officeDocument/2006/relationships/hyperlink" Target="https://console.box.lenovo.com/l/fuGRgS" TargetMode="External"/><Relationship Id="rId96" Type="http://schemas.openxmlformats.org/officeDocument/2006/relationships/hyperlink" Target="https://console.box.lenovo.com/l/I00YJ6" TargetMode="External"/><Relationship Id="rId140" Type="http://schemas.openxmlformats.org/officeDocument/2006/relationships/hyperlink" Target="https://console.box.lenovo.com/l/I00YJ6" TargetMode="External"/><Relationship Id="rId161" Type="http://schemas.openxmlformats.org/officeDocument/2006/relationships/hyperlink" Target="https://console.box.lenovo.com/l/nuNlqj" TargetMode="External"/><Relationship Id="rId182" Type="http://schemas.openxmlformats.org/officeDocument/2006/relationships/hyperlink" Target="https://console.box.lenovo.com/l/VHjATP" TargetMode="External"/><Relationship Id="rId217" Type="http://schemas.openxmlformats.org/officeDocument/2006/relationships/hyperlink" Target="https://console.box.lenovo.com/l/X5fSbL" TargetMode="External"/><Relationship Id="rId6" Type="http://schemas.openxmlformats.org/officeDocument/2006/relationships/hyperlink" Target="https://console.box.lenovo.com/l/AogDm1" TargetMode="External"/><Relationship Id="rId238" Type="http://schemas.openxmlformats.org/officeDocument/2006/relationships/hyperlink" Target="https://console.box.lenovo.com/l/S57jok" TargetMode="External"/><Relationship Id="rId259" Type="http://schemas.openxmlformats.org/officeDocument/2006/relationships/oleObject" Target="../embeddings/oleObject5.bin"/><Relationship Id="rId23" Type="http://schemas.openxmlformats.org/officeDocument/2006/relationships/hyperlink" Target="https://console.box.lenovo.com/l/KuaqUT" TargetMode="External"/><Relationship Id="rId119" Type="http://schemas.openxmlformats.org/officeDocument/2006/relationships/hyperlink" Target="https://console.box.lenovo.com/l/fuGRgS" TargetMode="External"/><Relationship Id="rId44" Type="http://schemas.openxmlformats.org/officeDocument/2006/relationships/hyperlink" Target="https://console.box.lenovo.com/l/5HhaJ6" TargetMode="External"/><Relationship Id="rId65" Type="http://schemas.openxmlformats.org/officeDocument/2006/relationships/hyperlink" Target="https://console.box.lenovo.com/l/iJBhl4" TargetMode="External"/><Relationship Id="rId86" Type="http://schemas.openxmlformats.org/officeDocument/2006/relationships/hyperlink" Target="https://console.box.lenovo.com/l/o5rygM" TargetMode="External"/><Relationship Id="rId130" Type="http://schemas.openxmlformats.org/officeDocument/2006/relationships/hyperlink" Target="https://console.box.lenovo.com/l/o5rygM" TargetMode="External"/><Relationship Id="rId151" Type="http://schemas.openxmlformats.org/officeDocument/2006/relationships/hyperlink" Target="https://console.box.lenovo.com/l/yJaJMB" TargetMode="External"/><Relationship Id="rId172" Type="http://schemas.openxmlformats.org/officeDocument/2006/relationships/hyperlink" Target="https://console.box.lenovo.com/l/BJY7Kr" TargetMode="External"/><Relationship Id="rId193" Type="http://schemas.openxmlformats.org/officeDocument/2006/relationships/hyperlink" Target="https://console.box.lenovo.com/l/x1dqcX" TargetMode="External"/><Relationship Id="rId207" Type="http://schemas.openxmlformats.org/officeDocument/2006/relationships/hyperlink" Target="https://console.box.lenovo.com/l/Yo7lrB" TargetMode="External"/><Relationship Id="rId228" Type="http://schemas.openxmlformats.org/officeDocument/2006/relationships/hyperlink" Target="https://console.box.lenovo.com/l/103FL6" TargetMode="External"/><Relationship Id="rId249" Type="http://schemas.openxmlformats.org/officeDocument/2006/relationships/drawing" Target="../drawings/drawing2.xml"/><Relationship Id="rId13" Type="http://schemas.openxmlformats.org/officeDocument/2006/relationships/hyperlink" Target="https://console.box.lenovo.com/l/JonNlW" TargetMode="External"/><Relationship Id="rId109" Type="http://schemas.openxmlformats.org/officeDocument/2006/relationships/hyperlink" Target="https://console.box.lenovo.com/l/iJBhl4" TargetMode="External"/><Relationship Id="rId260" Type="http://schemas.openxmlformats.org/officeDocument/2006/relationships/image" Target="../media/image20.emf"/><Relationship Id="rId34" Type="http://schemas.openxmlformats.org/officeDocument/2006/relationships/hyperlink" Target="https://console.box.lenovo.com/l/Yo7lAK" TargetMode="External"/><Relationship Id="rId55" Type="http://schemas.openxmlformats.org/officeDocument/2006/relationships/hyperlink" Target="https://console.box.lenovo.com/l/RJnuK0" TargetMode="External"/><Relationship Id="rId76" Type="http://schemas.openxmlformats.org/officeDocument/2006/relationships/hyperlink" Target="https://console.box.lenovo.com/l/DJiu5e" TargetMode="External"/><Relationship Id="rId97" Type="http://schemas.openxmlformats.org/officeDocument/2006/relationships/hyperlink" Target="https://console.box.lenovo.com/l/EnyhxB" TargetMode="External"/><Relationship Id="rId120" Type="http://schemas.openxmlformats.org/officeDocument/2006/relationships/hyperlink" Target="https://console.box.lenovo.com/l/DJiu5e" TargetMode="External"/><Relationship Id="rId141" Type="http://schemas.openxmlformats.org/officeDocument/2006/relationships/hyperlink" Target="https://console.box.lenovo.com/l/EnyhxB" TargetMode="External"/><Relationship Id="rId7" Type="http://schemas.openxmlformats.org/officeDocument/2006/relationships/hyperlink" Target="https://console.box.lenovo.com/l/C07xhn" TargetMode="External"/><Relationship Id="rId162" Type="http://schemas.openxmlformats.org/officeDocument/2006/relationships/hyperlink" Target="https://console.box.lenovo.com/l/Q086ZY" TargetMode="External"/><Relationship Id="rId183" Type="http://schemas.openxmlformats.org/officeDocument/2006/relationships/hyperlink" Target="https://console.box.lenovo.com/l/LHiCgj" TargetMode="External"/><Relationship Id="rId218" Type="http://schemas.openxmlformats.org/officeDocument/2006/relationships/hyperlink" Target="https://console.box.lenovo.com/l/X5fSbR" TargetMode="External"/><Relationship Id="rId239" Type="http://schemas.openxmlformats.org/officeDocument/2006/relationships/hyperlink" Target="https://console.box.lenovo.com/l/F5abHn" TargetMode="External"/><Relationship Id="rId250" Type="http://schemas.openxmlformats.org/officeDocument/2006/relationships/vmlDrawing" Target="../drawings/vmlDrawing2.vml"/><Relationship Id="rId24" Type="http://schemas.openxmlformats.org/officeDocument/2006/relationships/hyperlink" Target="https://console.box.lenovo.com/l/ZH1rFe" TargetMode="External"/><Relationship Id="rId45" Type="http://schemas.openxmlformats.org/officeDocument/2006/relationships/hyperlink" Target="https://console.box.lenovo.com/l/vorKpn" TargetMode="External"/><Relationship Id="rId66" Type="http://schemas.openxmlformats.org/officeDocument/2006/relationships/hyperlink" Target="https://console.box.lenovo.com/l/C07Nzv" TargetMode="External"/><Relationship Id="rId87" Type="http://schemas.openxmlformats.org/officeDocument/2006/relationships/hyperlink" Target="https://console.box.lenovo.com/l/Yo7lO3" TargetMode="External"/><Relationship Id="rId110" Type="http://schemas.openxmlformats.org/officeDocument/2006/relationships/hyperlink" Target="https://console.box.lenovo.com/l/C07Nzv" TargetMode="External"/><Relationship Id="rId131" Type="http://schemas.openxmlformats.org/officeDocument/2006/relationships/hyperlink" Target="https://console.box.lenovo.com/l/Yo7lO3" TargetMode="External"/><Relationship Id="rId152" Type="http://schemas.openxmlformats.org/officeDocument/2006/relationships/hyperlink" Target="https://console.box.lenovo.com/l/r1hozu" TargetMode="External"/><Relationship Id="rId173" Type="http://schemas.openxmlformats.org/officeDocument/2006/relationships/hyperlink" Target="https://console.box.lenovo.com/l/Jon4Gl" TargetMode="External"/><Relationship Id="rId194" Type="http://schemas.openxmlformats.org/officeDocument/2006/relationships/hyperlink" Target="https://console.box.lenovo.com/l/fuGRgs" TargetMode="External"/><Relationship Id="rId208" Type="http://schemas.openxmlformats.org/officeDocument/2006/relationships/hyperlink" Target="https://console.box.lenovo.com/l/yJaJMp" TargetMode="External"/><Relationship Id="rId229" Type="http://schemas.openxmlformats.org/officeDocument/2006/relationships/hyperlink" Target="https://console.box.lenovo.com/l/4niiMS" TargetMode="External"/><Relationship Id="rId240" Type="http://schemas.openxmlformats.org/officeDocument/2006/relationships/hyperlink" Target="https://console.box.lenovo.com/l/d5GPdT" TargetMode="External"/><Relationship Id="rId261" Type="http://schemas.openxmlformats.org/officeDocument/2006/relationships/oleObject" Target="../embeddings/oleObject6.bin"/><Relationship Id="rId14" Type="http://schemas.openxmlformats.org/officeDocument/2006/relationships/hyperlink" Target="https://console.box.lenovo.com/l/q5WvRS" TargetMode="External"/><Relationship Id="rId35" Type="http://schemas.openxmlformats.org/officeDocument/2006/relationships/hyperlink" Target="https://console.box.lenovo.com/l/Yo7lAK" TargetMode="External"/><Relationship Id="rId56" Type="http://schemas.openxmlformats.org/officeDocument/2006/relationships/hyperlink" Target="https://console.box.lenovo.com/l/c1crio" TargetMode="External"/><Relationship Id="rId77" Type="http://schemas.openxmlformats.org/officeDocument/2006/relationships/hyperlink" Target="https://console.box.lenovo.com/l/q5Wv6l" TargetMode="External"/><Relationship Id="rId100" Type="http://schemas.openxmlformats.org/officeDocument/2006/relationships/hyperlink" Target="https://console.box.lenovo.com/l/c1crio" TargetMode="External"/><Relationship Id="rId8" Type="http://schemas.openxmlformats.org/officeDocument/2006/relationships/hyperlink" Target="https://console.box.lenovo.com/l/wJLGeF" TargetMode="External"/><Relationship Id="rId98" Type="http://schemas.openxmlformats.org/officeDocument/2006/relationships/hyperlink" Target="https://console.box.lenovo.com/l/g0aXF0" TargetMode="External"/><Relationship Id="rId121" Type="http://schemas.openxmlformats.org/officeDocument/2006/relationships/hyperlink" Target="https://console.box.lenovo.com/l/q5Wv6l" TargetMode="External"/><Relationship Id="rId142" Type="http://schemas.openxmlformats.org/officeDocument/2006/relationships/hyperlink" Target="https://console.box.lenovo.com/l/g0aXF0" TargetMode="External"/><Relationship Id="rId163" Type="http://schemas.openxmlformats.org/officeDocument/2006/relationships/hyperlink" Target="https://console.box.lenovo.com/l/t5dpbM" TargetMode="External"/><Relationship Id="rId184" Type="http://schemas.openxmlformats.org/officeDocument/2006/relationships/hyperlink" Target="https://console.box.lenovo.com/l/BJY7Kr" TargetMode="External"/><Relationship Id="rId219" Type="http://schemas.openxmlformats.org/officeDocument/2006/relationships/hyperlink" Target="https://console.box.lenovo.com/l/LHiP7o" TargetMode="External"/><Relationship Id="rId230" Type="http://schemas.openxmlformats.org/officeDocument/2006/relationships/hyperlink" Target="https://console.box.lenovo.com/l/ZH1ioN" TargetMode="External"/><Relationship Id="rId251" Type="http://schemas.openxmlformats.org/officeDocument/2006/relationships/oleObject" Target="../embeddings/oleObject1.bin"/><Relationship Id="rId25" Type="http://schemas.openxmlformats.org/officeDocument/2006/relationships/hyperlink" Target="https://console.box.lenovo.com/l/wJLGZY" TargetMode="External"/><Relationship Id="rId46" Type="http://schemas.openxmlformats.org/officeDocument/2006/relationships/hyperlink" Target="https://console.box.lenovo.com/l/zotb7m" TargetMode="External"/><Relationship Id="rId67" Type="http://schemas.openxmlformats.org/officeDocument/2006/relationships/hyperlink" Target="https://console.box.lenovo.com/l/o5rygW" TargetMode="External"/><Relationship Id="rId88" Type="http://schemas.openxmlformats.org/officeDocument/2006/relationships/hyperlink" Target="https://console.box.lenovo.com/l/wJLI8O" TargetMode="External"/><Relationship Id="rId111" Type="http://schemas.openxmlformats.org/officeDocument/2006/relationships/hyperlink" Target="https://console.box.lenovo.com/l/o5rygW" TargetMode="External"/><Relationship Id="rId132" Type="http://schemas.openxmlformats.org/officeDocument/2006/relationships/hyperlink" Target="https://console.box.lenovo.com/l/wJLI8O" TargetMode="External"/><Relationship Id="rId153" Type="http://schemas.openxmlformats.org/officeDocument/2006/relationships/hyperlink" Target="https://console.box.lenovo.com/l/nuNlqj" TargetMode="External"/><Relationship Id="rId174" Type="http://schemas.openxmlformats.org/officeDocument/2006/relationships/hyperlink" Target="https://console.box.lenovo.com/l/Yo7lra" TargetMode="External"/><Relationship Id="rId195" Type="http://schemas.openxmlformats.org/officeDocument/2006/relationships/hyperlink" Target="https://console.box.lenovo.com/l/Yo7lrB" TargetMode="External"/><Relationship Id="rId209" Type="http://schemas.openxmlformats.org/officeDocument/2006/relationships/hyperlink" Target="https://console.box.lenovo.com/l/T55qol" TargetMode="External"/><Relationship Id="rId220" Type="http://schemas.openxmlformats.org/officeDocument/2006/relationships/hyperlink" Target="https://console.box.lenovo.com/l/s1RS72" TargetMode="External"/><Relationship Id="rId241" Type="http://schemas.openxmlformats.org/officeDocument/2006/relationships/hyperlink" Target="https://console.box.lenovo.com/l/G5BYGb" TargetMode="External"/><Relationship Id="rId15" Type="http://schemas.openxmlformats.org/officeDocument/2006/relationships/hyperlink" Target="https://console.box.lenovo.com/l/yJaJc1" TargetMode="External"/><Relationship Id="rId36" Type="http://schemas.openxmlformats.org/officeDocument/2006/relationships/hyperlink" Target="https://console.box.lenovo.com/l/I00tZC" TargetMode="External"/><Relationship Id="rId57" Type="http://schemas.openxmlformats.org/officeDocument/2006/relationships/hyperlink" Target="https://console.box.lenovo.com/l/W0T6F5" TargetMode="External"/><Relationship Id="rId262" Type="http://schemas.openxmlformats.org/officeDocument/2006/relationships/image" Target="../media/image21.emf"/><Relationship Id="rId78" Type="http://schemas.openxmlformats.org/officeDocument/2006/relationships/hyperlink" Target="https://console.box.lenovo.com/l/zotbre" TargetMode="External"/><Relationship Id="rId99" Type="http://schemas.openxmlformats.org/officeDocument/2006/relationships/hyperlink" Target="https://console.box.lenovo.com/l/RJnuK0" TargetMode="External"/><Relationship Id="rId101" Type="http://schemas.openxmlformats.org/officeDocument/2006/relationships/hyperlink" Target="https://console.box.lenovo.com/l/W0T6F5" TargetMode="External"/><Relationship Id="rId122" Type="http://schemas.openxmlformats.org/officeDocument/2006/relationships/hyperlink" Target="https://console.box.lenovo.com/l/zotbre" TargetMode="External"/><Relationship Id="rId143" Type="http://schemas.openxmlformats.org/officeDocument/2006/relationships/hyperlink" Target="https://console.box.lenovo.com/l/d5GC2y" TargetMode="External"/><Relationship Id="rId164" Type="http://schemas.openxmlformats.org/officeDocument/2006/relationships/hyperlink" Target="https://console.box.lenovo.com/l/h06hqc" TargetMode="External"/><Relationship Id="rId185" Type="http://schemas.openxmlformats.org/officeDocument/2006/relationships/hyperlink" Target="https://console.box.lenovo.com/l/Jon4Gl" TargetMode="External"/><Relationship Id="rId9" Type="http://schemas.openxmlformats.org/officeDocument/2006/relationships/hyperlink" Target="https://console.box.lenovo.com/l/boc0lD" TargetMode="External"/><Relationship Id="rId210" Type="http://schemas.openxmlformats.org/officeDocument/2006/relationships/hyperlink" Target="https://console.box.lenovo.com/l/KuaQ7H" TargetMode="External"/><Relationship Id="rId26" Type="http://schemas.openxmlformats.org/officeDocument/2006/relationships/hyperlink" Target="https://console.box.lenovo.com/l/951laW" TargetMode="External"/><Relationship Id="rId231" Type="http://schemas.openxmlformats.org/officeDocument/2006/relationships/hyperlink" Target="https://console.box.lenovo.com/l/I00YpK" TargetMode="External"/><Relationship Id="rId252" Type="http://schemas.openxmlformats.org/officeDocument/2006/relationships/image" Target="../media/image16.emf"/><Relationship Id="rId47" Type="http://schemas.openxmlformats.org/officeDocument/2006/relationships/hyperlink" Target="https://console.box.lenovo.com/l/X5fyO0" TargetMode="External"/><Relationship Id="rId68" Type="http://schemas.openxmlformats.org/officeDocument/2006/relationships/hyperlink" Target="https://console.box.lenovo.com/l/zotbrM" TargetMode="External"/><Relationship Id="rId89" Type="http://schemas.openxmlformats.org/officeDocument/2006/relationships/hyperlink" Target="https://console.box.lenovo.com/l/I00YJv" TargetMode="External"/><Relationship Id="rId112" Type="http://schemas.openxmlformats.org/officeDocument/2006/relationships/hyperlink" Target="https://console.box.lenovo.com/l/zotbrM" TargetMode="External"/><Relationship Id="rId133" Type="http://schemas.openxmlformats.org/officeDocument/2006/relationships/hyperlink" Target="https://console.box.lenovo.com/l/I00YJv" TargetMode="External"/><Relationship Id="rId154" Type="http://schemas.openxmlformats.org/officeDocument/2006/relationships/hyperlink" Target="https://console.box.lenovo.com/l/Q086ZY" TargetMode="External"/><Relationship Id="rId175" Type="http://schemas.openxmlformats.org/officeDocument/2006/relationships/hyperlink" Target="https://console.box.lenovo.com/l/bocLGf" TargetMode="External"/><Relationship Id="rId196" Type="http://schemas.openxmlformats.org/officeDocument/2006/relationships/hyperlink" Target="https://console.box.lenovo.com/l/yJaJMp" TargetMode="External"/><Relationship Id="rId200" Type="http://schemas.openxmlformats.org/officeDocument/2006/relationships/hyperlink" Target="https://console.box.lenovo.com/l/G5BtsX" TargetMode="External"/><Relationship Id="rId16" Type="http://schemas.openxmlformats.org/officeDocument/2006/relationships/hyperlink" Target="https://console.box.lenovo.com/l/g0aXdP" TargetMode="External"/><Relationship Id="rId221" Type="http://schemas.openxmlformats.org/officeDocument/2006/relationships/hyperlink" Target="https://console.box.lenovo.com/l/wJLIZq" TargetMode="External"/><Relationship Id="rId242" Type="http://schemas.openxmlformats.org/officeDocument/2006/relationships/hyperlink" Target="https://console.box.lenovo.com/l/Yo73Pb" TargetMode="External"/><Relationship Id="rId37" Type="http://schemas.openxmlformats.org/officeDocument/2006/relationships/hyperlink" Target="https://console.box.lenovo.com/l/RJnume" TargetMode="External"/><Relationship Id="rId58" Type="http://schemas.openxmlformats.org/officeDocument/2006/relationships/hyperlink" Target="https://console.box.lenovo.com/l/vorKDC" TargetMode="External"/><Relationship Id="rId79" Type="http://schemas.openxmlformats.org/officeDocument/2006/relationships/hyperlink" Target="https://console.box.lenovo.com/l/fuGRgS" TargetMode="External"/><Relationship Id="rId102" Type="http://schemas.openxmlformats.org/officeDocument/2006/relationships/hyperlink" Target="https://console.box.lenovo.com/l/vorKDC" TargetMode="External"/><Relationship Id="rId123" Type="http://schemas.openxmlformats.org/officeDocument/2006/relationships/hyperlink" Target="https://console.box.lenovo.com/l/fuGRgS" TargetMode="External"/><Relationship Id="rId144" Type="http://schemas.openxmlformats.org/officeDocument/2006/relationships/hyperlink" Target="https://console.box.lenovo.com/l/o5ryl7" TargetMode="External"/><Relationship Id="rId90" Type="http://schemas.openxmlformats.org/officeDocument/2006/relationships/hyperlink" Target="https://console.box.lenovo.com/l/o5rygM" TargetMode="External"/><Relationship Id="rId165" Type="http://schemas.openxmlformats.org/officeDocument/2006/relationships/hyperlink" Target="https://console.box.lenovo.com/l/60jBhm" TargetMode="External"/><Relationship Id="rId186" Type="http://schemas.openxmlformats.org/officeDocument/2006/relationships/hyperlink" Target="https://console.box.lenovo.com/l/Yo7lra" TargetMode="External"/><Relationship Id="rId211" Type="http://schemas.openxmlformats.org/officeDocument/2006/relationships/hyperlink" Target="https://console.box.lenovo.com/l/2n6vAW" TargetMode="External"/><Relationship Id="rId232" Type="http://schemas.openxmlformats.org/officeDocument/2006/relationships/hyperlink" Target="https://console.box.lenovo.com/l/h06hiX" TargetMode="External"/><Relationship Id="rId253" Type="http://schemas.openxmlformats.org/officeDocument/2006/relationships/oleObject" Target="../embeddings/oleObject2.bin"/><Relationship Id="rId27" Type="http://schemas.openxmlformats.org/officeDocument/2006/relationships/hyperlink" Target="https://console.box.lenovo.com/l/c1crtN" TargetMode="External"/><Relationship Id="rId48" Type="http://schemas.openxmlformats.org/officeDocument/2006/relationships/hyperlink" Target="https://console.box.lenovo.com/l/Jon4HP" TargetMode="External"/><Relationship Id="rId69" Type="http://schemas.openxmlformats.org/officeDocument/2006/relationships/hyperlink" Target="https://console.box.lenovo.com/l/31Lbj0" TargetMode="External"/><Relationship Id="rId113" Type="http://schemas.openxmlformats.org/officeDocument/2006/relationships/hyperlink" Target="https://console.box.lenovo.com/l/31Lbj0" TargetMode="External"/><Relationship Id="rId134" Type="http://schemas.openxmlformats.org/officeDocument/2006/relationships/hyperlink" Target="https://console.box.lenovo.com/l/o5rygM" TargetMode="External"/><Relationship Id="rId80" Type="http://schemas.openxmlformats.org/officeDocument/2006/relationships/hyperlink" Target="https://console.box.lenovo.com/l/DJiu5e" TargetMode="External"/><Relationship Id="rId155" Type="http://schemas.openxmlformats.org/officeDocument/2006/relationships/hyperlink" Target="https://console.box.lenovo.com/l/t5dpbM" TargetMode="External"/><Relationship Id="rId176" Type="http://schemas.openxmlformats.org/officeDocument/2006/relationships/hyperlink" Target="https://console.box.lenovo.com/l/H1fsHM" TargetMode="External"/><Relationship Id="rId197" Type="http://schemas.openxmlformats.org/officeDocument/2006/relationships/hyperlink" Target="https://console.box.lenovo.com/l/T55qol" TargetMode="External"/><Relationship Id="rId201" Type="http://schemas.openxmlformats.org/officeDocument/2006/relationships/hyperlink" Target="https://console.box.lenovo.com/l/M1Zhwo" TargetMode="External"/><Relationship Id="rId222" Type="http://schemas.openxmlformats.org/officeDocument/2006/relationships/hyperlink" Target="https://console.box.lenovo.com/l/G5BYGM" TargetMode="External"/><Relationship Id="rId243" Type="http://schemas.openxmlformats.org/officeDocument/2006/relationships/hyperlink" Target="https://console.box.lenovo.com/l/5HhB1I" TargetMode="External"/><Relationship Id="rId17" Type="http://schemas.openxmlformats.org/officeDocument/2006/relationships/hyperlink" Target="https://console.box.lenovo.com/l/M1ZrKQ" TargetMode="External"/><Relationship Id="rId38" Type="http://schemas.openxmlformats.org/officeDocument/2006/relationships/hyperlink" Target="https://console.box.lenovo.com/l/h06rKD" TargetMode="External"/><Relationship Id="rId59" Type="http://schemas.openxmlformats.org/officeDocument/2006/relationships/hyperlink" Target="https://console.box.lenovo.com/l/4niin5" TargetMode="External"/><Relationship Id="rId103" Type="http://schemas.openxmlformats.org/officeDocument/2006/relationships/hyperlink" Target="https://console.box.lenovo.com/l/4niin5" TargetMode="External"/><Relationship Id="rId124" Type="http://schemas.openxmlformats.org/officeDocument/2006/relationships/hyperlink" Target="https://console.box.lenovo.com/l/DJiu5e" TargetMode="External"/><Relationship Id="rId70" Type="http://schemas.openxmlformats.org/officeDocument/2006/relationships/hyperlink" Target="https://console.box.lenovo.com/l/yJaJW2" TargetMode="External"/><Relationship Id="rId91" Type="http://schemas.openxmlformats.org/officeDocument/2006/relationships/hyperlink" Target="https://console.box.lenovo.com/l/r1hoEE" TargetMode="External"/><Relationship Id="rId145" Type="http://schemas.openxmlformats.org/officeDocument/2006/relationships/hyperlink" Target="https://console.box.lenovo.com/l/EnyhN8" TargetMode="External"/><Relationship Id="rId166" Type="http://schemas.openxmlformats.org/officeDocument/2006/relationships/hyperlink" Target="https://console.box.lenovo.com/l/c1crib" TargetMode="External"/><Relationship Id="rId187" Type="http://schemas.openxmlformats.org/officeDocument/2006/relationships/hyperlink" Target="https://console.box.lenovo.com/l/bocLGf" TargetMode="External"/><Relationship Id="rId1" Type="http://schemas.openxmlformats.org/officeDocument/2006/relationships/hyperlink" Target="https://console.box.lenovo.com/l/LHiCI9" TargetMode="External"/><Relationship Id="rId212" Type="http://schemas.openxmlformats.org/officeDocument/2006/relationships/hyperlink" Target="https://console.box.lenovo.com/l/G5BtsX" TargetMode="External"/><Relationship Id="rId233" Type="http://schemas.openxmlformats.org/officeDocument/2006/relationships/hyperlink" Target="https://console.box.lenovo.com/l/l0tqRd" TargetMode="External"/><Relationship Id="rId254" Type="http://schemas.openxmlformats.org/officeDocument/2006/relationships/image" Target="../media/image17.emf"/><Relationship Id="rId28" Type="http://schemas.openxmlformats.org/officeDocument/2006/relationships/hyperlink" Target="https://console.box.lenovo.com/l/RJnump" TargetMode="External"/><Relationship Id="rId49" Type="http://schemas.openxmlformats.org/officeDocument/2006/relationships/hyperlink" Target="https://console.box.lenovo.com/l/60jB7L" TargetMode="External"/><Relationship Id="rId114" Type="http://schemas.openxmlformats.org/officeDocument/2006/relationships/hyperlink" Target="https://console.box.lenovo.com/l/yJaJW2" TargetMode="External"/><Relationship Id="rId60" Type="http://schemas.openxmlformats.org/officeDocument/2006/relationships/hyperlink" Target="https://console.box.lenovo.com/l/W0T6Fu" TargetMode="External"/><Relationship Id="rId81" Type="http://schemas.openxmlformats.org/officeDocument/2006/relationships/hyperlink" Target="https://console.box.lenovo.com/l/q5Wv6l" TargetMode="External"/><Relationship Id="rId135" Type="http://schemas.openxmlformats.org/officeDocument/2006/relationships/hyperlink" Target="https://console.box.lenovo.com/l/r1hoEE" TargetMode="External"/><Relationship Id="rId156" Type="http://schemas.openxmlformats.org/officeDocument/2006/relationships/hyperlink" Target="https://console.box.lenovo.com/l/h06hqc" TargetMode="External"/><Relationship Id="rId177" Type="http://schemas.openxmlformats.org/officeDocument/2006/relationships/hyperlink" Target="https://console.box.lenovo.com/l/fuGRgj" TargetMode="External"/><Relationship Id="rId198" Type="http://schemas.openxmlformats.org/officeDocument/2006/relationships/hyperlink" Target="https://console.box.lenovo.com/l/KuaQ7H" TargetMode="External"/><Relationship Id="rId202" Type="http://schemas.openxmlformats.org/officeDocument/2006/relationships/hyperlink" Target="https://console.box.lenovo.com/l/8ufmyR" TargetMode="External"/><Relationship Id="rId223" Type="http://schemas.openxmlformats.org/officeDocument/2006/relationships/hyperlink" Target="https://console.box.lenovo.com/l/W0TpNq" TargetMode="External"/><Relationship Id="rId244" Type="http://schemas.openxmlformats.org/officeDocument/2006/relationships/hyperlink" Target="https://console.box.lenovo.com/l/UJYchb" TargetMode="External"/><Relationship Id="rId18" Type="http://schemas.openxmlformats.org/officeDocument/2006/relationships/hyperlink" Target="https://console.box.lenovo.com/l/PHkL1w" TargetMode="External"/><Relationship Id="rId39" Type="http://schemas.openxmlformats.org/officeDocument/2006/relationships/hyperlink" Target="https://console.box.lenovo.com/l/8ufYjk" TargetMode="External"/><Relationship Id="rId50" Type="http://schemas.openxmlformats.org/officeDocument/2006/relationships/hyperlink" Target="https://console.box.lenovo.com/l/UJYXKX" TargetMode="External"/><Relationship Id="rId104" Type="http://schemas.openxmlformats.org/officeDocument/2006/relationships/hyperlink" Target="https://console.box.lenovo.com/l/W0T6Fu" TargetMode="External"/><Relationship Id="rId125" Type="http://schemas.openxmlformats.org/officeDocument/2006/relationships/hyperlink" Target="https://console.box.lenovo.com/l/q5Wv6l" TargetMode="External"/><Relationship Id="rId146" Type="http://schemas.openxmlformats.org/officeDocument/2006/relationships/hyperlink" Target="https://console.box.lenovo.com/l/p1RUGf" TargetMode="External"/><Relationship Id="rId167" Type="http://schemas.openxmlformats.org/officeDocument/2006/relationships/hyperlink" Target="https://console.box.lenovo.com/l/t5dpbe" TargetMode="External"/><Relationship Id="rId188" Type="http://schemas.openxmlformats.org/officeDocument/2006/relationships/hyperlink" Target="https://console.box.lenovo.com/l/H1fsHM" TargetMode="External"/><Relationship Id="rId71" Type="http://schemas.openxmlformats.org/officeDocument/2006/relationships/hyperlink" Target="https://console.box.lenovo.com/l/O0oRhP" TargetMode="External"/><Relationship Id="rId92" Type="http://schemas.openxmlformats.org/officeDocument/2006/relationships/hyperlink" Target="https://console.box.lenovo.com/l/I00YJ6" TargetMode="External"/><Relationship Id="rId213" Type="http://schemas.openxmlformats.org/officeDocument/2006/relationships/hyperlink" Target="https://console.box.lenovo.com/l/M1Zhwo" TargetMode="External"/><Relationship Id="rId234" Type="http://schemas.openxmlformats.org/officeDocument/2006/relationships/hyperlink" Target="https://console.box.lenovo.com/l/I00Ypg" TargetMode="External"/><Relationship Id="rId2" Type="http://schemas.openxmlformats.org/officeDocument/2006/relationships/hyperlink" Target="https://console.box.lenovo.com/l/W0T6Yg" TargetMode="External"/><Relationship Id="rId29" Type="http://schemas.openxmlformats.org/officeDocument/2006/relationships/hyperlink" Target="https://console.box.lenovo.com/l/r1hHkn" TargetMode="External"/><Relationship Id="rId255" Type="http://schemas.openxmlformats.org/officeDocument/2006/relationships/oleObject" Target="../embeddings/oleObject3.bin"/><Relationship Id="rId40" Type="http://schemas.openxmlformats.org/officeDocument/2006/relationships/hyperlink" Target="https://console.box.lenovo.com/l/k1qFmY" TargetMode="External"/><Relationship Id="rId115" Type="http://schemas.openxmlformats.org/officeDocument/2006/relationships/hyperlink" Target="https://console.box.lenovo.com/l/O0oRhP" TargetMode="External"/><Relationship Id="rId136" Type="http://schemas.openxmlformats.org/officeDocument/2006/relationships/hyperlink" Target="https://console.box.lenovo.com/l/I00YJ6" TargetMode="External"/><Relationship Id="rId157" Type="http://schemas.openxmlformats.org/officeDocument/2006/relationships/hyperlink" Target="https://console.box.lenovo.com/l/60jBhm" TargetMode="External"/><Relationship Id="rId178" Type="http://schemas.openxmlformats.org/officeDocument/2006/relationships/hyperlink" Target="https://console.box.lenovo.com/l/nuNlqK" TargetMode="External"/><Relationship Id="rId61" Type="http://schemas.openxmlformats.org/officeDocument/2006/relationships/hyperlink" Target="https://console.box.lenovo.com/l/l0tS6Q" TargetMode="External"/><Relationship Id="rId82" Type="http://schemas.openxmlformats.org/officeDocument/2006/relationships/hyperlink" Target="https://console.box.lenovo.com/l/zotbre" TargetMode="External"/><Relationship Id="rId199" Type="http://schemas.openxmlformats.org/officeDocument/2006/relationships/hyperlink" Target="https://console.box.lenovo.com/l/2n6vAW" TargetMode="External"/><Relationship Id="rId203" Type="http://schemas.openxmlformats.org/officeDocument/2006/relationships/hyperlink" Target="https://console.box.lenovo.com/l/j5699o" TargetMode="External"/><Relationship Id="rId19" Type="http://schemas.openxmlformats.org/officeDocument/2006/relationships/hyperlink" Target="https://console.box.lenovo.com/l/4nihpz" TargetMode="External"/><Relationship Id="rId224" Type="http://schemas.openxmlformats.org/officeDocument/2006/relationships/hyperlink" Target="https://console.box.lenovo.com/l/60jvwy" TargetMode="External"/><Relationship Id="rId245" Type="http://schemas.openxmlformats.org/officeDocument/2006/relationships/hyperlink" Target="https://console.box.lenovo.com/l/g0acaL" TargetMode="External"/><Relationship Id="rId30" Type="http://schemas.openxmlformats.org/officeDocument/2006/relationships/hyperlink" Target="https://console.box.lenovo.com/l/d5GCBD" TargetMode="External"/><Relationship Id="rId105" Type="http://schemas.openxmlformats.org/officeDocument/2006/relationships/hyperlink" Target="https://console.box.lenovo.com/l/l0tS6Q" TargetMode="External"/><Relationship Id="rId126" Type="http://schemas.openxmlformats.org/officeDocument/2006/relationships/hyperlink" Target="https://console.box.lenovo.com/l/zotbre" TargetMode="External"/><Relationship Id="rId147" Type="http://schemas.openxmlformats.org/officeDocument/2006/relationships/hyperlink" Target="https://console.box.lenovo.com/l/d5GC2y" TargetMode="External"/><Relationship Id="rId168" Type="http://schemas.openxmlformats.org/officeDocument/2006/relationships/hyperlink" Target="https://console.box.lenovo.com/l/5Hha72" TargetMode="External"/><Relationship Id="rId51" Type="http://schemas.openxmlformats.org/officeDocument/2006/relationships/hyperlink" Target="https://console.box.lenovo.com/l/7oOlUw" TargetMode="External"/><Relationship Id="rId72" Type="http://schemas.openxmlformats.org/officeDocument/2006/relationships/hyperlink" Target="https://console.box.lenovo.com/l/t5dpes" TargetMode="External"/><Relationship Id="rId93" Type="http://schemas.openxmlformats.org/officeDocument/2006/relationships/hyperlink" Target="https://console.box.lenovo.com/l/EnyhxB" TargetMode="External"/><Relationship Id="rId189" Type="http://schemas.openxmlformats.org/officeDocument/2006/relationships/hyperlink" Target="https://console.box.lenovo.com/l/fuGRgj" TargetMode="External"/><Relationship Id="rId3" Type="http://schemas.openxmlformats.org/officeDocument/2006/relationships/hyperlink" Target="https://console.box.lenovo.com/l/W0T6Yg" TargetMode="External"/><Relationship Id="rId214" Type="http://schemas.openxmlformats.org/officeDocument/2006/relationships/hyperlink" Target="https://console.box.lenovo.com/l/8ufmyR" TargetMode="External"/><Relationship Id="rId235" Type="http://schemas.openxmlformats.org/officeDocument/2006/relationships/hyperlink" Target="https://console.box.lenovo.com/l/x1dqTm" TargetMode="External"/><Relationship Id="rId256" Type="http://schemas.openxmlformats.org/officeDocument/2006/relationships/image" Target="../media/image18.emf"/><Relationship Id="rId116" Type="http://schemas.openxmlformats.org/officeDocument/2006/relationships/hyperlink" Target="https://console.box.lenovo.com/l/t5dpes" TargetMode="External"/><Relationship Id="rId137" Type="http://schemas.openxmlformats.org/officeDocument/2006/relationships/hyperlink" Target="https://console.box.lenovo.com/l/EnyhxB" TargetMode="External"/><Relationship Id="rId158" Type="http://schemas.openxmlformats.org/officeDocument/2006/relationships/hyperlink" Target="https://console.box.lenovo.com/l/c1crib" TargetMode="External"/><Relationship Id="rId20" Type="http://schemas.openxmlformats.org/officeDocument/2006/relationships/hyperlink" Target="https://console.box.lenovo.com/l/103DJx" TargetMode="External"/><Relationship Id="rId41" Type="http://schemas.openxmlformats.org/officeDocument/2006/relationships/hyperlink" Target="https://console.box.lenovo.com/l/103DyI" TargetMode="External"/><Relationship Id="rId62" Type="http://schemas.openxmlformats.org/officeDocument/2006/relationships/hyperlink" Target="https://console.box.lenovo.com/l/x1dqX9" TargetMode="External"/><Relationship Id="rId83" Type="http://schemas.openxmlformats.org/officeDocument/2006/relationships/hyperlink" Target="https://console.box.lenovo.com/l/Yo7lO3" TargetMode="External"/><Relationship Id="rId179" Type="http://schemas.openxmlformats.org/officeDocument/2006/relationships/hyperlink" Target="https://console.box.lenovo.com/l/t5dpbe" TargetMode="External"/><Relationship Id="rId190" Type="http://schemas.openxmlformats.org/officeDocument/2006/relationships/hyperlink" Target="https://console.box.lenovo.com/l/nuNlqK" TargetMode="External"/><Relationship Id="rId204" Type="http://schemas.openxmlformats.org/officeDocument/2006/relationships/hyperlink" Target="https://console.box.lenovo.com/l/k1qFgy" TargetMode="External"/><Relationship Id="rId225" Type="http://schemas.openxmlformats.org/officeDocument/2006/relationships/hyperlink" Target="https://console.box.lenovo.com/l/Q08pEc" TargetMode="External"/><Relationship Id="rId246" Type="http://schemas.openxmlformats.org/officeDocument/2006/relationships/hyperlink" Target="https://console.box.lenovo.com/l/l0tqRN" TargetMode="External"/><Relationship Id="rId106" Type="http://schemas.openxmlformats.org/officeDocument/2006/relationships/hyperlink" Target="https://console.box.lenovo.com/l/x1dqX9" TargetMode="External"/><Relationship Id="rId127" Type="http://schemas.openxmlformats.org/officeDocument/2006/relationships/hyperlink" Target="https://console.box.lenovo.com/l/Yo7lO3" TargetMode="External"/><Relationship Id="rId10" Type="http://schemas.openxmlformats.org/officeDocument/2006/relationships/hyperlink" Target="https://console.box.lenovo.com/l/boc0ko" TargetMode="External"/><Relationship Id="rId31" Type="http://schemas.openxmlformats.org/officeDocument/2006/relationships/hyperlink" Target="https://console.box.lenovo.com/l/5HhaJm" TargetMode="External"/><Relationship Id="rId52" Type="http://schemas.openxmlformats.org/officeDocument/2006/relationships/hyperlink" Target="https://console.box.lenovo.com/l/F5aet7" TargetMode="External"/><Relationship Id="rId73" Type="http://schemas.openxmlformats.org/officeDocument/2006/relationships/hyperlink" Target="https://console.box.lenovo.com/l/c1cri5" TargetMode="External"/><Relationship Id="rId94" Type="http://schemas.openxmlformats.org/officeDocument/2006/relationships/hyperlink" Target="https://console.box.lenovo.com/l/g0aXF0" TargetMode="External"/><Relationship Id="rId148" Type="http://schemas.openxmlformats.org/officeDocument/2006/relationships/hyperlink" Target="https://console.box.lenovo.com/l/o5ryl7" TargetMode="External"/><Relationship Id="rId169" Type="http://schemas.openxmlformats.org/officeDocument/2006/relationships/hyperlink" Target="https://console.box.lenovo.com/l/p1RUGG" TargetMode="External"/><Relationship Id="rId4" Type="http://schemas.openxmlformats.org/officeDocument/2006/relationships/hyperlink" Target="https://console.box.lenovo.com/l/q5Wv0D" TargetMode="External"/><Relationship Id="rId180" Type="http://schemas.openxmlformats.org/officeDocument/2006/relationships/hyperlink" Target="https://console.box.lenovo.com/l/5Hha72" TargetMode="External"/><Relationship Id="rId215" Type="http://schemas.openxmlformats.org/officeDocument/2006/relationships/hyperlink" Target="https://console.box.lenovo.com/l/Q08pEX" TargetMode="External"/><Relationship Id="rId236" Type="http://schemas.openxmlformats.org/officeDocument/2006/relationships/hyperlink" Target="https://console.box.lenovo.com/l/LHiP71" TargetMode="External"/><Relationship Id="rId257" Type="http://schemas.openxmlformats.org/officeDocument/2006/relationships/oleObject" Target="../embeddings/oleObject4.bin"/><Relationship Id="rId42" Type="http://schemas.openxmlformats.org/officeDocument/2006/relationships/hyperlink" Target="https://console.box.lenovo.com/l/Enyh8j" TargetMode="External"/><Relationship Id="rId84" Type="http://schemas.openxmlformats.org/officeDocument/2006/relationships/hyperlink" Target="https://console.box.lenovo.com/l/wJLI8O" TargetMode="External"/><Relationship Id="rId138" Type="http://schemas.openxmlformats.org/officeDocument/2006/relationships/hyperlink" Target="https://console.box.lenovo.com/l/g0aXF0"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17" Type="http://schemas.openxmlformats.org/officeDocument/2006/relationships/hyperlink" Target="https://console.box.lenovo.com/l/LHizhD" TargetMode="External"/><Relationship Id="rId21" Type="http://schemas.openxmlformats.org/officeDocument/2006/relationships/hyperlink" Target="https://console.box.lenovo.com/l/F5aMQt" TargetMode="External"/><Relationship Id="rId42" Type="http://schemas.openxmlformats.org/officeDocument/2006/relationships/hyperlink" Target="https://console.box.lenovo.com/l/UJYX1M" TargetMode="External"/><Relationship Id="rId63" Type="http://schemas.openxmlformats.org/officeDocument/2006/relationships/hyperlink" Target="https://console.box.lenovo.com/l/C07xnP" TargetMode="External"/><Relationship Id="rId84" Type="http://schemas.openxmlformats.org/officeDocument/2006/relationships/hyperlink" Target="https://console.box.lenovo.com/l/NJicjZ" TargetMode="External"/><Relationship Id="rId138" Type="http://schemas.openxmlformats.org/officeDocument/2006/relationships/hyperlink" Target="https://console.box.lenovo.com/l/2n6B3F" TargetMode="External"/><Relationship Id="rId159" Type="http://schemas.openxmlformats.org/officeDocument/2006/relationships/hyperlink" Target="https://console.box.lenovo.com/l/vorKpH" TargetMode="External"/><Relationship Id="rId170" Type="http://schemas.openxmlformats.org/officeDocument/2006/relationships/hyperlink" Target="https://console.box.lenovo.com/l/W0T6pQ" TargetMode="External"/><Relationship Id="rId191" Type="http://schemas.openxmlformats.org/officeDocument/2006/relationships/hyperlink" Target="https://console.box.lenovo.com/l/g0acw3" TargetMode="External"/><Relationship Id="rId107" Type="http://schemas.openxmlformats.org/officeDocument/2006/relationships/hyperlink" Target="https://console.box.lenovo.com/l/c1cOVR" TargetMode="External"/><Relationship Id="rId11" Type="http://schemas.openxmlformats.org/officeDocument/2006/relationships/hyperlink" Target="https://console.box.lenovo.com/l/5Hh4cU" TargetMode="External"/><Relationship Id="rId32" Type="http://schemas.openxmlformats.org/officeDocument/2006/relationships/hyperlink" Target="https://console.box.lenovo.com/l/EnyrPQ" TargetMode="External"/><Relationship Id="rId53" Type="http://schemas.openxmlformats.org/officeDocument/2006/relationships/hyperlink" Target="https://console.box.lenovo.com/l/60ja4U" TargetMode="External"/><Relationship Id="rId74" Type="http://schemas.openxmlformats.org/officeDocument/2006/relationships/hyperlink" Target="https://console.box.lenovo.com/l/5Hh4cD" TargetMode="External"/><Relationship Id="rId128" Type="http://schemas.openxmlformats.org/officeDocument/2006/relationships/hyperlink" Target="https://console.box.lenovo.com/l/iJBrrF" TargetMode="External"/><Relationship Id="rId149" Type="http://schemas.openxmlformats.org/officeDocument/2006/relationships/hyperlink" Target="https://console.box.lenovo.com/l/o5ryI9" TargetMode="External"/><Relationship Id="rId5" Type="http://schemas.openxmlformats.org/officeDocument/2006/relationships/hyperlink" Target="https://console.box.lenovo.com/l/zotevc" TargetMode="External"/><Relationship Id="rId95" Type="http://schemas.openxmlformats.org/officeDocument/2006/relationships/hyperlink" Target="https://console.box.lenovo.com/l/a0ODDi" TargetMode="External"/><Relationship Id="rId160" Type="http://schemas.openxmlformats.org/officeDocument/2006/relationships/hyperlink" Target="https://console.box.lenovo.com/l/7oOlvE" TargetMode="External"/><Relationship Id="rId181" Type="http://schemas.openxmlformats.org/officeDocument/2006/relationships/hyperlink" Target="https://console.box.lenovo.com/l/UJYc6P" TargetMode="External"/><Relationship Id="rId22" Type="http://schemas.openxmlformats.org/officeDocument/2006/relationships/hyperlink" Target="https://console.box.lenovo.com/l/LHizba" TargetMode="External"/><Relationship Id="rId43" Type="http://schemas.openxmlformats.org/officeDocument/2006/relationships/hyperlink" Target="https://console.box.lenovo.com/l/G5B7pT" TargetMode="External"/><Relationship Id="rId64" Type="http://schemas.openxmlformats.org/officeDocument/2006/relationships/hyperlink" Target="https://console.box.lenovo.com/l/e1v3Yk" TargetMode="External"/><Relationship Id="rId118" Type="http://schemas.openxmlformats.org/officeDocument/2006/relationships/hyperlink" Target="https://console.box.lenovo.com/l/t5d66t" TargetMode="External"/><Relationship Id="rId139" Type="http://schemas.openxmlformats.org/officeDocument/2006/relationships/hyperlink" Target="https://console.box.lenovo.com/l/t5dpy6" TargetMode="External"/><Relationship Id="rId85" Type="http://schemas.openxmlformats.org/officeDocument/2006/relationships/hyperlink" Target="https://console.box.lenovo.com/l/yJauaB" TargetMode="External"/><Relationship Id="rId150" Type="http://schemas.openxmlformats.org/officeDocument/2006/relationships/hyperlink" Target="https://console.box.lenovo.com/l/951l7X" TargetMode="External"/><Relationship Id="rId171" Type="http://schemas.openxmlformats.org/officeDocument/2006/relationships/hyperlink" Target="https://console.box.lenovo.com/l/60jB7n" TargetMode="External"/><Relationship Id="rId192" Type="http://schemas.openxmlformats.org/officeDocument/2006/relationships/hyperlink" Target="https://console.box.lenovo.com/l/Yo73RR" TargetMode="External"/><Relationship Id="rId12" Type="http://schemas.openxmlformats.org/officeDocument/2006/relationships/hyperlink" Target="https://console.box.lenovo.com/l/g0a8OA" TargetMode="External"/><Relationship Id="rId33" Type="http://schemas.openxmlformats.org/officeDocument/2006/relationships/hyperlink" Target="https://console.box.lenovo.com/l/o5rcbc" TargetMode="External"/><Relationship Id="rId108" Type="http://schemas.openxmlformats.org/officeDocument/2006/relationships/hyperlink" Target="https://console.box.lenovo.com/l/Q08vv4" TargetMode="External"/><Relationship Id="rId129" Type="http://schemas.openxmlformats.org/officeDocument/2006/relationships/hyperlink" Target="https://console.box.lenovo.com/l/u1FKKq" TargetMode="External"/><Relationship Id="rId54" Type="http://schemas.openxmlformats.org/officeDocument/2006/relationships/hyperlink" Target="https://console.box.lenovo.com/l/F5aMQY" TargetMode="External"/><Relationship Id="rId75" Type="http://schemas.openxmlformats.org/officeDocument/2006/relationships/hyperlink" Target="https://console.box.lenovo.com/l/s1RcMm" TargetMode="External"/><Relationship Id="rId96" Type="http://schemas.openxmlformats.org/officeDocument/2006/relationships/hyperlink" Target="https://console.box.lenovo.com/l/NJicjZ" TargetMode="External"/><Relationship Id="rId140" Type="http://schemas.openxmlformats.org/officeDocument/2006/relationships/hyperlink" Target="https://console.box.lenovo.com/l/iJBhI2" TargetMode="External"/><Relationship Id="rId161" Type="http://schemas.openxmlformats.org/officeDocument/2006/relationships/hyperlink" Target="https://console.box.lenovo.com/l/60jB7u" TargetMode="External"/><Relationship Id="rId182" Type="http://schemas.openxmlformats.org/officeDocument/2006/relationships/hyperlink" Target="https://console.box.lenovo.com/l/iJBiQS" TargetMode="External"/><Relationship Id="rId6" Type="http://schemas.openxmlformats.org/officeDocument/2006/relationships/hyperlink" Target="https://console.box.lenovo.com/l/fuGLMl" TargetMode="External"/><Relationship Id="rId23" Type="http://schemas.openxmlformats.org/officeDocument/2006/relationships/hyperlink" Target="https://console.box.lenovo.com/l/boc0yR" TargetMode="External"/><Relationship Id="rId119" Type="http://schemas.openxmlformats.org/officeDocument/2006/relationships/hyperlink" Target="https://console.box.lenovo.com/l/r1hH8T" TargetMode="External"/><Relationship Id="rId44" Type="http://schemas.openxmlformats.org/officeDocument/2006/relationships/hyperlink" Target="https://console.box.lenovo.com/l/o5rcbS" TargetMode="External"/><Relationship Id="rId65" Type="http://schemas.openxmlformats.org/officeDocument/2006/relationships/hyperlink" Target="https://console.box.lenovo.com/l/DJioi9" TargetMode="External"/><Relationship Id="rId86" Type="http://schemas.openxmlformats.org/officeDocument/2006/relationships/hyperlink" Target="https://console.box.lenovo.com/l/I007F0" TargetMode="External"/><Relationship Id="rId130" Type="http://schemas.openxmlformats.org/officeDocument/2006/relationships/hyperlink" Target="https://console.box.lenovo.com/l/H1fjz5" TargetMode="External"/><Relationship Id="rId151" Type="http://schemas.openxmlformats.org/officeDocument/2006/relationships/hyperlink" Target="https://console.box.lenovo.com/l/RJnufg" TargetMode="External"/><Relationship Id="rId172" Type="http://schemas.openxmlformats.org/officeDocument/2006/relationships/hyperlink" Target="https://console.box.lenovo.com/l/31LbYE" TargetMode="External"/><Relationship Id="rId193" Type="http://schemas.openxmlformats.org/officeDocument/2006/relationships/hyperlink" Target="https://console.box.lenovo.com/l/k1Q1S2" TargetMode="External"/><Relationship Id="rId13" Type="http://schemas.openxmlformats.org/officeDocument/2006/relationships/hyperlink" Target="https://console.box.lenovo.com/l/BJY9WY" TargetMode="External"/><Relationship Id="rId109" Type="http://schemas.openxmlformats.org/officeDocument/2006/relationships/hyperlink" Target="https://console.box.lenovo.com/l/q5WBxq" TargetMode="External"/><Relationship Id="rId34" Type="http://schemas.openxmlformats.org/officeDocument/2006/relationships/hyperlink" Target="https://console.box.lenovo.com/l/p1RkRf" TargetMode="External"/><Relationship Id="rId50" Type="http://schemas.openxmlformats.org/officeDocument/2006/relationships/hyperlink" Target="https://console.box.lenovo.com/l/31LeMo" TargetMode="External"/><Relationship Id="rId55" Type="http://schemas.openxmlformats.org/officeDocument/2006/relationships/hyperlink" Target="https://console.box.lenovo.com/l/T55yij" TargetMode="External"/><Relationship Id="rId76" Type="http://schemas.openxmlformats.org/officeDocument/2006/relationships/hyperlink" Target="https://console.box.lenovo.com/l/Kuaqcg" TargetMode="External"/><Relationship Id="rId97" Type="http://schemas.openxmlformats.org/officeDocument/2006/relationships/hyperlink" Target="https://console.box.lenovo.com/l/yJauaB" TargetMode="External"/><Relationship Id="rId104" Type="http://schemas.openxmlformats.org/officeDocument/2006/relationships/hyperlink" Target="https://console.box.lenovo.com/l/NJicjT" TargetMode="External"/><Relationship Id="rId120" Type="http://schemas.openxmlformats.org/officeDocument/2006/relationships/hyperlink" Target="https://console.box.lenovo.com/l/Q08v60" TargetMode="External"/><Relationship Id="rId125" Type="http://schemas.openxmlformats.org/officeDocument/2006/relationships/hyperlink" Target="https://console.box.lenovo.com/l/c1cOVM" TargetMode="External"/><Relationship Id="rId141" Type="http://schemas.openxmlformats.org/officeDocument/2006/relationships/hyperlink" Target="https://console.box.lenovo.com/l/X5fypc" TargetMode="External"/><Relationship Id="rId146" Type="http://schemas.openxmlformats.org/officeDocument/2006/relationships/hyperlink" Target="https://console.box.lenovo.com/l/T55Sxd" TargetMode="External"/><Relationship Id="rId167" Type="http://schemas.openxmlformats.org/officeDocument/2006/relationships/hyperlink" Target="https://console.box.lenovo.com/l/vorKpu" TargetMode="External"/><Relationship Id="rId188" Type="http://schemas.openxmlformats.org/officeDocument/2006/relationships/hyperlink" Target="https://console.box.lenovo.com/l/e1vUJU" TargetMode="External"/><Relationship Id="rId7" Type="http://schemas.openxmlformats.org/officeDocument/2006/relationships/hyperlink" Target="https://console.box.lenovo.com/l/F5aMQ7" TargetMode="External"/><Relationship Id="rId71" Type="http://schemas.openxmlformats.org/officeDocument/2006/relationships/hyperlink" Target="https://console.box.lenovo.com/l/JonN8d" TargetMode="External"/><Relationship Id="rId92" Type="http://schemas.openxmlformats.org/officeDocument/2006/relationships/hyperlink" Target="https://console.box.lenovo.com/l/I007F0" TargetMode="External"/><Relationship Id="rId162" Type="http://schemas.openxmlformats.org/officeDocument/2006/relationships/hyperlink" Target="https://console.box.lenovo.com/l/951laM" TargetMode="External"/><Relationship Id="rId183" Type="http://schemas.openxmlformats.org/officeDocument/2006/relationships/hyperlink" Target="https://console.box.lenovo.com/l/x1dqa5" TargetMode="External"/><Relationship Id="rId2" Type="http://schemas.openxmlformats.org/officeDocument/2006/relationships/hyperlink" Target="https://console.box.lenovo.com/l/o5rcbX" TargetMode="External"/><Relationship Id="rId29" Type="http://schemas.openxmlformats.org/officeDocument/2006/relationships/hyperlink" Target="https://console.box.lenovo.com/l/fuGLM3" TargetMode="External"/><Relationship Id="rId24" Type="http://schemas.openxmlformats.org/officeDocument/2006/relationships/hyperlink" Target="https://console.box.lenovo.com/l/BJY9Wm" TargetMode="External"/><Relationship Id="rId40" Type="http://schemas.openxmlformats.org/officeDocument/2006/relationships/hyperlink" Target="https://console.box.lenovo.com/l/wJLwFd" TargetMode="External"/><Relationship Id="rId45" Type="http://schemas.openxmlformats.org/officeDocument/2006/relationships/hyperlink" Target="https://console.box.lenovo.com/l/d5GzVj" TargetMode="External"/><Relationship Id="rId66" Type="http://schemas.openxmlformats.org/officeDocument/2006/relationships/hyperlink" Target="https://console.box.lenovo.com/l/l0tyGW" TargetMode="External"/><Relationship Id="rId87" Type="http://schemas.openxmlformats.org/officeDocument/2006/relationships/hyperlink" Target="https://console.box.lenovo.com/l/DJiok4" TargetMode="External"/><Relationship Id="rId110" Type="http://schemas.openxmlformats.org/officeDocument/2006/relationships/hyperlink" Target="https://console.box.lenovo.com/l/u1FKsK" TargetMode="External"/><Relationship Id="rId115" Type="http://schemas.openxmlformats.org/officeDocument/2006/relationships/hyperlink" Target="https://console.box.lenovo.com/l/k1qDTx" TargetMode="External"/><Relationship Id="rId131" Type="http://schemas.openxmlformats.org/officeDocument/2006/relationships/hyperlink" Target="https://console.box.lenovo.com/l/ZH1rZ9" TargetMode="External"/><Relationship Id="rId136" Type="http://schemas.openxmlformats.org/officeDocument/2006/relationships/hyperlink" Target="https://console.box.lenovo.com/l/Q086yE" TargetMode="External"/><Relationship Id="rId157" Type="http://schemas.openxmlformats.org/officeDocument/2006/relationships/hyperlink" Target="https://console.box.lenovo.com/l/BJY7mM" TargetMode="External"/><Relationship Id="rId178" Type="http://schemas.openxmlformats.org/officeDocument/2006/relationships/hyperlink" Target="https://console.box.lenovo.com/l/7oOlkh" TargetMode="External"/><Relationship Id="rId61" Type="http://schemas.openxmlformats.org/officeDocument/2006/relationships/hyperlink" Target="https://console.box.lenovo.com/l/h06ro5" TargetMode="External"/><Relationship Id="rId82" Type="http://schemas.openxmlformats.org/officeDocument/2006/relationships/hyperlink" Target="https://console.box.lenovo.com/l/fuGLrY" TargetMode="External"/><Relationship Id="rId152" Type="http://schemas.openxmlformats.org/officeDocument/2006/relationships/hyperlink" Target="https://console.box.lenovo.com/l/h06rKU" TargetMode="External"/><Relationship Id="rId173" Type="http://schemas.openxmlformats.org/officeDocument/2006/relationships/hyperlink" Target="https://console.box.lenovo.com/l/iJBhNY" TargetMode="External"/><Relationship Id="rId194" Type="http://schemas.openxmlformats.org/officeDocument/2006/relationships/hyperlink" Target="https://console.box.lenovo.com/l/G5BYcS" TargetMode="External"/><Relationship Id="rId19" Type="http://schemas.openxmlformats.org/officeDocument/2006/relationships/hyperlink" Target="https://console.box.lenovo.com/l/Kuaqcs" TargetMode="External"/><Relationship Id="rId14" Type="http://schemas.openxmlformats.org/officeDocument/2006/relationships/hyperlink" Target="https://console.box.lenovo.com/l/M1Zr0S" TargetMode="External"/><Relationship Id="rId30" Type="http://schemas.openxmlformats.org/officeDocument/2006/relationships/hyperlink" Target="https://console.box.lenovo.com/l/l0tyGp" TargetMode="External"/><Relationship Id="rId35" Type="http://schemas.openxmlformats.org/officeDocument/2006/relationships/hyperlink" Target="https://console.box.lenovo.com/l/a0ODgM" TargetMode="External"/><Relationship Id="rId56" Type="http://schemas.openxmlformats.org/officeDocument/2006/relationships/hyperlink" Target="https://console.box.lenovo.com/l/RJn5pS" TargetMode="External"/><Relationship Id="rId77" Type="http://schemas.openxmlformats.org/officeDocument/2006/relationships/hyperlink" Target="https://console.box.lenovo.com/l/W0TvrX" TargetMode="External"/><Relationship Id="rId100" Type="http://schemas.openxmlformats.org/officeDocument/2006/relationships/hyperlink" Target="https://console.box.lenovo.com/l/fuGLrY" TargetMode="External"/><Relationship Id="rId105" Type="http://schemas.openxmlformats.org/officeDocument/2006/relationships/hyperlink" Target="https://console.box.lenovo.com/l/BJY9Ou" TargetMode="External"/><Relationship Id="rId126" Type="http://schemas.openxmlformats.org/officeDocument/2006/relationships/hyperlink" Target="https://console.box.lenovo.com/l/5Hh4PZ" TargetMode="External"/><Relationship Id="rId147" Type="http://schemas.openxmlformats.org/officeDocument/2006/relationships/hyperlink" Target="https://console.box.lenovo.com/l/2n6Bko" TargetMode="External"/><Relationship Id="rId168" Type="http://schemas.openxmlformats.org/officeDocument/2006/relationships/hyperlink" Target="https://console.box.lenovo.com/l/4nihTm" TargetMode="External"/><Relationship Id="rId8" Type="http://schemas.openxmlformats.org/officeDocument/2006/relationships/hyperlink" Target="https://console.box.lenovo.com/l/yJaut2" TargetMode="External"/><Relationship Id="rId51" Type="http://schemas.openxmlformats.org/officeDocument/2006/relationships/hyperlink" Target="https://console.box.lenovo.com/l/vorsOj" TargetMode="External"/><Relationship Id="rId72" Type="http://schemas.openxmlformats.org/officeDocument/2006/relationships/hyperlink" Target="https://console.box.lenovo.com/l/zotevy" TargetMode="External"/><Relationship Id="rId93" Type="http://schemas.openxmlformats.org/officeDocument/2006/relationships/hyperlink" Target="https://console.box.lenovo.com/l/DJiok4" TargetMode="External"/><Relationship Id="rId98" Type="http://schemas.openxmlformats.org/officeDocument/2006/relationships/hyperlink" Target="https://console.box.lenovo.com/l/I007F0" TargetMode="External"/><Relationship Id="rId121" Type="http://schemas.openxmlformats.org/officeDocument/2006/relationships/hyperlink" Target="https://console.box.lenovo.com/l/G5B7Tj" TargetMode="External"/><Relationship Id="rId142" Type="http://schemas.openxmlformats.org/officeDocument/2006/relationships/hyperlink" Target="https://console.box.lenovo.com/l/t5dpyp" TargetMode="External"/><Relationship Id="rId163" Type="http://schemas.openxmlformats.org/officeDocument/2006/relationships/hyperlink" Target="https://console.box.lenovo.com/l/4nihTY" TargetMode="External"/><Relationship Id="rId184" Type="http://schemas.openxmlformats.org/officeDocument/2006/relationships/hyperlink" Target="https://console.box.lenovo.com/l/RJnJS6" TargetMode="External"/><Relationship Id="rId189" Type="http://schemas.openxmlformats.org/officeDocument/2006/relationships/hyperlink" Target="https://console.box.lenovo.com/l/103D2G" TargetMode="External"/><Relationship Id="rId3" Type="http://schemas.openxmlformats.org/officeDocument/2006/relationships/hyperlink" Target="https://console.box.lenovo.com/l/Q08vmq" TargetMode="External"/><Relationship Id="rId25" Type="http://schemas.openxmlformats.org/officeDocument/2006/relationships/hyperlink" Target="https://console.box.lenovo.com/l/l0tyG6" TargetMode="External"/><Relationship Id="rId46" Type="http://schemas.openxmlformats.org/officeDocument/2006/relationships/hyperlink" Target="https://console.box.lenovo.com/l/d5GzVs" TargetMode="External"/><Relationship Id="rId67" Type="http://schemas.openxmlformats.org/officeDocument/2006/relationships/hyperlink" Target="https://console.box.lenovo.com/l/VHjIN0" TargetMode="External"/><Relationship Id="rId116" Type="http://schemas.openxmlformats.org/officeDocument/2006/relationships/hyperlink" Target="https://console.box.lenovo.com/l/951gjK" TargetMode="External"/><Relationship Id="rId137" Type="http://schemas.openxmlformats.org/officeDocument/2006/relationships/hyperlink" Target="https://console.box.lenovo.com/l/T55SxY" TargetMode="External"/><Relationship Id="rId158" Type="http://schemas.openxmlformats.org/officeDocument/2006/relationships/hyperlink" Target="https://console.box.lenovo.com/l/d5GCv1" TargetMode="External"/><Relationship Id="rId20" Type="http://schemas.openxmlformats.org/officeDocument/2006/relationships/hyperlink" Target="https://console.box.lenovo.com/l/60ja4k" TargetMode="External"/><Relationship Id="rId41" Type="http://schemas.openxmlformats.org/officeDocument/2006/relationships/hyperlink" Target="https://console.box.lenovo.com/l/JonN8Y" TargetMode="External"/><Relationship Id="rId62" Type="http://schemas.openxmlformats.org/officeDocument/2006/relationships/hyperlink" Target="https://console.box.lenovo.com/l/C07xnC" TargetMode="External"/><Relationship Id="rId83" Type="http://schemas.openxmlformats.org/officeDocument/2006/relationships/hyperlink" Target="https://console.box.lenovo.com/l/a0ODDi" TargetMode="External"/><Relationship Id="rId88" Type="http://schemas.openxmlformats.org/officeDocument/2006/relationships/hyperlink" Target="https://console.box.lenovo.com/l/fuGLrY" TargetMode="External"/><Relationship Id="rId111" Type="http://schemas.openxmlformats.org/officeDocument/2006/relationships/hyperlink" Target="https://console.box.lenovo.com/l/j56ACl" TargetMode="External"/><Relationship Id="rId132" Type="http://schemas.openxmlformats.org/officeDocument/2006/relationships/hyperlink" Target="https://console.box.lenovo.com/l/Q08vDC" TargetMode="External"/><Relationship Id="rId153" Type="http://schemas.openxmlformats.org/officeDocument/2006/relationships/hyperlink" Target="https://console.box.lenovo.com/l/4nihTt" TargetMode="External"/><Relationship Id="rId174" Type="http://schemas.openxmlformats.org/officeDocument/2006/relationships/hyperlink" Target="https://console.box.lenovo.com/l/g0aX26" TargetMode="External"/><Relationship Id="rId179" Type="http://schemas.openxmlformats.org/officeDocument/2006/relationships/hyperlink" Target="https://console.box.lenovo.com/l/h06hcj" TargetMode="External"/><Relationship Id="rId195" Type="http://schemas.openxmlformats.org/officeDocument/2006/relationships/hyperlink" Target="https://console.box.lenovo.com/l/q5WvFv" TargetMode="External"/><Relationship Id="rId190" Type="http://schemas.openxmlformats.org/officeDocument/2006/relationships/hyperlink" Target="https://console.box.lenovo.com/l/VHj90p" TargetMode="External"/><Relationship Id="rId15" Type="http://schemas.openxmlformats.org/officeDocument/2006/relationships/hyperlink" Target="https://console.box.lenovo.com/l/I007gt" TargetMode="External"/><Relationship Id="rId36" Type="http://schemas.openxmlformats.org/officeDocument/2006/relationships/hyperlink" Target="https://console.box.lenovo.com/l/q5WBAX" TargetMode="External"/><Relationship Id="rId57" Type="http://schemas.openxmlformats.org/officeDocument/2006/relationships/hyperlink" Target="https://console.box.lenovo.com/l/VHjINn" TargetMode="External"/><Relationship Id="rId106" Type="http://schemas.openxmlformats.org/officeDocument/2006/relationships/hyperlink" Target="https://console.box.lenovo.com/l/O0oLeV" TargetMode="External"/><Relationship Id="rId127" Type="http://schemas.openxmlformats.org/officeDocument/2006/relationships/hyperlink" Target="https://console.box.lenovo.com/l/Aog2lw" TargetMode="External"/><Relationship Id="rId10" Type="http://schemas.openxmlformats.org/officeDocument/2006/relationships/hyperlink" Target="https://console.box.lenovo.com/l/Kuaqcj" TargetMode="External"/><Relationship Id="rId31" Type="http://schemas.openxmlformats.org/officeDocument/2006/relationships/hyperlink" Target="https://console.box.lenovo.com/l/7oOgZk" TargetMode="External"/><Relationship Id="rId52" Type="http://schemas.openxmlformats.org/officeDocument/2006/relationships/hyperlink" Target="https://console.box.lenovo.com/l/JonN8m" TargetMode="External"/><Relationship Id="rId73" Type="http://schemas.openxmlformats.org/officeDocument/2006/relationships/hyperlink" Target="https://console.box.lenovo.com/l/UJYX1V" TargetMode="External"/><Relationship Id="rId78" Type="http://schemas.openxmlformats.org/officeDocument/2006/relationships/hyperlink" Target="https://console.box.lenovo.com/l/NJicjZ" TargetMode="External"/><Relationship Id="rId94" Type="http://schemas.openxmlformats.org/officeDocument/2006/relationships/hyperlink" Target="https://console.box.lenovo.com/l/fuGLrY" TargetMode="External"/><Relationship Id="rId99" Type="http://schemas.openxmlformats.org/officeDocument/2006/relationships/hyperlink" Target="https://console.box.lenovo.com/l/DJiok4" TargetMode="External"/><Relationship Id="rId101" Type="http://schemas.openxmlformats.org/officeDocument/2006/relationships/hyperlink" Target="https://console.box.lenovo.com/l/a0ODDi" TargetMode="External"/><Relationship Id="rId122" Type="http://schemas.openxmlformats.org/officeDocument/2006/relationships/hyperlink" Target="https://console.box.lenovo.com/l/ZH1rGh" TargetMode="External"/><Relationship Id="rId143" Type="http://schemas.openxmlformats.org/officeDocument/2006/relationships/hyperlink" Target="https://console.box.lenovo.com/l/r1hHOl" TargetMode="External"/><Relationship Id="rId148" Type="http://schemas.openxmlformats.org/officeDocument/2006/relationships/hyperlink" Target="https://console.box.lenovo.com/l/PHk0Fw" TargetMode="External"/><Relationship Id="rId164" Type="http://schemas.openxmlformats.org/officeDocument/2006/relationships/hyperlink" Target="https://console.box.lenovo.com/l/C07xUy" TargetMode="External"/><Relationship Id="rId169" Type="http://schemas.openxmlformats.org/officeDocument/2006/relationships/hyperlink" Target="https://console.box.lenovo.com/l/X5fyOu" TargetMode="External"/><Relationship Id="rId185" Type="http://schemas.openxmlformats.org/officeDocument/2006/relationships/hyperlink" Target="https://console.box.lenovo.com/l/PHkLsC" TargetMode="External"/><Relationship Id="rId4" Type="http://schemas.openxmlformats.org/officeDocument/2006/relationships/hyperlink" Target="https://console.box.lenovo.com/l/NJicVW" TargetMode="External"/><Relationship Id="rId9" Type="http://schemas.openxmlformats.org/officeDocument/2006/relationships/hyperlink" Target="https://console.box.lenovo.com/l/Q08vmQ" TargetMode="External"/><Relationship Id="rId180" Type="http://schemas.openxmlformats.org/officeDocument/2006/relationships/hyperlink" Target="https://console.box.lenovo.com/l/s1RSQQ" TargetMode="External"/><Relationship Id="rId26" Type="http://schemas.openxmlformats.org/officeDocument/2006/relationships/hyperlink" Target="https://console.box.lenovo.com/l/p1RkRP" TargetMode="External"/><Relationship Id="rId47" Type="http://schemas.openxmlformats.org/officeDocument/2006/relationships/hyperlink" Target="https://console.box.lenovo.com/l/4nir3l" TargetMode="External"/><Relationship Id="rId68" Type="http://schemas.openxmlformats.org/officeDocument/2006/relationships/hyperlink" Target="https://console.box.lenovo.com/l/KuaqcK" TargetMode="External"/><Relationship Id="rId89" Type="http://schemas.openxmlformats.org/officeDocument/2006/relationships/hyperlink" Target="https://console.box.lenovo.com/l/a0ODDi" TargetMode="External"/><Relationship Id="rId112" Type="http://schemas.openxmlformats.org/officeDocument/2006/relationships/hyperlink" Target="https://console.box.lenovo.com/l/fuGLrm" TargetMode="External"/><Relationship Id="rId133" Type="http://schemas.openxmlformats.org/officeDocument/2006/relationships/hyperlink" Target="https://console.box.lenovo.com/l/BJY7np" TargetMode="External"/><Relationship Id="rId154" Type="http://schemas.openxmlformats.org/officeDocument/2006/relationships/hyperlink" Target="https://console.box.lenovo.com/l/C07xUc" TargetMode="External"/><Relationship Id="rId175" Type="http://schemas.openxmlformats.org/officeDocument/2006/relationships/hyperlink" Target="https://console.box.lenovo.com/l/RJnuj6" TargetMode="External"/><Relationship Id="rId196" Type="http://schemas.openxmlformats.org/officeDocument/2006/relationships/drawing" Target="../drawings/drawing3.xml"/><Relationship Id="rId16" Type="http://schemas.openxmlformats.org/officeDocument/2006/relationships/hyperlink" Target="https://console.box.lenovo.com/l/PHk0EG" TargetMode="External"/><Relationship Id="rId37" Type="http://schemas.openxmlformats.org/officeDocument/2006/relationships/hyperlink" Target="https://console.box.lenovo.com/l/o5rcby" TargetMode="External"/><Relationship Id="rId58" Type="http://schemas.openxmlformats.org/officeDocument/2006/relationships/hyperlink" Target="https://console.box.lenovo.com/l/951gZ5" TargetMode="External"/><Relationship Id="rId79" Type="http://schemas.openxmlformats.org/officeDocument/2006/relationships/hyperlink" Target="https://console.box.lenovo.com/l/yJauaB" TargetMode="External"/><Relationship Id="rId102" Type="http://schemas.openxmlformats.org/officeDocument/2006/relationships/hyperlink" Target="https://console.box.lenovo.com/l/wJLGn1" TargetMode="External"/><Relationship Id="rId123" Type="http://schemas.openxmlformats.org/officeDocument/2006/relationships/hyperlink" Target="https://console.box.lenovo.com/l/KuaqP1" TargetMode="External"/><Relationship Id="rId144" Type="http://schemas.openxmlformats.org/officeDocument/2006/relationships/hyperlink" Target="https://console.box.lenovo.com/l/S57hFg" TargetMode="External"/><Relationship Id="rId90" Type="http://schemas.openxmlformats.org/officeDocument/2006/relationships/hyperlink" Target="https://console.box.lenovo.com/l/NJicjZ" TargetMode="External"/><Relationship Id="rId165" Type="http://schemas.openxmlformats.org/officeDocument/2006/relationships/hyperlink" Target="https://console.box.lenovo.com/l/a0OFVj" TargetMode="External"/><Relationship Id="rId186" Type="http://schemas.openxmlformats.org/officeDocument/2006/relationships/hyperlink" Target="https://console.box.lenovo.com/l/60jv88" TargetMode="External"/><Relationship Id="rId27" Type="http://schemas.openxmlformats.org/officeDocument/2006/relationships/hyperlink" Target="https://console.box.lenovo.com/l/x1dy2S" TargetMode="External"/><Relationship Id="rId48" Type="http://schemas.openxmlformats.org/officeDocument/2006/relationships/hyperlink" Target="https://console.box.lenovo.com/l/u1FKZO" TargetMode="External"/><Relationship Id="rId69" Type="http://schemas.openxmlformats.org/officeDocument/2006/relationships/hyperlink" Target="https://console.box.lenovo.com/l/0Hzpt3" TargetMode="External"/><Relationship Id="rId113" Type="http://schemas.openxmlformats.org/officeDocument/2006/relationships/hyperlink" Target="https://console.box.lenovo.com/l/l0tymV" TargetMode="External"/><Relationship Id="rId134" Type="http://schemas.openxmlformats.org/officeDocument/2006/relationships/hyperlink" Target="https://console.box.lenovo.com/l/c1crCn" TargetMode="External"/><Relationship Id="rId80" Type="http://schemas.openxmlformats.org/officeDocument/2006/relationships/hyperlink" Target="https://console.box.lenovo.com/l/I007F0" TargetMode="External"/><Relationship Id="rId155" Type="http://schemas.openxmlformats.org/officeDocument/2006/relationships/hyperlink" Target="https://console.box.lenovo.com/l/d5GCBF" TargetMode="External"/><Relationship Id="rId176" Type="http://schemas.openxmlformats.org/officeDocument/2006/relationships/hyperlink" Target="https://console.box.lenovo.com/l/u1FgU8" TargetMode="External"/><Relationship Id="rId17" Type="http://schemas.openxmlformats.org/officeDocument/2006/relationships/hyperlink" Target="https://console.box.lenovo.com/l/l0tyGv" TargetMode="External"/><Relationship Id="rId38" Type="http://schemas.openxmlformats.org/officeDocument/2006/relationships/hyperlink" Target="https://console.box.lenovo.com/l/g0a8O9" TargetMode="External"/><Relationship Id="rId59" Type="http://schemas.openxmlformats.org/officeDocument/2006/relationships/hyperlink" Target="https://console.box.lenovo.com/l/h06roo" TargetMode="External"/><Relationship Id="rId103" Type="http://schemas.openxmlformats.org/officeDocument/2006/relationships/hyperlink" Target="https://console.box.lenovo.com/l/4nihHO" TargetMode="External"/><Relationship Id="rId124" Type="http://schemas.openxmlformats.org/officeDocument/2006/relationships/hyperlink" Target="https://console.box.lenovo.com/l/k1qDTF" TargetMode="External"/><Relationship Id="rId70" Type="http://schemas.openxmlformats.org/officeDocument/2006/relationships/hyperlink" Target="https://console.box.lenovo.com/l/c1cOvw" TargetMode="External"/><Relationship Id="rId91" Type="http://schemas.openxmlformats.org/officeDocument/2006/relationships/hyperlink" Target="https://console.box.lenovo.com/l/yJauaB" TargetMode="External"/><Relationship Id="rId145" Type="http://schemas.openxmlformats.org/officeDocument/2006/relationships/hyperlink" Target="https://console.box.lenovo.com/l/x1dSeK" TargetMode="External"/><Relationship Id="rId166" Type="http://schemas.openxmlformats.org/officeDocument/2006/relationships/hyperlink" Target="https://console.box.lenovo.com/l/vorKp5" TargetMode="External"/><Relationship Id="rId187" Type="http://schemas.openxmlformats.org/officeDocument/2006/relationships/hyperlink" Target="https://console.box.lenovo.com/l/RJnJSp" TargetMode="External"/><Relationship Id="rId1" Type="http://schemas.openxmlformats.org/officeDocument/2006/relationships/hyperlink" Target="https://console.box.lenovo.com/l/boc0y0" TargetMode="External"/><Relationship Id="rId28" Type="http://schemas.openxmlformats.org/officeDocument/2006/relationships/hyperlink" Target="https://console.box.lenovo.com/l/31LeMH" TargetMode="External"/><Relationship Id="rId49" Type="http://schemas.openxmlformats.org/officeDocument/2006/relationships/hyperlink" Target="https://console.box.lenovo.com/l/x1dy2q" TargetMode="External"/><Relationship Id="rId114" Type="http://schemas.openxmlformats.org/officeDocument/2006/relationships/hyperlink" Target="https://console.box.lenovo.com/l/k1qDTd" TargetMode="External"/><Relationship Id="rId60" Type="http://schemas.openxmlformats.org/officeDocument/2006/relationships/hyperlink" Target="https://console.box.lenovo.com/l/PHk0EI" TargetMode="External"/><Relationship Id="rId81" Type="http://schemas.openxmlformats.org/officeDocument/2006/relationships/hyperlink" Target="https://console.box.lenovo.com/l/DJiok4" TargetMode="External"/><Relationship Id="rId135" Type="http://schemas.openxmlformats.org/officeDocument/2006/relationships/hyperlink" Target="https://console.box.lenovo.com/l/O0oRE2" TargetMode="External"/><Relationship Id="rId156" Type="http://schemas.openxmlformats.org/officeDocument/2006/relationships/hyperlink" Target="https://console.box.lenovo.com/l/c1crt4" TargetMode="External"/><Relationship Id="rId177" Type="http://schemas.openxmlformats.org/officeDocument/2006/relationships/hyperlink" Target="https://console.box.lenovo.com/l/h06hci" TargetMode="External"/><Relationship Id="rId18" Type="http://schemas.openxmlformats.org/officeDocument/2006/relationships/hyperlink" Target="https://console.box.lenovo.com/l/u1FKZT" TargetMode="External"/><Relationship Id="rId39" Type="http://schemas.openxmlformats.org/officeDocument/2006/relationships/hyperlink" Target="https://console.box.lenovo.com/l/S57hEj"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K192"/>
  <sheetViews>
    <sheetView tabSelected="1" topLeftCell="A75" zoomScaleNormal="100" zoomScaleSheetLayoutView="115" workbookViewId="0">
      <selection activeCell="S5" sqref="S5:Y5"/>
    </sheetView>
  </sheetViews>
  <sheetFormatPr defaultColWidth="9" defaultRowHeight="14.5"/>
  <cols>
    <col min="1" max="6" width="2.7265625" style="259" customWidth="1"/>
    <col min="7" max="7" width="2.90625" style="259" customWidth="1"/>
    <col min="8" max="13" width="2.6328125" style="259" customWidth="1"/>
    <col min="14" max="14" width="2.08984375" style="259" customWidth="1"/>
    <col min="15" max="15" width="2.6328125" style="259" customWidth="1"/>
    <col min="16" max="16" width="2.54296875" style="259" customWidth="1"/>
    <col min="17" max="17" width="2.6328125" style="259" customWidth="1"/>
    <col min="18" max="18" width="3.36328125" style="259" customWidth="1"/>
    <col min="19" max="19" width="2.7265625" style="259" customWidth="1"/>
    <col min="20" max="20" width="3.6328125" style="259" customWidth="1"/>
    <col min="21" max="21" width="1.54296875" style="259" customWidth="1"/>
    <col min="22" max="24" width="2.7265625" style="259" customWidth="1"/>
    <col min="25" max="25" width="2.90625" style="259" customWidth="1"/>
    <col min="26" max="26" width="1.08984375" style="259" customWidth="1"/>
    <col min="27" max="27" width="3" style="259" customWidth="1"/>
    <col min="28" max="28" width="2.6328125" style="259" customWidth="1"/>
    <col min="29" max="29" width="2.7265625" style="259" customWidth="1"/>
    <col min="30" max="32" width="2.6328125" style="259" customWidth="1"/>
    <col min="33" max="33" width="3.54296875" style="259" customWidth="1"/>
    <col min="34" max="35" width="2.6328125" style="259" customWidth="1"/>
    <col min="36" max="36" width="1.7265625" style="259" customWidth="1"/>
    <col min="37" max="37" width="2.90625" style="259" customWidth="1"/>
    <col min="38" max="208" width="2.6328125" style="259" customWidth="1"/>
    <col min="209" max="16384" width="9" style="259"/>
  </cols>
  <sheetData>
    <row r="1" spans="1:63" ht="48" customHeight="1">
      <c r="A1" s="252"/>
      <c r="B1" s="253"/>
      <c r="C1" s="253"/>
      <c r="D1" s="253"/>
      <c r="E1" s="253"/>
      <c r="F1" s="253"/>
      <c r="G1" s="254"/>
      <c r="H1" s="255" t="s">
        <v>0</v>
      </c>
      <c r="I1" s="256"/>
      <c r="J1" s="256"/>
      <c r="K1" s="256"/>
      <c r="L1" s="256"/>
      <c r="M1" s="256"/>
      <c r="N1" s="256"/>
      <c r="O1" s="256"/>
      <c r="P1" s="256"/>
      <c r="Q1" s="256"/>
      <c r="R1" s="256"/>
      <c r="S1" s="256"/>
      <c r="T1" s="256"/>
      <c r="U1" s="256"/>
      <c r="V1" s="256"/>
      <c r="W1" s="256"/>
      <c r="X1" s="256"/>
      <c r="Y1" s="256"/>
      <c r="Z1" s="256"/>
      <c r="AA1" s="256"/>
      <c r="AB1" s="256"/>
      <c r="AC1" s="256"/>
      <c r="AD1" s="256"/>
      <c r="AE1" s="256"/>
      <c r="AF1" s="256"/>
      <c r="AG1" s="257" t="s">
        <v>1</v>
      </c>
      <c r="AH1" s="257"/>
      <c r="AI1" s="257"/>
      <c r="AJ1" s="257"/>
      <c r="AK1" s="258"/>
    </row>
    <row r="2" spans="1:63" ht="18" customHeight="1">
      <c r="A2" s="260" t="s">
        <v>2</v>
      </c>
      <c r="B2" s="261"/>
      <c r="C2" s="261"/>
      <c r="D2" s="261"/>
      <c r="E2" s="261"/>
      <c r="F2" s="261"/>
      <c r="G2" s="262"/>
      <c r="H2" s="230" t="s">
        <v>3</v>
      </c>
      <c r="I2" s="231"/>
      <c r="J2" s="231"/>
      <c r="K2" s="231"/>
      <c r="L2" s="231"/>
      <c r="M2" s="231"/>
      <c r="N2" s="231"/>
      <c r="O2" s="231"/>
      <c r="P2" s="231"/>
      <c r="Q2" s="231"/>
      <c r="R2" s="232"/>
      <c r="S2" s="263" t="s">
        <v>4</v>
      </c>
      <c r="T2" s="263"/>
      <c r="U2" s="263"/>
      <c r="V2" s="263"/>
      <c r="W2" s="263"/>
      <c r="X2" s="263"/>
      <c r="Y2" s="263"/>
      <c r="Z2" s="122"/>
      <c r="AA2" s="122"/>
      <c r="AB2" s="122"/>
      <c r="AC2" s="122"/>
      <c r="AD2" s="122"/>
      <c r="AE2" s="122"/>
      <c r="AF2" s="122"/>
      <c r="AG2" s="122"/>
      <c r="AH2" s="122"/>
      <c r="AI2" s="122"/>
      <c r="AJ2" s="122"/>
      <c r="AK2" s="122"/>
      <c r="AM2" s="265" t="s">
        <v>5</v>
      </c>
      <c r="AN2" s="265"/>
      <c r="AO2" s="265"/>
      <c r="AP2" s="265"/>
      <c r="AQ2" s="265"/>
      <c r="AR2" s="265"/>
      <c r="AS2" s="265"/>
      <c r="AT2" s="265"/>
      <c r="AU2" s="265"/>
      <c r="AV2" s="265"/>
      <c r="AW2" s="265"/>
      <c r="AX2" s="265"/>
      <c r="AY2" s="265"/>
      <c r="AZ2" s="265"/>
      <c r="BA2" s="265"/>
      <c r="BB2" s="265"/>
      <c r="BC2" s="265"/>
    </row>
    <row r="3" spans="1:63" ht="18" customHeight="1">
      <c r="A3" s="260" t="s">
        <v>6</v>
      </c>
      <c r="B3" s="261"/>
      <c r="C3" s="261"/>
      <c r="D3" s="261"/>
      <c r="E3" s="261"/>
      <c r="F3" s="261"/>
      <c r="G3" s="262"/>
      <c r="H3" s="131"/>
      <c r="I3" s="132"/>
      <c r="J3" s="132"/>
      <c r="K3" s="132"/>
      <c r="L3" s="132"/>
      <c r="M3" s="132"/>
      <c r="N3" s="132"/>
      <c r="O3" s="132"/>
      <c r="P3" s="132"/>
      <c r="Q3" s="132"/>
      <c r="R3" s="133"/>
      <c r="S3" s="263" t="s">
        <v>7</v>
      </c>
      <c r="T3" s="263"/>
      <c r="U3" s="263"/>
      <c r="V3" s="263"/>
      <c r="W3" s="263"/>
      <c r="X3" s="263"/>
      <c r="Y3" s="263"/>
      <c r="Z3" s="233"/>
      <c r="AA3" s="233"/>
      <c r="AB3" s="233"/>
      <c r="AC3" s="233"/>
      <c r="AD3" s="233"/>
      <c r="AE3" s="233"/>
      <c r="AF3" s="233"/>
      <c r="AG3" s="233"/>
      <c r="AH3" s="233"/>
      <c r="AI3" s="233"/>
      <c r="AJ3" s="233"/>
      <c r="AK3" s="233"/>
      <c r="AM3" s="265"/>
      <c r="AN3" s="265"/>
      <c r="AO3" s="265"/>
      <c r="AP3" s="265"/>
      <c r="AQ3" s="265"/>
      <c r="AR3" s="265"/>
      <c r="AS3" s="265"/>
      <c r="AT3" s="265"/>
      <c r="AU3" s="265"/>
      <c r="AV3" s="265"/>
      <c r="AW3" s="265"/>
      <c r="AX3" s="265"/>
      <c r="AY3" s="265"/>
      <c r="AZ3" s="265"/>
      <c r="BA3" s="265"/>
      <c r="BB3" s="265"/>
      <c r="BC3" s="265"/>
    </row>
    <row r="4" spans="1:63" ht="18" customHeight="1">
      <c r="A4" s="269" t="s">
        <v>8</v>
      </c>
      <c r="B4" s="269"/>
      <c r="C4" s="269"/>
      <c r="D4" s="269"/>
      <c r="E4" s="269"/>
      <c r="F4" s="269"/>
      <c r="G4" s="269"/>
      <c r="H4" s="269"/>
      <c r="I4" s="269"/>
      <c r="J4" s="269"/>
      <c r="K4" s="269"/>
      <c r="L4" s="269"/>
      <c r="M4" s="269"/>
      <c r="N4" s="269"/>
      <c r="O4" s="269"/>
      <c r="P4" s="269"/>
      <c r="Q4" s="269"/>
      <c r="R4" s="269"/>
      <c r="S4" s="269"/>
      <c r="T4" s="269"/>
      <c r="U4" s="269"/>
      <c r="V4" s="269"/>
      <c r="W4" s="269"/>
      <c r="X4" s="269"/>
      <c r="Y4" s="269"/>
      <c r="Z4" s="269"/>
      <c r="AA4" s="269"/>
      <c r="AB4" s="269"/>
      <c r="AC4" s="269"/>
      <c r="AD4" s="269"/>
      <c r="AE4" s="269"/>
      <c r="AF4" s="269"/>
      <c r="AG4" s="269"/>
      <c r="AH4" s="269"/>
      <c r="AI4" s="269"/>
      <c r="AJ4" s="269"/>
      <c r="AK4" s="269"/>
      <c r="AM4" s="265"/>
      <c r="AN4" s="265"/>
      <c r="AO4" s="265"/>
      <c r="AP4" s="265"/>
      <c r="AQ4" s="265"/>
      <c r="AR4" s="265"/>
      <c r="AS4" s="265"/>
      <c r="AT4" s="265"/>
      <c r="AU4" s="265"/>
      <c r="AV4" s="265"/>
      <c r="AW4" s="265"/>
      <c r="AX4" s="265"/>
      <c r="AY4" s="265"/>
      <c r="AZ4" s="265"/>
      <c r="BA4" s="265"/>
      <c r="BB4" s="265"/>
      <c r="BC4" s="265"/>
    </row>
    <row r="5" spans="1:63" ht="18" customHeight="1">
      <c r="A5" s="260" t="s">
        <v>6</v>
      </c>
      <c r="B5" s="261"/>
      <c r="C5" s="261"/>
      <c r="D5" s="261"/>
      <c r="E5" s="261"/>
      <c r="F5" s="261"/>
      <c r="G5" s="262"/>
      <c r="H5" s="131"/>
      <c r="I5" s="132"/>
      <c r="J5" s="132"/>
      <c r="K5" s="132"/>
      <c r="L5" s="132"/>
      <c r="M5" s="132"/>
      <c r="N5" s="132"/>
      <c r="O5" s="132"/>
      <c r="P5" s="132"/>
      <c r="Q5" s="132"/>
      <c r="R5" s="133"/>
      <c r="S5" s="263" t="s">
        <v>9</v>
      </c>
      <c r="T5" s="263"/>
      <c r="U5" s="263"/>
      <c r="V5" s="263"/>
      <c r="W5" s="263"/>
      <c r="X5" s="263"/>
      <c r="Y5" s="263"/>
      <c r="Z5" s="122"/>
      <c r="AA5" s="122"/>
      <c r="AB5" s="122"/>
      <c r="AC5" s="122"/>
      <c r="AD5" s="122"/>
      <c r="AE5" s="122"/>
      <c r="AF5" s="122"/>
      <c r="AG5" s="122"/>
      <c r="AH5" s="122"/>
      <c r="AI5" s="122"/>
      <c r="AJ5" s="122"/>
      <c r="AK5" s="122"/>
      <c r="AM5" s="265"/>
      <c r="AN5" s="265"/>
      <c r="AO5" s="265"/>
      <c r="AP5" s="265"/>
      <c r="AQ5" s="265"/>
      <c r="AR5" s="265"/>
      <c r="AS5" s="265"/>
      <c r="AT5" s="265"/>
      <c r="AU5" s="265"/>
      <c r="AV5" s="265"/>
      <c r="AW5" s="265"/>
      <c r="AX5" s="265"/>
      <c r="AY5" s="265"/>
      <c r="AZ5" s="265"/>
      <c r="BA5" s="265"/>
      <c r="BB5" s="265"/>
      <c r="BC5" s="265"/>
    </row>
    <row r="6" spans="1:63" ht="18" customHeight="1">
      <c r="A6" s="260" t="s">
        <v>10</v>
      </c>
      <c r="B6" s="261"/>
      <c r="C6" s="261"/>
      <c r="D6" s="261"/>
      <c r="E6" s="261"/>
      <c r="F6" s="261"/>
      <c r="G6" s="262"/>
      <c r="H6" s="131"/>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2"/>
      <c r="AJ6" s="132"/>
      <c r="AK6" s="133"/>
      <c r="AM6" s="265"/>
      <c r="AN6" s="265"/>
      <c r="AO6" s="265"/>
      <c r="AP6" s="265"/>
      <c r="AQ6" s="265"/>
      <c r="AR6" s="265"/>
      <c r="AS6" s="265"/>
      <c r="AT6" s="265"/>
      <c r="AU6" s="265"/>
      <c r="AV6" s="265"/>
      <c r="AW6" s="265"/>
      <c r="AX6" s="265"/>
      <c r="AY6" s="265"/>
      <c r="AZ6" s="265"/>
      <c r="BA6" s="265"/>
      <c r="BB6" s="265"/>
      <c r="BC6" s="265"/>
    </row>
    <row r="7" spans="1:63" ht="18" customHeight="1">
      <c r="A7" s="270" t="s">
        <v>11</v>
      </c>
      <c r="B7" s="271"/>
      <c r="C7" s="271"/>
      <c r="D7" s="271"/>
      <c r="E7" s="271"/>
      <c r="F7" s="271"/>
      <c r="G7" s="271"/>
      <c r="H7" s="271"/>
      <c r="I7" s="271"/>
      <c r="J7" s="271"/>
      <c r="K7" s="271"/>
      <c r="L7" s="271"/>
      <c r="M7" s="271"/>
      <c r="N7" s="271"/>
      <c r="O7" s="271"/>
      <c r="P7" s="271"/>
      <c r="Q7" s="271"/>
      <c r="R7" s="271"/>
      <c r="S7" s="271"/>
      <c r="T7" s="271"/>
      <c r="U7" s="271"/>
      <c r="V7" s="271"/>
      <c r="W7" s="271"/>
      <c r="X7" s="271"/>
      <c r="Y7" s="271"/>
      <c r="Z7" s="271"/>
      <c r="AA7" s="271"/>
      <c r="AB7" s="271"/>
      <c r="AC7" s="271"/>
      <c r="AD7" s="271"/>
      <c r="AE7" s="271"/>
      <c r="AF7" s="271"/>
      <c r="AG7" s="271"/>
      <c r="AH7" s="271"/>
      <c r="AI7" s="271"/>
      <c r="AJ7" s="271"/>
      <c r="AK7" s="272"/>
      <c r="AM7" s="265"/>
      <c r="AN7" s="265"/>
      <c r="AO7" s="265"/>
      <c r="AP7" s="265"/>
      <c r="AQ7" s="265"/>
      <c r="AR7" s="265"/>
      <c r="AS7" s="265"/>
      <c r="AT7" s="265"/>
      <c r="AU7" s="265"/>
      <c r="AV7" s="265"/>
      <c r="AW7" s="265"/>
      <c r="AX7" s="265"/>
      <c r="AY7" s="265"/>
      <c r="AZ7" s="265"/>
      <c r="BA7" s="265"/>
      <c r="BB7" s="265"/>
      <c r="BC7" s="265"/>
    </row>
    <row r="8" spans="1:63" ht="18" customHeight="1">
      <c r="A8" s="263" t="s">
        <v>12</v>
      </c>
      <c r="B8" s="263"/>
      <c r="C8" s="263"/>
      <c r="D8" s="263"/>
      <c r="E8" s="263"/>
      <c r="F8" s="263"/>
      <c r="G8" s="263"/>
      <c r="H8" s="122"/>
      <c r="I8" s="122"/>
      <c r="J8" s="122"/>
      <c r="K8" s="122"/>
      <c r="L8" s="122"/>
      <c r="M8" s="122"/>
      <c r="N8" s="122"/>
      <c r="O8" s="122"/>
      <c r="P8" s="122"/>
      <c r="Q8" s="122"/>
      <c r="R8" s="122"/>
      <c r="S8" s="122"/>
      <c r="T8" s="122"/>
      <c r="U8" s="122"/>
      <c r="V8" s="122"/>
      <c r="W8" s="122"/>
      <c r="X8" s="122"/>
      <c r="Y8" s="122"/>
      <c r="Z8" s="122"/>
      <c r="AA8" s="122"/>
      <c r="AB8" s="122"/>
      <c r="AC8" s="122"/>
      <c r="AD8" s="122"/>
      <c r="AE8" s="122"/>
      <c r="AF8" s="122"/>
      <c r="AG8" s="122"/>
      <c r="AH8" s="122"/>
      <c r="AI8" s="122"/>
      <c r="AJ8" s="122"/>
      <c r="AK8" s="122"/>
      <c r="AM8" s="265"/>
      <c r="AN8" s="265"/>
      <c r="AO8" s="265"/>
      <c r="AP8" s="265"/>
      <c r="AQ8" s="265"/>
      <c r="AR8" s="265"/>
      <c r="AS8" s="265"/>
      <c r="AT8" s="265"/>
      <c r="AU8" s="265"/>
      <c r="AV8" s="265"/>
      <c r="AW8" s="265"/>
      <c r="AX8" s="265"/>
      <c r="AY8" s="265"/>
      <c r="AZ8" s="265"/>
      <c r="BA8" s="265"/>
      <c r="BB8" s="265"/>
      <c r="BC8" s="265"/>
    </row>
    <row r="9" spans="1:63" ht="18" customHeight="1">
      <c r="A9" s="263" t="s">
        <v>13</v>
      </c>
      <c r="B9" s="263"/>
      <c r="C9" s="263"/>
      <c r="D9" s="263"/>
      <c r="E9" s="263"/>
      <c r="F9" s="263"/>
      <c r="G9" s="263"/>
      <c r="H9" s="122"/>
      <c r="I9" s="122"/>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M9" s="265"/>
      <c r="AN9" s="265"/>
      <c r="AO9" s="265"/>
      <c r="AP9" s="265"/>
      <c r="AQ9" s="265"/>
      <c r="AR9" s="265"/>
      <c r="AS9" s="265"/>
      <c r="AT9" s="265"/>
      <c r="AU9" s="265"/>
      <c r="AV9" s="265"/>
      <c r="AW9" s="265"/>
      <c r="AX9" s="265"/>
      <c r="AY9" s="265"/>
      <c r="AZ9" s="265"/>
      <c r="BA9" s="265"/>
      <c r="BB9" s="265"/>
      <c r="BC9" s="265"/>
    </row>
    <row r="10" spans="1:63" ht="18" hidden="1" customHeight="1">
      <c r="A10" s="263" t="s">
        <v>14</v>
      </c>
      <c r="B10" s="263"/>
      <c r="C10" s="263"/>
      <c r="D10" s="263"/>
      <c r="E10" s="263"/>
      <c r="F10" s="263"/>
      <c r="G10" s="263"/>
      <c r="H10" s="121" t="s">
        <v>15</v>
      </c>
      <c r="I10" s="121"/>
      <c r="J10" s="121"/>
      <c r="K10" s="121"/>
      <c r="L10" s="121"/>
      <c r="M10" s="121"/>
      <c r="N10" s="121"/>
      <c r="O10" s="121"/>
      <c r="P10" s="121"/>
      <c r="Q10" s="121"/>
      <c r="R10" s="121"/>
      <c r="S10" s="263" t="s">
        <v>16</v>
      </c>
      <c r="T10" s="263"/>
      <c r="U10" s="263"/>
      <c r="V10" s="263"/>
      <c r="W10" s="263"/>
      <c r="X10" s="263"/>
      <c r="Y10" s="263"/>
      <c r="Z10" s="121"/>
      <c r="AA10" s="121"/>
      <c r="AB10" s="121"/>
      <c r="AC10" s="121"/>
      <c r="AD10" s="121"/>
      <c r="AE10" s="121"/>
      <c r="AF10" s="121"/>
      <c r="AG10" s="121"/>
      <c r="AH10" s="121"/>
      <c r="AI10" s="121"/>
      <c r="AJ10" s="121"/>
      <c r="AK10" s="121"/>
      <c r="AM10" s="265"/>
      <c r="AN10" s="265"/>
      <c r="AO10" s="265"/>
      <c r="AP10" s="265"/>
      <c r="AQ10" s="265"/>
      <c r="AR10" s="265"/>
      <c r="AS10" s="265"/>
      <c r="AT10" s="265"/>
      <c r="AU10" s="265"/>
      <c r="AV10" s="265"/>
      <c r="AW10" s="265"/>
      <c r="AX10" s="265"/>
      <c r="AY10" s="265"/>
      <c r="AZ10" s="265"/>
      <c r="BA10" s="265"/>
      <c r="BB10" s="265"/>
      <c r="BC10" s="265"/>
    </row>
    <row r="11" spans="1:63" ht="18" customHeight="1">
      <c r="A11" s="263" t="s">
        <v>17</v>
      </c>
      <c r="B11" s="263"/>
      <c r="C11" s="263"/>
      <c r="D11" s="263"/>
      <c r="E11" s="263"/>
      <c r="F11" s="263"/>
      <c r="G11" s="263"/>
      <c r="H11" s="122"/>
      <c r="I11" s="122"/>
      <c r="J11" s="122"/>
      <c r="K11" s="122"/>
      <c r="L11" s="122"/>
      <c r="M11" s="122"/>
      <c r="N11" s="122"/>
      <c r="O11" s="122"/>
      <c r="P11" s="122"/>
      <c r="Q11" s="122"/>
      <c r="R11" s="122"/>
      <c r="S11" s="122"/>
      <c r="T11" s="122"/>
      <c r="U11" s="122"/>
      <c r="V11" s="122"/>
      <c r="W11" s="122"/>
      <c r="X11" s="122"/>
      <c r="Y11" s="122"/>
      <c r="Z11" s="122"/>
      <c r="AA11" s="122"/>
      <c r="AB11" s="122"/>
      <c r="AC11" s="122"/>
      <c r="AD11" s="122"/>
      <c r="AE11" s="122"/>
      <c r="AF11" s="122"/>
      <c r="AG11" s="122"/>
      <c r="AH11" s="122"/>
      <c r="AI11" s="122"/>
      <c r="AJ11" s="122"/>
      <c r="AK11" s="122"/>
      <c r="AM11" s="265"/>
      <c r="AN11" s="265"/>
      <c r="AO11" s="265"/>
      <c r="AP11" s="265"/>
      <c r="AQ11" s="265"/>
      <c r="AR11" s="265"/>
      <c r="AS11" s="265"/>
      <c r="AT11" s="265"/>
      <c r="AU11" s="265"/>
      <c r="AV11" s="265"/>
      <c r="AW11" s="265"/>
      <c r="AX11" s="265"/>
      <c r="AY11" s="265"/>
      <c r="AZ11" s="265"/>
      <c r="BA11" s="265"/>
      <c r="BB11" s="265"/>
      <c r="BC11" s="265"/>
    </row>
    <row r="12" spans="1:63" ht="18" customHeight="1">
      <c r="A12" s="263" t="s">
        <v>18</v>
      </c>
      <c r="B12" s="263"/>
      <c r="C12" s="263"/>
      <c r="D12" s="263"/>
      <c r="E12" s="263"/>
      <c r="F12" s="263"/>
      <c r="G12" s="263"/>
      <c r="H12" s="122"/>
      <c r="I12" s="122"/>
      <c r="J12" s="122"/>
      <c r="K12" s="122"/>
      <c r="L12" s="122"/>
      <c r="M12" s="122"/>
      <c r="N12" s="122"/>
      <c r="O12" s="122"/>
      <c r="P12" s="122"/>
      <c r="Q12" s="122"/>
      <c r="R12" s="122"/>
      <c r="S12" s="263" t="s">
        <v>19</v>
      </c>
      <c r="T12" s="263"/>
      <c r="U12" s="263"/>
      <c r="V12" s="263"/>
      <c r="W12" s="263"/>
      <c r="X12" s="263"/>
      <c r="Y12" s="263"/>
      <c r="Z12" s="121"/>
      <c r="AA12" s="121"/>
      <c r="AB12" s="121"/>
      <c r="AC12" s="121"/>
      <c r="AD12" s="121"/>
      <c r="AE12" s="121"/>
      <c r="AF12" s="121"/>
      <c r="AG12" s="121"/>
      <c r="AH12" s="121"/>
      <c r="AI12" s="121"/>
      <c r="AJ12" s="121"/>
      <c r="AK12" s="121"/>
      <c r="AM12" s="265"/>
      <c r="AN12" s="265"/>
      <c r="AO12" s="265"/>
      <c r="AP12" s="265"/>
      <c r="AQ12" s="265"/>
      <c r="AR12" s="265"/>
      <c r="AS12" s="265"/>
      <c r="AT12" s="265"/>
      <c r="AU12" s="265"/>
      <c r="AV12" s="265"/>
      <c r="AW12" s="265"/>
      <c r="AX12" s="265"/>
      <c r="AY12" s="265"/>
      <c r="AZ12" s="265"/>
      <c r="BA12" s="265"/>
      <c r="BB12" s="265"/>
      <c r="BC12" s="265"/>
    </row>
    <row r="13" spans="1:63" ht="18" customHeight="1">
      <c r="A13" s="263" t="s">
        <v>20</v>
      </c>
      <c r="B13" s="263"/>
      <c r="C13" s="263"/>
      <c r="D13" s="263"/>
      <c r="E13" s="263"/>
      <c r="F13" s="263"/>
      <c r="G13" s="263"/>
      <c r="H13" s="122"/>
      <c r="I13" s="122"/>
      <c r="J13" s="122"/>
      <c r="K13" s="122"/>
      <c r="L13" s="122"/>
      <c r="M13" s="122"/>
      <c r="N13" s="122"/>
      <c r="O13" s="122"/>
      <c r="P13" s="122"/>
      <c r="Q13" s="122"/>
      <c r="R13" s="122"/>
      <c r="S13" s="263" t="s">
        <v>21</v>
      </c>
      <c r="T13" s="263"/>
      <c r="U13" s="263"/>
      <c r="V13" s="263"/>
      <c r="W13" s="263"/>
      <c r="X13" s="263"/>
      <c r="Y13" s="263"/>
      <c r="Z13" s="122"/>
      <c r="AA13" s="122"/>
      <c r="AB13" s="122"/>
      <c r="AC13" s="122"/>
      <c r="AD13" s="122"/>
      <c r="AE13" s="122"/>
      <c r="AF13" s="122"/>
      <c r="AG13" s="122"/>
      <c r="AH13" s="122"/>
      <c r="AI13" s="122"/>
      <c r="AJ13" s="122"/>
      <c r="AK13" s="122"/>
      <c r="AM13" s="265"/>
      <c r="AN13" s="265"/>
      <c r="AO13" s="265"/>
      <c r="AP13" s="265"/>
      <c r="AQ13" s="265"/>
      <c r="AR13" s="265"/>
      <c r="AS13" s="265"/>
      <c r="AT13" s="265"/>
      <c r="AU13" s="265"/>
      <c r="AV13" s="265"/>
      <c r="AW13" s="265"/>
      <c r="AX13" s="265"/>
      <c r="AY13" s="265"/>
      <c r="AZ13" s="265"/>
      <c r="BA13" s="265"/>
      <c r="BB13" s="265"/>
      <c r="BC13" s="265"/>
    </row>
    <row r="14" spans="1:63" ht="18" hidden="1" customHeight="1">
      <c r="A14" s="263" t="s">
        <v>22</v>
      </c>
      <c r="B14" s="263"/>
      <c r="C14" s="263"/>
      <c r="D14" s="263"/>
      <c r="E14" s="263"/>
      <c r="F14" s="263"/>
      <c r="G14" s="263"/>
      <c r="H14" s="122"/>
      <c r="I14" s="122"/>
      <c r="J14" s="122"/>
      <c r="K14" s="122"/>
      <c r="L14" s="122"/>
      <c r="M14" s="122"/>
      <c r="N14" s="122"/>
      <c r="O14" s="122"/>
      <c r="P14" s="122"/>
      <c r="Q14" s="122"/>
      <c r="R14" s="122"/>
      <c r="S14" s="263" t="s">
        <v>23</v>
      </c>
      <c r="T14" s="263"/>
      <c r="U14" s="263"/>
      <c r="V14" s="263"/>
      <c r="W14" s="263"/>
      <c r="X14" s="263"/>
      <c r="Y14" s="263"/>
      <c r="Z14" s="122"/>
      <c r="AA14" s="122"/>
      <c r="AB14" s="122"/>
      <c r="AC14" s="122"/>
      <c r="AD14" s="122"/>
      <c r="AE14" s="122"/>
      <c r="AF14" s="122"/>
      <c r="AG14" s="122"/>
      <c r="AH14" s="122"/>
      <c r="AI14" s="122"/>
      <c r="AJ14" s="122"/>
      <c r="AK14" s="122"/>
      <c r="AM14" s="265"/>
      <c r="AN14" s="265"/>
      <c r="AO14" s="265"/>
      <c r="AP14" s="265"/>
      <c r="AQ14" s="265"/>
      <c r="AR14" s="265"/>
      <c r="AS14" s="265"/>
      <c r="AT14" s="265"/>
      <c r="AU14" s="265"/>
      <c r="AV14" s="265"/>
      <c r="AW14" s="265"/>
      <c r="AX14" s="265"/>
      <c r="AY14" s="265"/>
      <c r="AZ14" s="265"/>
      <c r="BA14" s="265"/>
      <c r="BB14" s="265"/>
      <c r="BC14" s="265"/>
    </row>
    <row r="15" spans="1:63" ht="36" customHeight="1">
      <c r="A15" s="273" t="s">
        <v>24</v>
      </c>
      <c r="B15" s="274"/>
      <c r="C15" s="274"/>
      <c r="D15" s="274"/>
      <c r="E15" s="274"/>
      <c r="F15" s="274"/>
      <c r="G15" s="274"/>
      <c r="H15" s="274"/>
      <c r="I15" s="274"/>
      <c r="J15" s="274"/>
      <c r="K15" s="274"/>
      <c r="L15" s="274"/>
      <c r="M15" s="274"/>
      <c r="N15" s="274"/>
      <c r="O15" s="274"/>
      <c r="P15" s="274"/>
      <c r="Q15" s="274"/>
      <c r="R15" s="274"/>
      <c r="S15" s="274"/>
      <c r="T15" s="274"/>
      <c r="U15" s="274"/>
      <c r="V15" s="274"/>
      <c r="W15" s="274"/>
      <c r="X15" s="274"/>
      <c r="Y15" s="274"/>
      <c r="Z15" s="274"/>
      <c r="AA15" s="274"/>
      <c r="AB15" s="274"/>
      <c r="AC15" s="274"/>
      <c r="AD15" s="274"/>
      <c r="AE15" s="274"/>
      <c r="AF15" s="274"/>
      <c r="AG15" s="274"/>
      <c r="AH15" s="274"/>
      <c r="AI15" s="274"/>
      <c r="AJ15" s="274"/>
      <c r="AK15" s="275"/>
      <c r="AM15" s="265"/>
      <c r="AN15" s="265"/>
      <c r="AO15" s="265"/>
      <c r="AP15" s="265"/>
      <c r="AQ15" s="265"/>
      <c r="AR15" s="265"/>
      <c r="AS15" s="265"/>
      <c r="AT15" s="265"/>
      <c r="AU15" s="265"/>
      <c r="AV15" s="265"/>
      <c r="AW15" s="265"/>
      <c r="AX15" s="265"/>
      <c r="AY15" s="265"/>
      <c r="AZ15" s="265"/>
      <c r="BA15" s="265"/>
      <c r="BB15" s="265"/>
      <c r="BC15" s="265"/>
    </row>
    <row r="16" spans="1:63" s="284" customFormat="1" ht="30" customHeight="1">
      <c r="A16" s="276" t="s">
        <v>25</v>
      </c>
      <c r="B16" s="277"/>
      <c r="C16" s="277"/>
      <c r="D16" s="277"/>
      <c r="E16" s="277"/>
      <c r="F16" s="277"/>
      <c r="G16" s="278"/>
      <c r="H16" s="224" t="s">
        <v>26</v>
      </c>
      <c r="I16" s="224"/>
      <c r="J16" s="224"/>
      <c r="K16" s="224"/>
      <c r="L16" s="224"/>
      <c r="M16" s="224"/>
      <c r="N16" s="224"/>
      <c r="O16" s="224"/>
      <c r="P16" s="224"/>
      <c r="Q16" s="224"/>
      <c r="R16" s="224"/>
      <c r="S16" s="279" t="s">
        <v>27</v>
      </c>
      <c r="T16" s="280"/>
      <c r="U16" s="280"/>
      <c r="V16" s="280"/>
      <c r="W16" s="225" t="s">
        <v>28</v>
      </c>
      <c r="X16" s="225"/>
      <c r="Y16" s="225"/>
      <c r="Z16" s="281" t="s">
        <v>29</v>
      </c>
      <c r="AA16" s="282"/>
      <c r="AB16" s="282"/>
      <c r="AC16" s="282"/>
      <c r="AD16" s="283"/>
      <c r="AE16" s="226" t="s">
        <v>30</v>
      </c>
      <c r="AF16" s="227"/>
      <c r="AG16" s="227"/>
      <c r="AH16" s="227"/>
      <c r="AI16" s="227"/>
      <c r="AJ16" s="227"/>
      <c r="AK16" s="228"/>
      <c r="AN16" s="285"/>
      <c r="AO16" s="285"/>
      <c r="AP16" s="285"/>
      <c r="AQ16" s="285"/>
      <c r="AR16" s="285"/>
      <c r="AS16" s="285"/>
      <c r="AT16" s="285"/>
      <c r="AU16" s="285"/>
      <c r="AV16" s="285"/>
      <c r="AW16" s="285"/>
      <c r="AX16" s="285"/>
      <c r="AY16" s="285"/>
      <c r="AZ16" s="285"/>
      <c r="BA16" s="285"/>
      <c r="BB16" s="285"/>
      <c r="BC16" s="285"/>
      <c r="BD16" s="285"/>
      <c r="BE16" s="285"/>
      <c r="BF16" s="285"/>
      <c r="BG16" s="285"/>
      <c r="BH16" s="285"/>
      <c r="BI16" s="285"/>
      <c r="BJ16" s="285"/>
      <c r="BK16" s="285"/>
    </row>
    <row r="17" spans="1:58" s="284" customFormat="1" ht="20" customHeight="1">
      <c r="A17" s="286" t="s">
        <v>31</v>
      </c>
      <c r="B17" s="287"/>
      <c r="C17" s="287"/>
      <c r="D17" s="287"/>
      <c r="E17" s="287"/>
      <c r="F17" s="287"/>
      <c r="G17" s="288"/>
      <c r="H17" s="166" t="s">
        <v>32</v>
      </c>
      <c r="I17" s="166"/>
      <c r="J17" s="166"/>
      <c r="K17" s="166"/>
      <c r="L17" s="166"/>
      <c r="M17" s="166"/>
      <c r="N17" s="166"/>
      <c r="O17" s="166"/>
      <c r="P17" s="166"/>
      <c r="Q17" s="166"/>
      <c r="R17" s="166"/>
      <c r="S17" s="289" t="s">
        <v>33</v>
      </c>
      <c r="T17" s="287"/>
      <c r="U17" s="287"/>
      <c r="V17" s="287"/>
      <c r="W17" s="287"/>
      <c r="X17" s="287"/>
      <c r="Y17" s="288"/>
      <c r="Z17" s="229"/>
      <c r="AA17" s="229"/>
      <c r="AB17" s="229"/>
      <c r="AC17" s="229"/>
      <c r="AD17" s="229"/>
      <c r="AE17" s="229"/>
      <c r="AF17" s="229"/>
      <c r="AG17" s="229"/>
      <c r="AH17" s="229"/>
      <c r="AI17" s="229"/>
      <c r="AJ17" s="229"/>
      <c r="AK17" s="229"/>
    </row>
    <row r="18" spans="1:58" s="284" customFormat="1" ht="30" customHeight="1">
      <c r="A18" s="289" t="s">
        <v>34</v>
      </c>
      <c r="B18" s="287"/>
      <c r="C18" s="287"/>
      <c r="D18" s="287"/>
      <c r="E18" s="287"/>
      <c r="F18" s="287"/>
      <c r="G18" s="288"/>
      <c r="H18" s="166"/>
      <c r="I18" s="166"/>
      <c r="J18" s="166"/>
      <c r="K18" s="166"/>
      <c r="L18" s="166"/>
      <c r="M18" s="166"/>
      <c r="N18" s="166"/>
      <c r="O18" s="166"/>
      <c r="P18" s="166"/>
      <c r="Q18" s="166"/>
      <c r="R18" s="166"/>
      <c r="S18" s="291" t="s">
        <v>35</v>
      </c>
      <c r="T18" s="292"/>
      <c r="U18" s="292"/>
      <c r="V18" s="292"/>
      <c r="W18" s="292"/>
      <c r="X18" s="292"/>
      <c r="Y18" s="293"/>
      <c r="Z18" s="166" t="s">
        <v>36</v>
      </c>
      <c r="AA18" s="166"/>
      <c r="AB18" s="166"/>
      <c r="AC18" s="166"/>
      <c r="AD18" s="166"/>
      <c r="AE18" s="166"/>
      <c r="AF18" s="166"/>
      <c r="AG18" s="166"/>
      <c r="AH18" s="166"/>
      <c r="AI18" s="166"/>
      <c r="AJ18" s="166"/>
      <c r="AK18" s="166"/>
    </row>
    <row r="19" spans="1:58" s="284" customFormat="1" ht="30" customHeight="1">
      <c r="A19" s="286" t="s">
        <v>37</v>
      </c>
      <c r="B19" s="287"/>
      <c r="C19" s="287"/>
      <c r="D19" s="287"/>
      <c r="E19" s="287"/>
      <c r="F19" s="287"/>
      <c r="G19" s="288"/>
      <c r="H19" s="166" t="s">
        <v>38</v>
      </c>
      <c r="I19" s="166"/>
      <c r="J19" s="166"/>
      <c r="K19" s="166"/>
      <c r="L19" s="166"/>
      <c r="M19" s="166"/>
      <c r="N19" s="166"/>
      <c r="O19" s="166"/>
      <c r="P19" s="166"/>
      <c r="Q19" s="166"/>
      <c r="R19" s="166"/>
      <c r="S19" s="294" t="s">
        <v>39</v>
      </c>
      <c r="T19" s="292"/>
      <c r="U19" s="292"/>
      <c r="V19" s="292"/>
      <c r="W19" s="292"/>
      <c r="X19" s="292"/>
      <c r="Y19" s="293"/>
      <c r="Z19" s="166" t="s">
        <v>38</v>
      </c>
      <c r="AA19" s="166"/>
      <c r="AB19" s="166"/>
      <c r="AC19" s="166"/>
      <c r="AD19" s="166"/>
      <c r="AE19" s="166"/>
      <c r="AF19" s="166"/>
      <c r="AG19" s="166"/>
      <c r="AH19" s="166"/>
      <c r="AI19" s="166"/>
      <c r="AJ19" s="166"/>
      <c r="AK19" s="166"/>
    </row>
    <row r="20" spans="1:58" s="284" customFormat="1" ht="20" customHeight="1">
      <c r="A20" s="286" t="s">
        <v>40</v>
      </c>
      <c r="B20" s="287"/>
      <c r="C20" s="287"/>
      <c r="D20" s="287"/>
      <c r="E20" s="287"/>
      <c r="F20" s="287"/>
      <c r="G20" s="288"/>
      <c r="H20" s="205" t="s">
        <v>41</v>
      </c>
      <c r="I20" s="206"/>
      <c r="J20" s="206"/>
      <c r="K20" s="206"/>
      <c r="L20" s="206"/>
      <c r="M20" s="206"/>
      <c r="N20" s="206"/>
      <c r="O20" s="206"/>
      <c r="P20" s="206"/>
      <c r="Q20" s="206"/>
      <c r="R20" s="206"/>
      <c r="S20" s="206"/>
      <c r="T20" s="206"/>
      <c r="U20" s="206"/>
      <c r="V20" s="206"/>
      <c r="W20" s="206"/>
      <c r="X20" s="206"/>
      <c r="Y20" s="206"/>
      <c r="Z20" s="206"/>
      <c r="AA20" s="206"/>
      <c r="AB20" s="206"/>
      <c r="AC20" s="206"/>
      <c r="AD20" s="206"/>
      <c r="AE20" s="206"/>
      <c r="AF20" s="206"/>
      <c r="AG20" s="206"/>
      <c r="AH20" s="206"/>
      <c r="AI20" s="206"/>
      <c r="AJ20" s="206"/>
      <c r="AK20" s="207"/>
    </row>
    <row r="21" spans="1:58" s="284" customFormat="1" ht="30" customHeight="1">
      <c r="A21" s="286" t="s">
        <v>42</v>
      </c>
      <c r="B21" s="287"/>
      <c r="C21" s="287"/>
      <c r="D21" s="287"/>
      <c r="E21" s="287"/>
      <c r="F21" s="287"/>
      <c r="G21" s="288"/>
      <c r="H21" s="295" t="s">
        <v>43</v>
      </c>
      <c r="I21" s="296"/>
      <c r="J21" s="296"/>
      <c r="K21" s="296"/>
      <c r="L21" s="296"/>
      <c r="M21" s="223"/>
      <c r="N21" s="206"/>
      <c r="O21" s="206"/>
      <c r="P21" s="206"/>
      <c r="Q21" s="297" t="s">
        <v>44</v>
      </c>
      <c r="R21" s="298"/>
      <c r="S21" s="296" t="s">
        <v>45</v>
      </c>
      <c r="T21" s="296"/>
      <c r="U21" s="296"/>
      <c r="V21" s="296"/>
      <c r="W21" s="296"/>
      <c r="X21" s="296"/>
      <c r="Y21" s="223"/>
      <c r="Z21" s="206"/>
      <c r="AA21" s="206"/>
      <c r="AB21" s="297" t="s">
        <v>46</v>
      </c>
      <c r="AC21" s="297"/>
      <c r="AD21" s="297"/>
      <c r="AE21" s="206"/>
      <c r="AF21" s="206"/>
      <c r="AG21" s="206"/>
      <c r="AH21" s="206"/>
      <c r="AI21" s="297" t="s">
        <v>44</v>
      </c>
      <c r="AJ21" s="297"/>
      <c r="AK21" s="298"/>
    </row>
    <row r="22" spans="1:58" s="284" customFormat="1" ht="20" customHeight="1">
      <c r="A22" s="286" t="s">
        <v>47</v>
      </c>
      <c r="B22" s="287"/>
      <c r="C22" s="287"/>
      <c r="D22" s="287"/>
      <c r="E22" s="287"/>
      <c r="F22" s="287"/>
      <c r="G22" s="288"/>
      <c r="H22" s="214" t="s">
        <v>48</v>
      </c>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6"/>
    </row>
    <row r="23" spans="1:58" s="284" customFormat="1" ht="54" customHeight="1">
      <c r="A23" s="294" t="s">
        <v>49</v>
      </c>
      <c r="B23" s="292"/>
      <c r="C23" s="292"/>
      <c r="D23" s="292"/>
      <c r="E23" s="292"/>
      <c r="F23" s="292"/>
      <c r="G23" s="293"/>
      <c r="H23" s="217" t="s">
        <v>50</v>
      </c>
      <c r="I23" s="218"/>
      <c r="J23" s="218"/>
      <c r="K23" s="218"/>
      <c r="L23" s="218"/>
      <c r="M23" s="218"/>
      <c r="N23" s="219"/>
      <c r="O23" s="299" t="s">
        <v>51</v>
      </c>
      <c r="P23" s="299"/>
      <c r="Q23" s="299"/>
      <c r="R23" s="299"/>
      <c r="S23" s="220"/>
      <c r="T23" s="221"/>
      <c r="U23" s="221"/>
      <c r="V23" s="221"/>
      <c r="W23" s="221"/>
      <c r="X23" s="221"/>
      <c r="Y23" s="221"/>
      <c r="Z23" s="300" t="s">
        <v>52</v>
      </c>
      <c r="AA23" s="301"/>
      <c r="AB23" s="301"/>
      <c r="AC23" s="302"/>
      <c r="AD23" s="222" t="s">
        <v>53</v>
      </c>
      <c r="AE23" s="222"/>
      <c r="AF23" s="222"/>
      <c r="AG23" s="222"/>
      <c r="AH23" s="222"/>
      <c r="AI23" s="222"/>
      <c r="AJ23" s="222"/>
      <c r="AK23" s="222"/>
    </row>
    <row r="24" spans="1:58" ht="20" customHeight="1">
      <c r="A24" s="286" t="s">
        <v>54</v>
      </c>
      <c r="B24" s="287"/>
      <c r="C24" s="287"/>
      <c r="D24" s="287"/>
      <c r="E24" s="287"/>
      <c r="F24" s="287"/>
      <c r="G24" s="288"/>
      <c r="H24" s="104" t="s">
        <v>55</v>
      </c>
      <c r="I24" s="104"/>
      <c r="J24" s="104"/>
      <c r="K24" s="104"/>
      <c r="L24" s="104"/>
      <c r="M24" s="104"/>
      <c r="N24" s="104"/>
      <c r="O24" s="104"/>
      <c r="P24" s="104"/>
      <c r="Q24" s="104"/>
      <c r="R24" s="104"/>
      <c r="S24" s="104"/>
      <c r="T24" s="104"/>
      <c r="U24" s="104"/>
      <c r="V24" s="104"/>
      <c r="W24" s="104"/>
      <c r="X24" s="104"/>
      <c r="Y24" s="104"/>
      <c r="Z24" s="104" t="s">
        <v>56</v>
      </c>
      <c r="AA24" s="104"/>
      <c r="AB24" s="104"/>
      <c r="AC24" s="104"/>
      <c r="AD24" s="104"/>
      <c r="AE24" s="104"/>
      <c r="AF24" s="104"/>
      <c r="AG24" s="104"/>
      <c r="AH24" s="104"/>
      <c r="AI24" s="104"/>
      <c r="AJ24" s="104"/>
      <c r="AK24" s="104"/>
    </row>
    <row r="25" spans="1:58" ht="20" customHeight="1">
      <c r="A25" s="276"/>
      <c r="B25" s="277"/>
      <c r="C25" s="277"/>
      <c r="D25" s="277"/>
      <c r="E25" s="277"/>
      <c r="F25" s="277"/>
      <c r="G25" s="278"/>
      <c r="H25" s="104" t="s">
        <v>57</v>
      </c>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4"/>
      <c r="AI25" s="104"/>
      <c r="AJ25" s="104"/>
      <c r="AK25" s="104"/>
    </row>
    <row r="26" spans="1:58" ht="20" customHeight="1">
      <c r="A26" s="294" t="s">
        <v>58</v>
      </c>
      <c r="B26" s="292"/>
      <c r="C26" s="292"/>
      <c r="D26" s="292"/>
      <c r="E26" s="292"/>
      <c r="F26" s="292"/>
      <c r="G26" s="293"/>
      <c r="H26" s="214" t="s">
        <v>59</v>
      </c>
      <c r="I26" s="215"/>
      <c r="J26" s="215"/>
      <c r="K26" s="215"/>
      <c r="L26" s="215"/>
      <c r="M26" s="215"/>
      <c r="N26" s="215"/>
      <c r="O26" s="215"/>
      <c r="P26" s="215"/>
      <c r="Q26" s="215"/>
      <c r="R26" s="215"/>
      <c r="S26" s="215"/>
      <c r="T26" s="215"/>
      <c r="U26" s="215"/>
      <c r="V26" s="215"/>
      <c r="W26" s="215"/>
      <c r="X26" s="215"/>
      <c r="Y26" s="215"/>
      <c r="Z26" s="215"/>
      <c r="AA26" s="215"/>
      <c r="AB26" s="215"/>
      <c r="AC26" s="215"/>
      <c r="AD26" s="215"/>
      <c r="AE26" s="215"/>
      <c r="AF26" s="215"/>
      <c r="AG26" s="215"/>
      <c r="AH26" s="215"/>
      <c r="AI26" s="215"/>
      <c r="AJ26" s="215"/>
      <c r="AK26" s="216"/>
    </row>
    <row r="27" spans="1:58" ht="110" customHeight="1">
      <c r="A27" s="294" t="s">
        <v>60</v>
      </c>
      <c r="B27" s="292"/>
      <c r="C27" s="292"/>
      <c r="D27" s="292"/>
      <c r="E27" s="292"/>
      <c r="F27" s="292"/>
      <c r="G27" s="293"/>
      <c r="H27" s="123" t="s">
        <v>61</v>
      </c>
      <c r="I27" s="123"/>
      <c r="J27" s="123"/>
      <c r="K27" s="123"/>
      <c r="L27" s="123"/>
      <c r="M27" s="123"/>
      <c r="N27" s="123"/>
      <c r="O27" s="123"/>
      <c r="P27" s="123"/>
      <c r="Q27" s="123"/>
      <c r="R27" s="123"/>
      <c r="S27" s="303"/>
      <c r="T27" s="303"/>
      <c r="U27" s="303"/>
      <c r="V27" s="303"/>
      <c r="W27" s="303"/>
      <c r="X27" s="303"/>
      <c r="Y27" s="303"/>
      <c r="Z27" s="303"/>
      <c r="AA27" s="303"/>
      <c r="AB27" s="303"/>
      <c r="AC27" s="303"/>
      <c r="AD27" s="303"/>
      <c r="AE27" s="303"/>
      <c r="AF27" s="303"/>
      <c r="AG27" s="303"/>
      <c r="AH27" s="303"/>
      <c r="AI27" s="303"/>
      <c r="AJ27" s="303"/>
      <c r="AK27" s="303"/>
      <c r="AN27" s="304"/>
      <c r="AO27" s="304"/>
      <c r="AP27" s="304"/>
      <c r="AQ27" s="304"/>
      <c r="AR27" s="304"/>
      <c r="AS27" s="304"/>
      <c r="AT27" s="304"/>
      <c r="AU27" s="304"/>
      <c r="AV27" s="304"/>
      <c r="AW27" s="304"/>
      <c r="AX27" s="304"/>
      <c r="AY27" s="304"/>
      <c r="AZ27" s="304"/>
      <c r="BA27" s="304"/>
      <c r="BB27" s="304"/>
      <c r="BC27" s="304"/>
      <c r="BD27" s="304"/>
      <c r="BE27" s="304"/>
      <c r="BF27" s="304"/>
    </row>
    <row r="28" spans="1:58" ht="30" customHeight="1">
      <c r="A28" s="305" t="s">
        <v>62</v>
      </c>
      <c r="B28" s="306"/>
      <c r="C28" s="306"/>
      <c r="D28" s="306"/>
      <c r="E28" s="306"/>
      <c r="F28" s="306"/>
      <c r="G28" s="307"/>
      <c r="H28" s="308" t="s">
        <v>63</v>
      </c>
      <c r="I28" s="309"/>
      <c r="J28" s="309"/>
      <c r="K28" s="212"/>
      <c r="L28" s="213"/>
      <c r="M28" s="213"/>
      <c r="N28" s="213"/>
      <c r="O28" s="311" t="s">
        <v>64</v>
      </c>
      <c r="P28" s="311"/>
      <c r="Q28" s="311"/>
      <c r="R28" s="312"/>
      <c r="S28" s="308" t="s">
        <v>65</v>
      </c>
      <c r="T28" s="309"/>
      <c r="U28" s="309"/>
      <c r="V28" s="309"/>
      <c r="W28" s="309"/>
      <c r="X28" s="309"/>
      <c r="Y28" s="309"/>
      <c r="Z28" s="212"/>
      <c r="AA28" s="213"/>
      <c r="AB28" s="213"/>
      <c r="AC28" s="213"/>
      <c r="AD28" s="311" t="s">
        <v>64</v>
      </c>
      <c r="AE28" s="311"/>
      <c r="AF28" s="311"/>
      <c r="AG28" s="311"/>
      <c r="AH28" s="311"/>
      <c r="AI28" s="311"/>
      <c r="AJ28" s="311"/>
      <c r="AK28" s="312"/>
    </row>
    <row r="29" spans="1:58" ht="30" customHeight="1">
      <c r="A29" s="313" t="s">
        <v>66</v>
      </c>
      <c r="B29" s="306"/>
      <c r="C29" s="306"/>
      <c r="D29" s="306"/>
      <c r="E29" s="306"/>
      <c r="F29" s="306"/>
      <c r="G29" s="307"/>
      <c r="H29" s="209" t="s">
        <v>67</v>
      </c>
      <c r="I29" s="210"/>
      <c r="J29" s="210"/>
      <c r="K29" s="210"/>
      <c r="L29" s="210"/>
      <c r="M29" s="210"/>
      <c r="N29" s="210"/>
      <c r="O29" s="210"/>
      <c r="P29" s="210"/>
      <c r="Q29" s="210"/>
      <c r="R29" s="211"/>
      <c r="S29" s="314"/>
      <c r="T29" s="311"/>
      <c r="U29" s="311"/>
      <c r="V29" s="311"/>
      <c r="W29" s="311"/>
      <c r="X29" s="311"/>
      <c r="Y29" s="311"/>
      <c r="Z29" s="311"/>
      <c r="AA29" s="311"/>
      <c r="AB29" s="311"/>
      <c r="AC29" s="311"/>
      <c r="AD29" s="311"/>
      <c r="AE29" s="311"/>
      <c r="AF29" s="311"/>
      <c r="AG29" s="311"/>
      <c r="AH29" s="311"/>
      <c r="AI29" s="311"/>
      <c r="AJ29" s="311"/>
      <c r="AK29" s="312"/>
    </row>
    <row r="30" spans="1:58" ht="30" customHeight="1">
      <c r="A30" s="305" t="s">
        <v>68</v>
      </c>
      <c r="B30" s="306"/>
      <c r="C30" s="306"/>
      <c r="D30" s="306"/>
      <c r="E30" s="306"/>
      <c r="F30" s="306"/>
      <c r="G30" s="307"/>
      <c r="H30" s="308" t="s">
        <v>69</v>
      </c>
      <c r="I30" s="309"/>
      <c r="J30" s="309"/>
      <c r="K30" s="309"/>
      <c r="L30" s="309"/>
      <c r="M30" s="212"/>
      <c r="N30" s="213"/>
      <c r="O30" s="213"/>
      <c r="P30" s="213"/>
      <c r="Q30" s="311" t="s">
        <v>70</v>
      </c>
      <c r="R30" s="312"/>
      <c r="S30" s="311" t="s">
        <v>71</v>
      </c>
      <c r="T30" s="311"/>
      <c r="U30" s="311"/>
      <c r="V30" s="311"/>
      <c r="W30" s="311"/>
      <c r="X30" s="311"/>
      <c r="Y30" s="212"/>
      <c r="Z30" s="213"/>
      <c r="AA30" s="213"/>
      <c r="AB30" s="311" t="s">
        <v>70</v>
      </c>
      <c r="AC30" s="311"/>
      <c r="AD30" s="311" t="s">
        <v>72</v>
      </c>
      <c r="AE30" s="311"/>
      <c r="AF30" s="311"/>
      <c r="AG30" s="212"/>
      <c r="AH30" s="213"/>
      <c r="AI30" s="213"/>
      <c r="AJ30" s="311" t="s">
        <v>70</v>
      </c>
      <c r="AK30" s="312"/>
    </row>
    <row r="31" spans="1:58" ht="20" customHeight="1">
      <c r="A31" s="294" t="s">
        <v>73</v>
      </c>
      <c r="B31" s="292"/>
      <c r="C31" s="292"/>
      <c r="D31" s="292"/>
      <c r="E31" s="292"/>
      <c r="F31" s="292"/>
      <c r="G31" s="293"/>
      <c r="H31" s="205" t="s">
        <v>74</v>
      </c>
      <c r="I31" s="206"/>
      <c r="J31" s="206"/>
      <c r="K31" s="206"/>
      <c r="L31" s="206"/>
      <c r="M31" s="206"/>
      <c r="N31" s="206"/>
      <c r="O31" s="206"/>
      <c r="P31" s="206"/>
      <c r="Q31" s="206"/>
      <c r="R31" s="206"/>
      <c r="S31" s="206"/>
      <c r="T31" s="206"/>
      <c r="U31" s="206"/>
      <c r="V31" s="206"/>
      <c r="W31" s="206"/>
      <c r="X31" s="206"/>
      <c r="Y31" s="206"/>
      <c r="Z31" s="206"/>
      <c r="AA31" s="206"/>
      <c r="AB31" s="206"/>
      <c r="AC31" s="206"/>
      <c r="AD31" s="206"/>
      <c r="AE31" s="206"/>
      <c r="AF31" s="206"/>
      <c r="AG31" s="206"/>
      <c r="AH31" s="206"/>
      <c r="AI31" s="206"/>
      <c r="AJ31" s="206"/>
      <c r="AK31" s="207"/>
    </row>
    <row r="32" spans="1:58" ht="30" customHeight="1">
      <c r="A32" s="291" t="s">
        <v>75</v>
      </c>
      <c r="B32" s="292"/>
      <c r="C32" s="292"/>
      <c r="D32" s="292"/>
      <c r="E32" s="292"/>
      <c r="F32" s="292"/>
      <c r="G32" s="293"/>
      <c r="H32" s="208" t="s">
        <v>76</v>
      </c>
      <c r="I32" s="208"/>
      <c r="J32" s="208"/>
      <c r="K32" s="208"/>
      <c r="L32" s="208"/>
      <c r="M32" s="208"/>
      <c r="N32" s="208"/>
      <c r="O32" s="208"/>
      <c r="P32" s="208"/>
      <c r="Q32" s="208"/>
      <c r="R32" s="208"/>
      <c r="S32" s="315"/>
      <c r="T32" s="310"/>
      <c r="U32" s="310"/>
      <c r="V32" s="310"/>
      <c r="W32" s="310"/>
      <c r="X32" s="310"/>
      <c r="Y32" s="310"/>
      <c r="Z32" s="310"/>
      <c r="AA32" s="310"/>
      <c r="AB32" s="310"/>
      <c r="AC32" s="310"/>
      <c r="AD32" s="310"/>
      <c r="AE32" s="310"/>
      <c r="AF32" s="310"/>
      <c r="AG32" s="310"/>
      <c r="AH32" s="310"/>
      <c r="AI32" s="310"/>
      <c r="AJ32" s="310"/>
      <c r="AK32" s="316"/>
    </row>
    <row r="33" spans="1:37" ht="36" hidden="1" customHeight="1">
      <c r="A33" s="294" t="s">
        <v>77</v>
      </c>
      <c r="B33" s="292"/>
      <c r="C33" s="292"/>
      <c r="D33" s="292"/>
      <c r="E33" s="292"/>
      <c r="F33" s="292"/>
      <c r="G33" s="293"/>
      <c r="H33" s="123" t="s">
        <v>78</v>
      </c>
      <c r="I33" s="123"/>
      <c r="J33" s="123"/>
      <c r="K33" s="123"/>
      <c r="L33" s="123"/>
      <c r="M33" s="123"/>
      <c r="N33" s="123"/>
      <c r="O33" s="123"/>
      <c r="P33" s="123"/>
      <c r="Q33" s="123"/>
      <c r="R33" s="123"/>
      <c r="S33" s="317"/>
      <c r="T33" s="318"/>
      <c r="U33" s="318"/>
      <c r="V33" s="318"/>
      <c r="W33" s="318"/>
      <c r="X33" s="318"/>
      <c r="Y33" s="318"/>
      <c r="Z33" s="318"/>
      <c r="AA33" s="318"/>
      <c r="AB33" s="318"/>
      <c r="AC33" s="318"/>
      <c r="AD33" s="318"/>
      <c r="AE33" s="318"/>
      <c r="AF33" s="318"/>
      <c r="AG33" s="318"/>
      <c r="AH33" s="318"/>
      <c r="AI33" s="318"/>
      <c r="AJ33" s="318"/>
      <c r="AK33" s="319"/>
    </row>
    <row r="34" spans="1:37" ht="20" hidden="1" customHeight="1">
      <c r="A34" s="320" t="s">
        <v>79</v>
      </c>
      <c r="B34" s="320"/>
      <c r="C34" s="320"/>
      <c r="D34" s="320"/>
      <c r="E34" s="320"/>
      <c r="F34" s="320"/>
      <c r="G34" s="286"/>
      <c r="H34" s="123" t="s">
        <v>76</v>
      </c>
      <c r="I34" s="123"/>
      <c r="J34" s="123"/>
      <c r="K34" s="123"/>
      <c r="L34" s="123"/>
      <c r="M34" s="123"/>
      <c r="N34" s="123"/>
      <c r="O34" s="123"/>
      <c r="P34" s="123"/>
      <c r="Q34" s="123"/>
      <c r="R34" s="123"/>
      <c r="S34" s="321"/>
      <c r="T34" s="322"/>
      <c r="U34" s="322"/>
      <c r="V34" s="322"/>
      <c r="W34" s="322"/>
      <c r="X34" s="322"/>
      <c r="Y34" s="322"/>
      <c r="Z34" s="322"/>
      <c r="AA34" s="322"/>
      <c r="AB34" s="322"/>
      <c r="AC34" s="322"/>
      <c r="AD34" s="322"/>
      <c r="AE34" s="322"/>
      <c r="AF34" s="322"/>
      <c r="AG34" s="322"/>
      <c r="AH34" s="322"/>
      <c r="AI34" s="322"/>
      <c r="AJ34" s="322"/>
      <c r="AK34" s="323"/>
    </row>
    <row r="35" spans="1:37" ht="18" hidden="1" customHeight="1">
      <c r="A35" s="324" t="s">
        <v>80</v>
      </c>
      <c r="B35" s="325"/>
      <c r="C35" s="325"/>
      <c r="D35" s="325"/>
      <c r="E35" s="325"/>
      <c r="F35" s="325"/>
      <c r="G35" s="325"/>
      <c r="H35" s="184"/>
      <c r="I35" s="184"/>
      <c r="J35" s="184"/>
      <c r="K35" s="184"/>
      <c r="L35" s="184"/>
      <c r="M35" s="184"/>
      <c r="N35" s="184"/>
      <c r="O35" s="184"/>
      <c r="P35" s="184"/>
      <c r="Q35" s="184"/>
      <c r="R35" s="184"/>
      <c r="S35" s="327" t="s">
        <v>81</v>
      </c>
      <c r="T35" s="327"/>
      <c r="U35" s="327"/>
      <c r="V35" s="327"/>
      <c r="W35" s="326">
        <f>H35*5</f>
        <v>0</v>
      </c>
      <c r="X35" s="326"/>
      <c r="Y35" s="326"/>
      <c r="Z35" s="326"/>
      <c r="AA35" s="326"/>
      <c r="AB35" s="326"/>
      <c r="AC35" s="326"/>
      <c r="AD35" s="326"/>
      <c r="AE35" s="326"/>
      <c r="AF35" s="326"/>
      <c r="AG35" s="326"/>
      <c r="AH35" s="326"/>
      <c r="AI35" s="326"/>
      <c r="AJ35" s="326"/>
      <c r="AK35" s="326"/>
    </row>
    <row r="36" spans="1:37" ht="18" hidden="1" customHeight="1">
      <c r="A36" s="328"/>
      <c r="B36" s="329"/>
      <c r="C36" s="329"/>
      <c r="D36" s="329"/>
      <c r="E36" s="329"/>
      <c r="F36" s="329"/>
      <c r="G36" s="329"/>
      <c r="H36" s="329"/>
      <c r="I36" s="329"/>
      <c r="J36" s="329"/>
      <c r="K36" s="329"/>
      <c r="L36" s="329"/>
      <c r="M36" s="329"/>
      <c r="N36" s="329"/>
      <c r="O36" s="329"/>
      <c r="P36" s="329"/>
      <c r="Q36" s="329"/>
      <c r="R36" s="329"/>
      <c r="S36" s="329"/>
      <c r="T36" s="329"/>
      <c r="U36" s="329"/>
      <c r="V36" s="329"/>
      <c r="W36" s="329"/>
      <c r="X36" s="329"/>
      <c r="Y36" s="329"/>
      <c r="Z36" s="329"/>
      <c r="AA36" s="329"/>
      <c r="AB36" s="329"/>
      <c r="AC36" s="329"/>
      <c r="AD36" s="329"/>
      <c r="AE36" s="329"/>
      <c r="AF36" s="329"/>
      <c r="AG36" s="329"/>
      <c r="AH36" s="329"/>
      <c r="AI36" s="329"/>
      <c r="AJ36" s="329"/>
      <c r="AK36" s="330"/>
    </row>
    <row r="37" spans="1:37" ht="18" hidden="1" customHeight="1">
      <c r="A37" s="328"/>
      <c r="B37" s="329"/>
      <c r="C37" s="329"/>
      <c r="D37" s="329"/>
      <c r="E37" s="329"/>
      <c r="F37" s="329"/>
      <c r="G37" s="329"/>
      <c r="H37" s="329"/>
      <c r="I37" s="329"/>
      <c r="J37" s="329"/>
      <c r="K37" s="329"/>
      <c r="L37" s="329"/>
      <c r="M37" s="329"/>
      <c r="N37" s="329"/>
      <c r="O37" s="329"/>
      <c r="P37" s="329"/>
      <c r="Q37" s="329"/>
      <c r="R37" s="329"/>
      <c r="S37" s="329"/>
      <c r="T37" s="329"/>
      <c r="U37" s="329"/>
      <c r="V37" s="329"/>
      <c r="W37" s="329"/>
      <c r="X37" s="329"/>
      <c r="Y37" s="329"/>
      <c r="Z37" s="329"/>
      <c r="AA37" s="329"/>
      <c r="AB37" s="329"/>
      <c r="AC37" s="329"/>
      <c r="AD37" s="329"/>
      <c r="AE37" s="329"/>
      <c r="AF37" s="329"/>
      <c r="AG37" s="329"/>
      <c r="AH37" s="329"/>
      <c r="AI37" s="329"/>
      <c r="AJ37" s="329"/>
      <c r="AK37" s="330"/>
    </row>
    <row r="38" spans="1:37" ht="18" hidden="1" customHeight="1">
      <c r="A38" s="328"/>
      <c r="B38" s="329"/>
      <c r="C38" s="329"/>
      <c r="D38" s="329"/>
      <c r="E38" s="329"/>
      <c r="F38" s="329"/>
      <c r="G38" s="329"/>
      <c r="H38" s="329"/>
      <c r="I38" s="329"/>
      <c r="J38" s="329"/>
      <c r="K38" s="329"/>
      <c r="L38" s="329"/>
      <c r="M38" s="329"/>
      <c r="N38" s="329"/>
      <c r="O38" s="329"/>
      <c r="P38" s="329"/>
      <c r="Q38" s="329"/>
      <c r="R38" s="329"/>
      <c r="S38" s="329"/>
      <c r="T38" s="329"/>
      <c r="U38" s="329"/>
      <c r="V38" s="329"/>
      <c r="W38" s="329"/>
      <c r="X38" s="329"/>
      <c r="Y38" s="329"/>
      <c r="Z38" s="329"/>
      <c r="AA38" s="329"/>
      <c r="AB38" s="329"/>
      <c r="AC38" s="329"/>
      <c r="AD38" s="329"/>
      <c r="AE38" s="329"/>
      <c r="AF38" s="329"/>
      <c r="AG38" s="329"/>
      <c r="AH38" s="329"/>
      <c r="AI38" s="329"/>
      <c r="AJ38" s="329"/>
      <c r="AK38" s="330"/>
    </row>
    <row r="39" spans="1:37" ht="18" hidden="1" customHeight="1">
      <c r="A39" s="328"/>
      <c r="B39" s="329"/>
      <c r="C39" s="329"/>
      <c r="D39" s="329"/>
      <c r="E39" s="329"/>
      <c r="F39" s="329"/>
      <c r="G39" s="329"/>
      <c r="H39" s="329"/>
      <c r="I39" s="329"/>
      <c r="J39" s="329"/>
      <c r="K39" s="329"/>
      <c r="L39" s="329"/>
      <c r="M39" s="329"/>
      <c r="N39" s="329"/>
      <c r="O39" s="329"/>
      <c r="P39" s="329"/>
      <c r="Q39" s="329"/>
      <c r="R39" s="329"/>
      <c r="S39" s="329"/>
      <c r="T39" s="329"/>
      <c r="U39" s="329"/>
      <c r="V39" s="329"/>
      <c r="W39" s="329"/>
      <c r="X39" s="329"/>
      <c r="Y39" s="329"/>
      <c r="Z39" s="329"/>
      <c r="AA39" s="329"/>
      <c r="AB39" s="329"/>
      <c r="AC39" s="329"/>
      <c r="AD39" s="329"/>
      <c r="AE39" s="329"/>
      <c r="AF39" s="329"/>
      <c r="AG39" s="329"/>
      <c r="AH39" s="329"/>
      <c r="AI39" s="329"/>
      <c r="AJ39" s="329"/>
      <c r="AK39" s="330"/>
    </row>
    <row r="40" spans="1:37" ht="18" hidden="1" customHeight="1">
      <c r="A40" s="328"/>
      <c r="B40" s="329"/>
      <c r="C40" s="329"/>
      <c r="D40" s="329"/>
      <c r="E40" s="329"/>
      <c r="F40" s="329"/>
      <c r="G40" s="329"/>
      <c r="H40" s="329"/>
      <c r="I40" s="329"/>
      <c r="J40" s="329"/>
      <c r="K40" s="329"/>
      <c r="L40" s="329"/>
      <c r="M40" s="329"/>
      <c r="N40" s="329"/>
      <c r="O40" s="329"/>
      <c r="P40" s="329"/>
      <c r="Q40" s="329"/>
      <c r="R40" s="329"/>
      <c r="S40" s="329"/>
      <c r="T40" s="329"/>
      <c r="U40" s="329"/>
      <c r="V40" s="329"/>
      <c r="W40" s="329"/>
      <c r="X40" s="329"/>
      <c r="Y40" s="329"/>
      <c r="Z40" s="329"/>
      <c r="AA40" s="329"/>
      <c r="AB40" s="329"/>
      <c r="AC40" s="329"/>
      <c r="AD40" s="329"/>
      <c r="AE40" s="329"/>
      <c r="AF40" s="329"/>
      <c r="AG40" s="329"/>
      <c r="AH40" s="329"/>
      <c r="AI40" s="329"/>
      <c r="AJ40" s="329"/>
      <c r="AK40" s="330"/>
    </row>
    <row r="41" spans="1:37" ht="18" hidden="1" customHeight="1">
      <c r="A41" s="328"/>
      <c r="B41" s="329"/>
      <c r="C41" s="329"/>
      <c r="D41" s="329"/>
      <c r="E41" s="329"/>
      <c r="F41" s="329"/>
      <c r="G41" s="329"/>
      <c r="H41" s="329"/>
      <c r="I41" s="329"/>
      <c r="J41" s="329"/>
      <c r="K41" s="329"/>
      <c r="L41" s="329"/>
      <c r="M41" s="329"/>
      <c r="N41" s="329"/>
      <c r="O41" s="329"/>
      <c r="P41" s="329"/>
      <c r="Q41" s="329"/>
      <c r="R41" s="329"/>
      <c r="S41" s="329"/>
      <c r="T41" s="329"/>
      <c r="U41" s="329"/>
      <c r="V41" s="329"/>
      <c r="W41" s="329"/>
      <c r="X41" s="329"/>
      <c r="Y41" s="329"/>
      <c r="Z41" s="329"/>
      <c r="AA41" s="329"/>
      <c r="AB41" s="329"/>
      <c r="AC41" s="329"/>
      <c r="AD41" s="329"/>
      <c r="AE41" s="329"/>
      <c r="AF41" s="329"/>
      <c r="AG41" s="329"/>
      <c r="AH41" s="329"/>
      <c r="AI41" s="329"/>
      <c r="AJ41" s="329"/>
      <c r="AK41" s="330"/>
    </row>
    <row r="42" spans="1:37" ht="18" hidden="1" customHeight="1">
      <c r="A42" s="328"/>
      <c r="B42" s="329"/>
      <c r="C42" s="329"/>
      <c r="D42" s="329"/>
      <c r="E42" s="329"/>
      <c r="F42" s="329"/>
      <c r="G42" s="329"/>
      <c r="H42" s="329"/>
      <c r="I42" s="329"/>
      <c r="J42" s="329"/>
      <c r="K42" s="329"/>
      <c r="L42" s="329"/>
      <c r="M42" s="329"/>
      <c r="N42" s="329"/>
      <c r="O42" s="329"/>
      <c r="P42" s="329"/>
      <c r="Q42" s="329"/>
      <c r="R42" s="329"/>
      <c r="S42" s="329"/>
      <c r="T42" s="329"/>
      <c r="U42" s="329"/>
      <c r="V42" s="329"/>
      <c r="W42" s="329"/>
      <c r="X42" s="329"/>
      <c r="Y42" s="329"/>
      <c r="Z42" s="329"/>
      <c r="AA42" s="329"/>
      <c r="AB42" s="329"/>
      <c r="AC42" s="329"/>
      <c r="AD42" s="329"/>
      <c r="AE42" s="329"/>
      <c r="AF42" s="329"/>
      <c r="AG42" s="329"/>
      <c r="AH42" s="329"/>
      <c r="AI42" s="329"/>
      <c r="AJ42" s="329"/>
      <c r="AK42" s="330"/>
    </row>
    <row r="43" spans="1:37" ht="25" hidden="1" customHeight="1">
      <c r="A43" s="331" t="s">
        <v>82</v>
      </c>
      <c r="B43" s="332"/>
      <c r="C43" s="332"/>
      <c r="D43" s="332"/>
      <c r="E43" s="332"/>
      <c r="F43" s="332"/>
      <c r="G43" s="332"/>
      <c r="H43" s="332"/>
      <c r="I43" s="332"/>
      <c r="J43" s="332"/>
      <c r="K43" s="332"/>
      <c r="L43" s="332"/>
      <c r="M43" s="332"/>
      <c r="N43" s="332"/>
      <c r="O43" s="332"/>
      <c r="P43" s="332"/>
      <c r="Q43" s="332"/>
      <c r="R43" s="332"/>
      <c r="S43" s="332"/>
      <c r="T43" s="332"/>
      <c r="U43" s="332"/>
      <c r="V43" s="332"/>
      <c r="W43" s="332"/>
      <c r="X43" s="332"/>
      <c r="Y43" s="332"/>
      <c r="Z43" s="332"/>
      <c r="AA43" s="332"/>
      <c r="AB43" s="332"/>
      <c r="AC43" s="332"/>
      <c r="AD43" s="332"/>
      <c r="AE43" s="332"/>
      <c r="AF43" s="332"/>
      <c r="AG43" s="332"/>
      <c r="AH43" s="332"/>
      <c r="AI43" s="332"/>
      <c r="AJ43" s="332"/>
      <c r="AK43" s="333"/>
    </row>
    <row r="44" spans="1:37" s="284" customFormat="1" ht="18" hidden="1" customHeight="1">
      <c r="A44" s="334" t="s">
        <v>83</v>
      </c>
      <c r="B44" s="335"/>
      <c r="C44" s="335"/>
      <c r="D44" s="335"/>
      <c r="E44" s="335"/>
      <c r="F44" s="335"/>
      <c r="G44" s="335"/>
      <c r="H44" s="335"/>
      <c r="I44" s="335"/>
      <c r="J44" s="335"/>
      <c r="K44" s="335"/>
      <c r="L44" s="335"/>
      <c r="M44" s="335"/>
      <c r="N44" s="335"/>
      <c r="O44" s="335"/>
      <c r="P44" s="335"/>
      <c r="Q44" s="335"/>
      <c r="R44" s="335"/>
      <c r="S44" s="335"/>
      <c r="T44" s="335"/>
      <c r="U44" s="335"/>
      <c r="V44" s="335"/>
      <c r="W44" s="335"/>
      <c r="X44" s="335"/>
      <c r="Y44" s="335"/>
      <c r="Z44" s="335"/>
      <c r="AA44" s="335"/>
      <c r="AB44" s="335"/>
      <c r="AC44" s="335"/>
      <c r="AD44" s="335"/>
      <c r="AE44" s="335"/>
      <c r="AF44" s="335"/>
      <c r="AG44" s="335"/>
      <c r="AH44" s="335"/>
      <c r="AI44" s="335"/>
      <c r="AJ44" s="335"/>
      <c r="AK44" s="336"/>
    </row>
    <row r="45" spans="1:37" ht="18" hidden="1" customHeight="1">
      <c r="A45" s="202"/>
      <c r="B45" s="203"/>
      <c r="C45" s="203"/>
      <c r="D45" s="203"/>
      <c r="E45" s="203"/>
      <c r="F45" s="203"/>
      <c r="G45" s="337" t="s">
        <v>84</v>
      </c>
      <c r="H45" s="337"/>
      <c r="I45" s="337"/>
      <c r="J45" s="337"/>
      <c r="K45" s="204"/>
      <c r="L45" s="204"/>
      <c r="M45" s="204"/>
      <c r="N45" s="204"/>
      <c r="O45" s="204"/>
      <c r="P45" s="204"/>
      <c r="AH45" s="338"/>
      <c r="AI45" s="338"/>
      <c r="AJ45" s="338"/>
      <c r="AK45" s="339"/>
    </row>
    <row r="46" spans="1:37" ht="5.15" hidden="1" customHeight="1">
      <c r="A46" s="340"/>
      <c r="AH46" s="338"/>
      <c r="AI46" s="338"/>
      <c r="AJ46" s="338"/>
      <c r="AK46" s="339"/>
    </row>
    <row r="47" spans="1:37" ht="18" hidden="1" customHeight="1">
      <c r="A47" s="341"/>
      <c r="B47" s="342"/>
      <c r="C47" s="342"/>
      <c r="D47" s="342"/>
      <c r="E47" s="342"/>
      <c r="F47" s="342"/>
      <c r="G47" s="199" t="s">
        <v>85</v>
      </c>
      <c r="H47" s="200"/>
      <c r="I47" s="200"/>
      <c r="J47" s="200"/>
      <c r="K47" s="201"/>
      <c r="Q47" s="343" t="s">
        <v>86</v>
      </c>
      <c r="R47" s="344"/>
      <c r="S47" s="344"/>
      <c r="T47" s="345"/>
      <c r="V47" s="346"/>
      <c r="W47" s="346"/>
      <c r="X47" s="346"/>
      <c r="Z47" s="199" t="s">
        <v>87</v>
      </c>
      <c r="AA47" s="200"/>
      <c r="AB47" s="200"/>
      <c r="AC47" s="200"/>
      <c r="AD47" s="201"/>
      <c r="AF47" s="347"/>
      <c r="AH47" s="347"/>
      <c r="AI47" s="347"/>
      <c r="AJ47" s="347"/>
      <c r="AK47" s="348"/>
    </row>
    <row r="48" spans="1:37" ht="5.15" hidden="1" customHeight="1">
      <c r="A48" s="340"/>
      <c r="AE48" s="347"/>
      <c r="AF48" s="349"/>
      <c r="AG48" s="349"/>
      <c r="AH48" s="349"/>
      <c r="AI48" s="347"/>
      <c r="AJ48" s="347"/>
      <c r="AK48" s="348"/>
    </row>
    <row r="49" spans="1:37" ht="18" hidden="1" customHeight="1">
      <c r="A49" s="350" t="s">
        <v>88</v>
      </c>
      <c r="B49" s="351"/>
      <c r="C49" s="351"/>
      <c r="D49" s="351"/>
      <c r="E49" s="351"/>
      <c r="F49" s="351"/>
      <c r="G49" s="338"/>
      <c r="H49" s="193"/>
      <c r="I49" s="194"/>
      <c r="J49" s="195"/>
      <c r="K49" s="352" t="s">
        <v>89</v>
      </c>
      <c r="L49" s="352"/>
      <c r="N49" s="347"/>
      <c r="O49" s="347"/>
      <c r="P49" s="347"/>
      <c r="Q49" s="193"/>
      <c r="R49" s="194"/>
      <c r="S49" s="195"/>
      <c r="T49" s="352" t="s">
        <v>89</v>
      </c>
      <c r="U49" s="352"/>
      <c r="V49" s="347"/>
      <c r="W49" s="347"/>
      <c r="AA49" s="193"/>
      <c r="AB49" s="194"/>
      <c r="AC49" s="195"/>
      <c r="AD49" s="352" t="s">
        <v>89</v>
      </c>
      <c r="AE49" s="352"/>
      <c r="AF49" s="338"/>
      <c r="AG49" s="338"/>
      <c r="AH49" s="338"/>
      <c r="AK49" s="353"/>
    </row>
    <row r="50" spans="1:37" ht="5.15" hidden="1" customHeight="1">
      <c r="A50" s="354"/>
      <c r="B50" s="338"/>
      <c r="C50" s="338"/>
      <c r="D50" s="338"/>
      <c r="E50" s="338"/>
      <c r="F50" s="338"/>
      <c r="G50" s="338"/>
      <c r="H50" s="338"/>
      <c r="I50" s="338"/>
      <c r="J50" s="338"/>
      <c r="K50" s="338"/>
      <c r="N50" s="338"/>
      <c r="O50" s="338"/>
      <c r="P50" s="338"/>
      <c r="Q50" s="338"/>
      <c r="R50" s="338"/>
      <c r="S50" s="338"/>
      <c r="T50" s="338"/>
      <c r="U50" s="338"/>
      <c r="V50" s="338"/>
      <c r="W50" s="338"/>
      <c r="AA50" s="338"/>
      <c r="AB50" s="338"/>
      <c r="AC50" s="338"/>
      <c r="AD50" s="338"/>
      <c r="AE50" s="347"/>
      <c r="AF50" s="349"/>
      <c r="AG50" s="349"/>
      <c r="AH50" s="349"/>
      <c r="AK50" s="353"/>
    </row>
    <row r="51" spans="1:37" ht="18" hidden="1" customHeight="1">
      <c r="A51" s="355" t="s">
        <v>90</v>
      </c>
      <c r="B51" s="351"/>
      <c r="C51" s="351"/>
      <c r="D51" s="351"/>
      <c r="E51" s="351"/>
      <c r="F51" s="351"/>
      <c r="G51" s="347"/>
      <c r="H51" s="193"/>
      <c r="I51" s="194"/>
      <c r="J51" s="195"/>
      <c r="K51" s="356" t="s">
        <v>91</v>
      </c>
      <c r="L51" s="356"/>
      <c r="N51" s="347"/>
      <c r="O51" s="347"/>
      <c r="P51" s="347"/>
      <c r="Q51" s="193"/>
      <c r="R51" s="194"/>
      <c r="S51" s="195"/>
      <c r="T51" s="356" t="s">
        <v>91</v>
      </c>
      <c r="U51" s="356"/>
      <c r="V51" s="347"/>
      <c r="W51" s="347"/>
      <c r="AA51" s="193"/>
      <c r="AB51" s="194"/>
      <c r="AC51" s="195"/>
      <c r="AD51" s="356" t="s">
        <v>91</v>
      </c>
      <c r="AE51" s="356"/>
      <c r="AK51" s="353"/>
    </row>
    <row r="52" spans="1:37" ht="5.15" hidden="1" customHeight="1">
      <c r="A52" s="340"/>
      <c r="H52" s="346"/>
      <c r="I52" s="346"/>
      <c r="J52" s="346"/>
      <c r="K52" s="346"/>
      <c r="Q52" s="346"/>
      <c r="R52" s="346"/>
      <c r="S52" s="346"/>
      <c r="T52" s="346"/>
      <c r="AA52" s="346"/>
      <c r="AB52" s="346"/>
      <c r="AC52" s="346"/>
      <c r="AD52" s="346"/>
      <c r="AE52" s="357"/>
      <c r="AF52" s="347"/>
      <c r="AG52" s="347"/>
      <c r="AH52" s="347"/>
      <c r="AI52" s="347"/>
      <c r="AJ52" s="347"/>
      <c r="AK52" s="348"/>
    </row>
    <row r="53" spans="1:37" ht="8.15" hidden="1" customHeight="1">
      <c r="A53" s="340"/>
      <c r="AC53" s="347"/>
      <c r="AD53" s="347"/>
      <c r="AE53" s="357"/>
      <c r="AF53" s="347"/>
      <c r="AG53" s="358"/>
      <c r="AH53" s="347"/>
      <c r="AI53" s="347"/>
      <c r="AK53" s="359"/>
    </row>
    <row r="54" spans="1:37" ht="18" hidden="1" customHeight="1">
      <c r="A54" s="360"/>
      <c r="B54" s="347"/>
      <c r="C54" s="347"/>
      <c r="D54" s="347"/>
      <c r="E54" s="347"/>
      <c r="F54" s="347"/>
      <c r="G54" s="347"/>
      <c r="H54" s="347"/>
      <c r="I54" s="361"/>
      <c r="J54" s="362"/>
      <c r="K54" s="347"/>
      <c r="M54" s="363" t="s">
        <v>92</v>
      </c>
      <c r="N54" s="363"/>
      <c r="O54" s="363"/>
      <c r="P54" s="347"/>
      <c r="Q54" s="347"/>
      <c r="R54" s="364" t="s">
        <v>93</v>
      </c>
      <c r="S54" s="365"/>
      <c r="T54" s="347"/>
      <c r="V54" s="363" t="s">
        <v>94</v>
      </c>
      <c r="W54" s="363"/>
      <c r="X54" s="363"/>
      <c r="Y54" s="347"/>
      <c r="AA54" s="361"/>
      <c r="AB54" s="362"/>
      <c r="AC54" s="347"/>
      <c r="AD54" s="358"/>
      <c r="AE54" s="357"/>
      <c r="AF54" s="347"/>
      <c r="AG54" s="358"/>
      <c r="AH54" s="349"/>
      <c r="AI54" s="347"/>
      <c r="AK54" s="359"/>
    </row>
    <row r="55" spans="1:37" ht="18" hidden="1" customHeight="1">
      <c r="A55" s="366"/>
      <c r="B55" s="358"/>
      <c r="C55" s="358"/>
      <c r="D55" s="347"/>
      <c r="E55" s="347"/>
      <c r="F55" s="347"/>
      <c r="G55" s="347"/>
      <c r="H55" s="347"/>
      <c r="I55" s="367"/>
      <c r="J55" s="368"/>
      <c r="K55" s="347"/>
      <c r="M55" s="363"/>
      <c r="N55" s="363"/>
      <c r="O55" s="363"/>
      <c r="P55" s="347"/>
      <c r="R55" s="369"/>
      <c r="S55" s="370"/>
      <c r="T55" s="347"/>
      <c r="V55" s="363"/>
      <c r="W55" s="363"/>
      <c r="X55" s="363"/>
      <c r="Y55" s="347"/>
      <c r="AA55" s="367"/>
      <c r="AB55" s="368"/>
      <c r="AC55" s="347"/>
      <c r="AD55" s="347"/>
      <c r="AE55" s="357"/>
      <c r="AF55" s="347"/>
      <c r="AG55" s="358"/>
      <c r="AH55" s="349"/>
      <c r="AI55" s="347"/>
      <c r="AK55" s="359"/>
    </row>
    <row r="56" spans="1:37" ht="18" hidden="1" customHeight="1">
      <c r="A56" s="366"/>
      <c r="B56" s="358"/>
      <c r="C56" s="358"/>
      <c r="D56" s="347"/>
      <c r="E56" s="358"/>
      <c r="F56" s="349"/>
      <c r="G56" s="347"/>
      <c r="H56" s="358"/>
      <c r="I56" s="367"/>
      <c r="J56" s="368"/>
      <c r="K56" s="371"/>
      <c r="L56" s="372"/>
      <c r="M56" s="373"/>
      <c r="N56" s="374"/>
      <c r="O56" s="371"/>
      <c r="P56" s="373"/>
      <c r="Q56" s="372"/>
      <c r="R56" s="369"/>
      <c r="S56" s="370"/>
      <c r="T56" s="371"/>
      <c r="U56" s="372"/>
      <c r="V56" s="373"/>
      <c r="W56" s="374"/>
      <c r="X56" s="371"/>
      <c r="Y56" s="372"/>
      <c r="Z56" s="373"/>
      <c r="AA56" s="367"/>
      <c r="AB56" s="368"/>
      <c r="AC56" s="358"/>
      <c r="AD56" s="375"/>
      <c r="AE56" s="357"/>
      <c r="AF56" s="347"/>
      <c r="AG56" s="349"/>
      <c r="AH56" s="349"/>
      <c r="AI56" s="349"/>
      <c r="AJ56" s="375"/>
      <c r="AK56" s="359"/>
    </row>
    <row r="57" spans="1:37" ht="18" hidden="1" customHeight="1">
      <c r="A57" s="366"/>
      <c r="B57" s="358"/>
      <c r="C57" s="358"/>
      <c r="D57" s="347"/>
      <c r="E57" s="358"/>
      <c r="F57" s="349"/>
      <c r="G57" s="347"/>
      <c r="H57" s="347"/>
      <c r="I57" s="367"/>
      <c r="J57" s="368"/>
      <c r="K57" s="347"/>
      <c r="M57" s="358"/>
      <c r="N57" s="374"/>
      <c r="O57" s="347"/>
      <c r="P57" s="347"/>
      <c r="R57" s="369"/>
      <c r="S57" s="370"/>
      <c r="T57" s="347"/>
      <c r="V57" s="358"/>
      <c r="W57" s="374"/>
      <c r="X57" s="347"/>
      <c r="Y57" s="376"/>
      <c r="AA57" s="367"/>
      <c r="AB57" s="368"/>
      <c r="AC57" s="347"/>
      <c r="AD57" s="347"/>
      <c r="AE57" s="357"/>
      <c r="AF57" s="347"/>
      <c r="AG57" s="347"/>
      <c r="AH57" s="347"/>
      <c r="AI57" s="347"/>
      <c r="AK57" s="348"/>
    </row>
    <row r="58" spans="1:37" ht="18" hidden="1" customHeight="1">
      <c r="A58" s="366"/>
      <c r="B58" s="358"/>
      <c r="C58" s="358"/>
      <c r="D58" s="347"/>
      <c r="E58" s="349"/>
      <c r="F58" s="349"/>
      <c r="G58" s="349"/>
      <c r="H58" s="375"/>
      <c r="I58" s="367"/>
      <c r="J58" s="368"/>
      <c r="K58" s="347"/>
      <c r="M58" s="196"/>
      <c r="N58" s="197"/>
      <c r="O58" s="198"/>
      <c r="P58" s="377" t="s">
        <v>95</v>
      </c>
      <c r="Q58" s="377"/>
      <c r="R58" s="369"/>
      <c r="S58" s="370"/>
      <c r="T58" s="347"/>
      <c r="V58" s="196"/>
      <c r="W58" s="197"/>
      <c r="X58" s="198"/>
      <c r="Y58" s="377" t="s">
        <v>95</v>
      </c>
      <c r="Z58" s="377"/>
      <c r="AA58" s="367"/>
      <c r="AB58" s="368"/>
      <c r="AC58" s="347"/>
      <c r="AD58" s="347"/>
      <c r="AE58" s="347"/>
      <c r="AF58" s="347"/>
      <c r="AG58" s="347"/>
      <c r="AH58" s="347"/>
      <c r="AI58" s="347"/>
      <c r="AJ58" s="347"/>
      <c r="AK58" s="348"/>
    </row>
    <row r="59" spans="1:37" ht="18" hidden="1" customHeight="1">
      <c r="A59" s="378"/>
      <c r="B59" s="349"/>
      <c r="C59" s="349"/>
      <c r="D59" s="347"/>
      <c r="E59" s="347"/>
      <c r="F59" s="347"/>
      <c r="G59" s="347"/>
      <c r="H59" s="347"/>
      <c r="I59" s="379"/>
      <c r="J59" s="380"/>
      <c r="K59" s="347"/>
      <c r="N59" s="347"/>
      <c r="O59" s="347"/>
      <c r="P59" s="347"/>
      <c r="Q59" s="347"/>
      <c r="R59" s="381"/>
      <c r="S59" s="382"/>
      <c r="T59" s="347"/>
      <c r="V59" s="347"/>
      <c r="W59" s="347"/>
      <c r="X59" s="347"/>
      <c r="Y59" s="347"/>
      <c r="AA59" s="379"/>
      <c r="AB59" s="380"/>
      <c r="AC59" s="347"/>
      <c r="AD59" s="347"/>
      <c r="AE59" s="347"/>
      <c r="AF59" s="347"/>
      <c r="AG59" s="347"/>
      <c r="AH59" s="347"/>
      <c r="AI59" s="347"/>
      <c r="AJ59" s="347"/>
      <c r="AK59" s="348"/>
    </row>
    <row r="60" spans="1:37" ht="10" hidden="1" customHeight="1">
      <c r="A60" s="378"/>
      <c r="B60" s="349"/>
      <c r="C60" s="349"/>
      <c r="D60" s="347"/>
      <c r="E60" s="347"/>
      <c r="F60" s="347"/>
      <c r="G60" s="347"/>
      <c r="H60" s="347"/>
      <c r="I60" s="347"/>
      <c r="J60" s="348"/>
      <c r="K60" s="347"/>
      <c r="N60" s="347"/>
      <c r="O60" s="347"/>
      <c r="P60" s="347"/>
      <c r="Q60" s="348"/>
      <c r="R60" s="347"/>
      <c r="S60" s="348"/>
      <c r="T60" s="347"/>
      <c r="U60" s="347"/>
      <c r="X60" s="347"/>
      <c r="Y60" s="347"/>
      <c r="Z60" s="348"/>
      <c r="AA60" s="347"/>
      <c r="AB60" s="347"/>
      <c r="AC60" s="347"/>
      <c r="AD60" s="347"/>
      <c r="AE60" s="347"/>
      <c r="AF60" s="347"/>
      <c r="AG60" s="347"/>
      <c r="AH60" s="347"/>
      <c r="AI60" s="347"/>
      <c r="AJ60" s="347"/>
      <c r="AK60" s="348"/>
    </row>
    <row r="61" spans="1:37" ht="10" hidden="1" customHeight="1">
      <c r="A61" s="360"/>
      <c r="B61" s="347"/>
      <c r="C61" s="347"/>
      <c r="D61" s="347"/>
      <c r="E61" s="347"/>
      <c r="F61" s="347"/>
      <c r="G61" s="347"/>
      <c r="H61" s="347"/>
      <c r="I61" s="347"/>
      <c r="J61" s="348"/>
      <c r="K61" s="347"/>
      <c r="N61" s="347"/>
      <c r="O61" s="347"/>
      <c r="P61" s="347"/>
      <c r="Q61" s="348"/>
      <c r="R61" s="347"/>
      <c r="S61" s="348"/>
      <c r="T61" s="347"/>
      <c r="U61" s="347"/>
      <c r="X61" s="347"/>
      <c r="Y61" s="347"/>
      <c r="Z61" s="348"/>
      <c r="AA61" s="347"/>
      <c r="AB61" s="347"/>
      <c r="AC61" s="338"/>
      <c r="AD61" s="338"/>
      <c r="AE61" s="338"/>
      <c r="AF61" s="338"/>
      <c r="AG61" s="338"/>
      <c r="AH61" s="338"/>
      <c r="AI61" s="338"/>
      <c r="AJ61" s="338"/>
      <c r="AK61" s="339"/>
    </row>
    <row r="62" spans="1:37" ht="18" hidden="1" customHeight="1">
      <c r="A62" s="360"/>
      <c r="B62" s="347"/>
      <c r="C62" s="347"/>
      <c r="D62" s="347"/>
      <c r="E62" s="347"/>
      <c r="F62" s="349"/>
      <c r="G62" s="349"/>
      <c r="H62" s="349"/>
      <c r="I62" s="347"/>
      <c r="J62" s="348"/>
      <c r="K62" s="347"/>
      <c r="N62" s="347"/>
      <c r="O62" s="347"/>
      <c r="P62" s="347"/>
      <c r="Q62" s="348"/>
      <c r="R62" s="347"/>
      <c r="S62" s="348"/>
      <c r="T62" s="347"/>
      <c r="U62" s="347"/>
      <c r="X62" s="347"/>
      <c r="Y62" s="347"/>
      <c r="Z62" s="348"/>
      <c r="AA62" s="347"/>
      <c r="AB62" s="347"/>
      <c r="AC62" s="338"/>
      <c r="AD62" s="338"/>
      <c r="AE62" s="338"/>
      <c r="AF62" s="338"/>
      <c r="AG62" s="338"/>
      <c r="AH62" s="338"/>
      <c r="AI62" s="338"/>
      <c r="AJ62" s="338"/>
      <c r="AK62" s="339"/>
    </row>
    <row r="63" spans="1:37" ht="10" hidden="1" customHeight="1">
      <c r="A63" s="383"/>
      <c r="B63" s="338"/>
      <c r="C63" s="338"/>
      <c r="D63" s="338"/>
      <c r="E63" s="338"/>
      <c r="F63" s="338"/>
      <c r="G63" s="338"/>
      <c r="H63" s="347"/>
      <c r="I63" s="347"/>
      <c r="J63" s="348"/>
      <c r="K63" s="338"/>
      <c r="N63" s="338"/>
      <c r="O63" s="347"/>
      <c r="P63" s="347"/>
      <c r="Q63" s="348"/>
      <c r="R63" s="338"/>
      <c r="S63" s="339"/>
      <c r="T63" s="338"/>
      <c r="U63" s="338"/>
      <c r="X63" s="338"/>
      <c r="Y63" s="338"/>
      <c r="Z63" s="339"/>
      <c r="AA63" s="338"/>
      <c r="AB63" s="338"/>
      <c r="AC63" s="338"/>
      <c r="AD63" s="338"/>
      <c r="AE63" s="338"/>
      <c r="AF63" s="338"/>
      <c r="AG63" s="338"/>
      <c r="AH63" s="338"/>
      <c r="AI63" s="338"/>
      <c r="AJ63" s="338"/>
      <c r="AK63" s="339"/>
    </row>
    <row r="64" spans="1:37" ht="18" hidden="1" customHeight="1">
      <c r="A64" s="384"/>
      <c r="B64" s="385"/>
      <c r="C64" s="385"/>
      <c r="D64" s="385"/>
      <c r="E64" s="385"/>
      <c r="F64" s="386" t="s">
        <v>96</v>
      </c>
      <c r="G64" s="386"/>
      <c r="H64" s="193"/>
      <c r="I64" s="194"/>
      <c r="J64" s="195"/>
      <c r="K64" s="356" t="s">
        <v>91</v>
      </c>
      <c r="L64" s="356"/>
      <c r="N64" s="338"/>
      <c r="O64" s="347"/>
      <c r="P64" s="347"/>
      <c r="Q64" s="348"/>
      <c r="R64" s="338"/>
      <c r="S64" s="339"/>
      <c r="T64" s="338"/>
      <c r="U64" s="338"/>
      <c r="X64" s="338"/>
      <c r="Y64" s="338"/>
      <c r="Z64" s="339"/>
      <c r="AA64" s="338"/>
      <c r="AB64" s="338"/>
      <c r="AC64" s="338"/>
      <c r="AD64" s="338"/>
      <c r="AE64" s="338"/>
      <c r="AF64" s="338"/>
      <c r="AG64" s="338"/>
      <c r="AH64" s="338"/>
      <c r="AI64" s="338"/>
      <c r="AJ64" s="338"/>
      <c r="AK64" s="339"/>
    </row>
    <row r="65" spans="1:37" ht="10" hidden="1" customHeight="1">
      <c r="A65" s="383"/>
      <c r="B65" s="338"/>
      <c r="C65" s="338"/>
      <c r="D65" s="338"/>
      <c r="E65" s="338"/>
      <c r="F65" s="338"/>
      <c r="G65" s="338"/>
      <c r="H65" s="338"/>
      <c r="I65" s="338"/>
      <c r="J65" s="338"/>
      <c r="K65" s="338"/>
      <c r="N65" s="338"/>
      <c r="O65" s="338"/>
      <c r="P65" s="338"/>
      <c r="Q65" s="339"/>
      <c r="R65" s="338"/>
      <c r="S65" s="339"/>
      <c r="T65" s="338"/>
      <c r="U65" s="338"/>
      <c r="X65" s="338"/>
      <c r="Y65" s="338"/>
      <c r="Z65" s="339"/>
      <c r="AA65" s="338"/>
      <c r="AB65" s="338"/>
      <c r="AC65" s="338"/>
      <c r="AD65" s="338"/>
      <c r="AE65" s="338"/>
      <c r="AF65" s="338"/>
      <c r="AG65" s="338"/>
      <c r="AH65" s="338"/>
      <c r="AI65" s="338"/>
      <c r="AJ65" s="338"/>
      <c r="AK65" s="339"/>
    </row>
    <row r="66" spans="1:37" ht="18" hidden="1" customHeight="1">
      <c r="A66" s="384"/>
      <c r="B66" s="385"/>
      <c r="C66" s="385"/>
      <c r="D66" s="385"/>
      <c r="E66" s="385"/>
      <c r="F66" s="385"/>
      <c r="G66" s="385"/>
      <c r="H66" s="385"/>
      <c r="I66" s="385"/>
      <c r="J66" s="385"/>
      <c r="K66" s="385"/>
      <c r="L66" s="372"/>
      <c r="M66" s="387" t="s">
        <v>97</v>
      </c>
      <c r="N66" s="387"/>
      <c r="O66" s="193"/>
      <c r="P66" s="194"/>
      <c r="Q66" s="195"/>
      <c r="R66" s="356" t="s">
        <v>91</v>
      </c>
      <c r="S66" s="356"/>
      <c r="T66" s="383"/>
      <c r="U66" s="338"/>
      <c r="X66" s="338"/>
      <c r="Y66" s="338"/>
      <c r="Z66" s="339"/>
      <c r="AA66" s="338"/>
      <c r="AB66" s="338"/>
      <c r="AC66" s="338"/>
      <c r="AD66" s="338"/>
      <c r="AE66" s="338"/>
      <c r="AF66" s="338"/>
      <c r="AG66" s="338"/>
      <c r="AH66" s="338"/>
      <c r="AI66" s="338"/>
      <c r="AJ66" s="338"/>
      <c r="AK66" s="339"/>
    </row>
    <row r="67" spans="1:37" ht="10" hidden="1" customHeight="1">
      <c r="A67" s="383"/>
      <c r="B67" s="338"/>
      <c r="C67" s="338"/>
      <c r="D67" s="338"/>
      <c r="E67" s="338"/>
      <c r="F67" s="338"/>
      <c r="G67" s="338"/>
      <c r="H67" s="338"/>
      <c r="I67" s="338"/>
      <c r="J67" s="338"/>
      <c r="K67" s="338"/>
      <c r="N67" s="338"/>
      <c r="O67" s="338"/>
      <c r="P67" s="338"/>
      <c r="Q67" s="338"/>
      <c r="R67" s="338"/>
      <c r="S67" s="339"/>
      <c r="T67" s="338"/>
      <c r="U67" s="338"/>
      <c r="X67" s="338"/>
      <c r="Y67" s="338"/>
      <c r="Z67" s="339"/>
      <c r="AA67" s="338"/>
      <c r="AB67" s="338"/>
      <c r="AC67" s="338"/>
      <c r="AD67" s="338"/>
      <c r="AE67" s="338"/>
      <c r="AF67" s="338"/>
      <c r="AG67" s="338"/>
      <c r="AH67" s="338"/>
      <c r="AI67" s="338"/>
      <c r="AJ67" s="338"/>
      <c r="AK67" s="339"/>
    </row>
    <row r="68" spans="1:37" ht="18" hidden="1" customHeight="1">
      <c r="A68" s="384"/>
      <c r="B68" s="385"/>
      <c r="C68" s="385"/>
      <c r="D68" s="385"/>
      <c r="E68" s="385"/>
      <c r="F68" s="385"/>
      <c r="G68" s="385"/>
      <c r="H68" s="385"/>
      <c r="I68" s="385"/>
      <c r="J68" s="385"/>
      <c r="K68" s="385"/>
      <c r="L68" s="372"/>
      <c r="M68" s="372"/>
      <c r="N68" s="385"/>
      <c r="O68" s="386" t="s">
        <v>98</v>
      </c>
      <c r="P68" s="386"/>
      <c r="Q68" s="193"/>
      <c r="R68" s="194"/>
      <c r="S68" s="195"/>
      <c r="T68" s="356" t="s">
        <v>91</v>
      </c>
      <c r="U68" s="356"/>
      <c r="X68" s="338"/>
      <c r="Y68" s="338"/>
      <c r="Z68" s="339"/>
      <c r="AA68" s="338"/>
      <c r="AB68" s="338"/>
      <c r="AC68" s="338"/>
      <c r="AD68" s="338"/>
      <c r="AE68" s="338"/>
      <c r="AF68" s="338"/>
      <c r="AG68" s="338"/>
      <c r="AH68" s="338"/>
      <c r="AI68" s="338"/>
      <c r="AJ68" s="338"/>
      <c r="AK68" s="339"/>
    </row>
    <row r="69" spans="1:37" ht="10" hidden="1" customHeight="1">
      <c r="A69" s="383"/>
      <c r="B69" s="338"/>
      <c r="C69" s="338"/>
      <c r="D69" s="338"/>
      <c r="E69" s="338"/>
      <c r="F69" s="338"/>
      <c r="G69" s="338"/>
      <c r="H69" s="338"/>
      <c r="I69" s="338"/>
      <c r="J69" s="338"/>
      <c r="K69" s="338"/>
      <c r="N69" s="338"/>
      <c r="O69" s="338"/>
      <c r="P69" s="338"/>
      <c r="Q69" s="338"/>
      <c r="R69" s="338"/>
      <c r="S69" s="338"/>
      <c r="T69" s="338"/>
      <c r="U69" s="338"/>
      <c r="X69" s="338"/>
      <c r="Y69" s="338"/>
      <c r="Z69" s="339"/>
      <c r="AA69" s="338"/>
      <c r="AB69" s="338"/>
      <c r="AC69" s="338"/>
      <c r="AD69" s="338"/>
      <c r="AE69" s="338"/>
      <c r="AF69" s="338"/>
      <c r="AG69" s="338"/>
      <c r="AH69" s="338"/>
      <c r="AI69" s="338"/>
      <c r="AJ69" s="338"/>
      <c r="AK69" s="339"/>
    </row>
    <row r="70" spans="1:37" ht="18" hidden="1" customHeight="1">
      <c r="A70" s="384"/>
      <c r="B70" s="385"/>
      <c r="C70" s="385"/>
      <c r="D70" s="385"/>
      <c r="E70" s="385"/>
      <c r="F70" s="385"/>
      <c r="G70" s="385"/>
      <c r="H70" s="385"/>
      <c r="I70" s="385"/>
      <c r="J70" s="385"/>
      <c r="K70" s="385"/>
      <c r="L70" s="372"/>
      <c r="M70" s="372"/>
      <c r="N70" s="385"/>
      <c r="O70" s="385"/>
      <c r="P70" s="385"/>
      <c r="Q70" s="385"/>
      <c r="R70" s="385"/>
      <c r="S70" s="385"/>
      <c r="T70" s="385"/>
      <c r="U70" s="385"/>
      <c r="V70" s="387" t="s">
        <v>99</v>
      </c>
      <c r="W70" s="387"/>
      <c r="X70" s="193"/>
      <c r="Y70" s="194"/>
      <c r="Z70" s="195"/>
      <c r="AA70" s="356" t="s">
        <v>91</v>
      </c>
      <c r="AB70" s="356"/>
      <c r="AC70" s="338"/>
      <c r="AD70" s="338"/>
      <c r="AE70" s="338"/>
      <c r="AF70" s="338"/>
      <c r="AG70" s="338"/>
      <c r="AH70" s="338"/>
      <c r="AI70" s="338"/>
      <c r="AJ70" s="338"/>
      <c r="AK70" s="339"/>
    </row>
    <row r="71" spans="1:37" ht="18" hidden="1" customHeight="1">
      <c r="A71" s="276" t="s">
        <v>100</v>
      </c>
      <c r="B71" s="277"/>
      <c r="C71" s="277"/>
      <c r="D71" s="277"/>
      <c r="E71" s="277"/>
      <c r="F71" s="277"/>
      <c r="G71" s="277"/>
      <c r="H71" s="277"/>
      <c r="I71" s="277"/>
      <c r="J71" s="277"/>
      <c r="K71" s="277"/>
      <c r="L71" s="277"/>
      <c r="M71" s="277"/>
      <c r="N71" s="277"/>
      <c r="O71" s="277"/>
      <c r="P71" s="277"/>
      <c r="Q71" s="277"/>
      <c r="R71" s="277"/>
      <c r="S71" s="277"/>
      <c r="T71" s="277"/>
      <c r="U71" s="277"/>
      <c r="V71" s="277"/>
      <c r="W71" s="277"/>
      <c r="X71" s="277"/>
      <c r="Y71" s="277"/>
      <c r="Z71" s="277"/>
      <c r="AA71" s="388"/>
      <c r="AB71" s="388"/>
      <c r="AC71" s="388"/>
      <c r="AD71" s="388"/>
      <c r="AE71" s="388"/>
      <c r="AF71" s="388"/>
      <c r="AG71" s="388"/>
      <c r="AH71" s="388"/>
      <c r="AI71" s="388"/>
      <c r="AJ71" s="388"/>
      <c r="AK71" s="389"/>
    </row>
    <row r="72" spans="1:37" ht="18" hidden="1" customHeight="1">
      <c r="A72" s="383"/>
      <c r="B72" s="338"/>
      <c r="C72" s="338"/>
      <c r="D72" s="338"/>
      <c r="E72" s="338"/>
      <c r="F72" s="338"/>
      <c r="G72" s="338"/>
      <c r="H72" s="338"/>
      <c r="I72" s="338"/>
      <c r="J72" s="338"/>
      <c r="K72" s="338"/>
      <c r="L72" s="338"/>
      <c r="M72" s="338"/>
      <c r="N72" s="338"/>
      <c r="O72" s="338"/>
      <c r="P72" s="338"/>
      <c r="Q72" s="338"/>
      <c r="R72" s="338"/>
      <c r="S72" s="338"/>
      <c r="T72" s="338"/>
      <c r="U72" s="338"/>
      <c r="V72" s="338"/>
      <c r="W72" s="338"/>
      <c r="X72" s="338"/>
      <c r="Y72" s="338"/>
      <c r="Z72" s="338"/>
      <c r="AA72" s="349"/>
      <c r="AB72" s="349"/>
      <c r="AC72" s="349"/>
      <c r="AD72" s="338"/>
      <c r="AE72" s="338"/>
      <c r="AF72" s="338"/>
      <c r="AG72" s="338"/>
      <c r="AH72" s="338"/>
      <c r="AI72" s="338"/>
      <c r="AJ72" s="338"/>
      <c r="AK72" s="339"/>
    </row>
    <row r="73" spans="1:37" ht="18" hidden="1" customHeight="1">
      <c r="A73" s="383"/>
      <c r="B73" s="338"/>
      <c r="C73" s="338"/>
      <c r="D73" s="338"/>
      <c r="E73" s="338"/>
      <c r="F73" s="338"/>
      <c r="G73" s="338"/>
      <c r="H73" s="338"/>
      <c r="I73" s="338"/>
      <c r="J73" s="338"/>
      <c r="K73" s="338"/>
      <c r="L73" s="338"/>
      <c r="M73" s="338"/>
      <c r="N73" s="338"/>
      <c r="O73" s="338"/>
      <c r="P73" s="338"/>
      <c r="Q73" s="338"/>
      <c r="R73" s="338"/>
      <c r="S73" s="338"/>
      <c r="T73" s="338"/>
      <c r="U73" s="338"/>
      <c r="V73" s="338"/>
      <c r="W73" s="338"/>
      <c r="X73" s="338"/>
      <c r="Y73" s="338"/>
      <c r="Z73" s="338"/>
      <c r="AA73" s="338"/>
      <c r="AB73" s="338"/>
      <c r="AC73" s="338"/>
      <c r="AD73" s="338"/>
      <c r="AE73" s="338"/>
      <c r="AF73" s="338"/>
      <c r="AG73" s="338"/>
      <c r="AH73" s="338"/>
      <c r="AI73" s="338"/>
      <c r="AJ73" s="338"/>
      <c r="AK73" s="339"/>
    </row>
    <row r="74" spans="1:37" ht="18" hidden="1" customHeight="1">
      <c r="A74" s="383"/>
      <c r="B74" s="338"/>
      <c r="C74" s="338"/>
      <c r="D74" s="338"/>
      <c r="E74" s="338"/>
      <c r="F74" s="338"/>
      <c r="G74" s="338"/>
      <c r="H74" s="338"/>
      <c r="I74" s="338"/>
      <c r="J74" s="338"/>
      <c r="K74" s="338"/>
      <c r="L74" s="338"/>
      <c r="M74" s="338"/>
      <c r="N74" s="338"/>
      <c r="O74" s="338"/>
      <c r="P74" s="338"/>
      <c r="Q74" s="338"/>
      <c r="R74" s="338"/>
      <c r="S74" s="338"/>
      <c r="T74" s="338"/>
      <c r="U74" s="338"/>
      <c r="V74" s="338"/>
      <c r="W74" s="338"/>
      <c r="X74" s="338"/>
      <c r="Y74" s="338"/>
      <c r="Z74" s="338"/>
      <c r="AA74" s="338"/>
      <c r="AB74" s="338"/>
      <c r="AC74" s="349"/>
      <c r="AD74" s="349"/>
      <c r="AE74" s="349"/>
      <c r="AF74" s="338"/>
      <c r="AG74" s="338"/>
      <c r="AH74" s="338"/>
      <c r="AI74" s="338"/>
      <c r="AJ74" s="338"/>
      <c r="AK74" s="339"/>
    </row>
    <row r="75" spans="1:37" ht="36" customHeight="1">
      <c r="A75" s="390" t="s">
        <v>101</v>
      </c>
      <c r="B75" s="390"/>
      <c r="C75" s="390"/>
      <c r="D75" s="390"/>
      <c r="E75" s="390"/>
      <c r="F75" s="390"/>
      <c r="G75" s="390"/>
      <c r="H75" s="390"/>
      <c r="I75" s="390"/>
      <c r="J75" s="390"/>
      <c r="K75" s="390"/>
      <c r="L75" s="390"/>
      <c r="M75" s="390"/>
      <c r="N75" s="390"/>
      <c r="O75" s="390"/>
      <c r="P75" s="390"/>
      <c r="Q75" s="390"/>
      <c r="R75" s="390"/>
      <c r="S75" s="390"/>
      <c r="T75" s="390"/>
      <c r="U75" s="390"/>
      <c r="V75" s="390"/>
      <c r="W75" s="390"/>
      <c r="X75" s="390"/>
      <c r="Y75" s="390"/>
      <c r="Z75" s="390"/>
      <c r="AA75" s="390"/>
      <c r="AB75" s="390"/>
      <c r="AC75" s="390"/>
      <c r="AD75" s="390"/>
      <c r="AE75" s="390"/>
      <c r="AF75" s="390"/>
      <c r="AG75" s="390"/>
      <c r="AH75" s="390"/>
      <c r="AI75" s="390"/>
      <c r="AJ75" s="273"/>
      <c r="AK75" s="275"/>
    </row>
    <row r="76" spans="1:37" ht="18" hidden="1" customHeight="1">
      <c r="A76" s="391" t="s">
        <v>102</v>
      </c>
      <c r="B76" s="392"/>
      <c r="C76" s="392"/>
      <c r="D76" s="392"/>
      <c r="E76" s="392"/>
      <c r="F76" s="392"/>
      <c r="G76" s="392"/>
      <c r="H76" s="392"/>
      <c r="I76" s="392"/>
      <c r="J76" s="392"/>
      <c r="K76" s="392"/>
      <c r="L76" s="392"/>
      <c r="M76" s="392"/>
      <c r="N76" s="392"/>
      <c r="O76" s="392"/>
      <c r="P76" s="392"/>
      <c r="Q76" s="392"/>
      <c r="R76" s="392"/>
      <c r="S76" s="392"/>
      <c r="T76" s="392"/>
      <c r="U76" s="392"/>
      <c r="V76" s="392"/>
      <c r="W76" s="392"/>
      <c r="X76" s="392"/>
      <c r="Y76" s="392"/>
      <c r="Z76" s="392"/>
      <c r="AA76" s="392"/>
      <c r="AB76" s="392"/>
      <c r="AC76" s="392"/>
      <c r="AD76" s="392"/>
      <c r="AE76" s="392"/>
      <c r="AF76" s="392"/>
      <c r="AG76" s="392"/>
      <c r="AH76" s="392"/>
      <c r="AI76" s="392"/>
      <c r="AJ76" s="392"/>
      <c r="AK76" s="393"/>
    </row>
    <row r="77" spans="1:37" s="284" customFormat="1" ht="36" customHeight="1">
      <c r="A77" s="394" t="s">
        <v>103</v>
      </c>
      <c r="B77" s="394"/>
      <c r="C77" s="394" t="s">
        <v>104</v>
      </c>
      <c r="D77" s="394"/>
      <c r="E77" s="394"/>
      <c r="F77" s="394" t="s">
        <v>105</v>
      </c>
      <c r="G77" s="394"/>
      <c r="H77" s="394" t="s">
        <v>106</v>
      </c>
      <c r="I77" s="394"/>
      <c r="J77" s="394"/>
      <c r="K77" s="394" t="s">
        <v>107</v>
      </c>
      <c r="L77" s="394"/>
      <c r="M77" s="394" t="s">
        <v>108</v>
      </c>
      <c r="N77" s="394"/>
      <c r="O77" s="394"/>
      <c r="P77" s="394"/>
      <c r="Q77" s="395" t="s">
        <v>109</v>
      </c>
      <c r="R77" s="396"/>
      <c r="S77" s="397"/>
      <c r="T77" s="395" t="s">
        <v>110</v>
      </c>
      <c r="U77" s="396"/>
      <c r="V77" s="397"/>
      <c r="W77" s="395" t="s">
        <v>111</v>
      </c>
      <c r="X77" s="396"/>
      <c r="Y77" s="397"/>
      <c r="Z77" s="394" t="s">
        <v>112</v>
      </c>
      <c r="AA77" s="394"/>
      <c r="AB77" s="394"/>
      <c r="AC77" s="394"/>
      <c r="AD77" s="394"/>
      <c r="AE77" s="396" t="s">
        <v>113</v>
      </c>
      <c r="AF77" s="396"/>
      <c r="AG77" s="397"/>
      <c r="AH77" s="395" t="s">
        <v>114</v>
      </c>
      <c r="AI77" s="396"/>
      <c r="AJ77" s="396"/>
      <c r="AK77" s="397"/>
    </row>
    <row r="78" spans="1:37" s="284" customFormat="1" ht="20" customHeight="1">
      <c r="A78" s="123"/>
      <c r="B78" s="123"/>
      <c r="C78" s="264" t="s">
        <v>26</v>
      </c>
      <c r="D78" s="264"/>
      <c r="E78" s="264"/>
      <c r="F78" s="264" t="s">
        <v>28</v>
      </c>
      <c r="G78" s="264"/>
      <c r="H78" s="398" t="s">
        <v>115</v>
      </c>
      <c r="I78" s="122">
        <v>400</v>
      </c>
      <c r="J78" s="122"/>
      <c r="K78" s="190" t="s">
        <v>116</v>
      </c>
      <c r="L78" s="191"/>
      <c r="M78" s="398" t="s">
        <v>117</v>
      </c>
      <c r="N78" s="122">
        <v>72.5</v>
      </c>
      <c r="O78" s="122"/>
      <c r="P78" s="122"/>
      <c r="Q78" s="122" t="s">
        <v>118</v>
      </c>
      <c r="R78" s="122"/>
      <c r="S78" s="398" t="s">
        <v>115</v>
      </c>
      <c r="T78" s="192" t="s">
        <v>119</v>
      </c>
      <c r="U78" s="186"/>
      <c r="V78" s="187"/>
      <c r="W78" s="192" t="s">
        <v>120</v>
      </c>
      <c r="X78" s="186"/>
      <c r="Y78" s="187"/>
      <c r="Z78" s="185" t="s">
        <v>121</v>
      </c>
      <c r="AA78" s="186"/>
      <c r="AB78" s="186"/>
      <c r="AC78" s="187"/>
      <c r="AD78" s="400" t="str">
        <f>IF(ISNUMBER(SEARCH("Coarse&amp;Fine",H29)),"G",IF(ISNUMBER(SEARCH("Reversing",H29)),"W",IF(OR(ISNUMBER(SEARCH("Linear",H29)),H29=""),"","")))</f>
        <v>W</v>
      </c>
      <c r="AE78" s="188" t="s">
        <v>122</v>
      </c>
      <c r="AF78" s="188"/>
      <c r="AG78" s="189"/>
      <c r="AH78" s="131" t="s">
        <v>123</v>
      </c>
      <c r="AI78" s="132"/>
      <c r="AJ78" s="132"/>
      <c r="AK78" s="133"/>
    </row>
    <row r="79" spans="1:37" s="284" customFormat="1" ht="20.149999999999999" hidden="1" customHeight="1">
      <c r="A79" s="264" t="s">
        <v>124</v>
      </c>
      <c r="B79" s="264"/>
      <c r="C79" s="264"/>
      <c r="D79" s="264"/>
      <c r="E79" s="264"/>
      <c r="F79" s="264"/>
      <c r="G79" s="264"/>
      <c r="H79" s="127" t="s">
        <v>125</v>
      </c>
      <c r="I79" s="128"/>
      <c r="J79" s="128"/>
      <c r="K79" s="128"/>
      <c r="L79" s="128"/>
      <c r="M79" s="128"/>
      <c r="N79" s="128"/>
      <c r="O79" s="128"/>
      <c r="P79" s="129"/>
      <c r="Q79" s="264"/>
      <c r="R79" s="264"/>
      <c r="S79" s="264"/>
      <c r="T79" s="264"/>
      <c r="U79" s="264"/>
      <c r="V79" s="264"/>
      <c r="W79" s="264"/>
      <c r="X79" s="264"/>
      <c r="Y79" s="264"/>
      <c r="Z79" s="264"/>
      <c r="AA79" s="264"/>
      <c r="AB79" s="264"/>
      <c r="AC79" s="264"/>
      <c r="AD79" s="264"/>
      <c r="AE79" s="264"/>
      <c r="AF79" s="264"/>
      <c r="AG79" s="264"/>
      <c r="AH79" s="264"/>
      <c r="AI79" s="264"/>
      <c r="AJ79" s="264"/>
      <c r="AK79" s="264"/>
    </row>
    <row r="80" spans="1:37" s="284" customFormat="1" ht="36" customHeight="1">
      <c r="A80" s="401" t="s">
        <v>126</v>
      </c>
      <c r="B80" s="401"/>
      <c r="C80" s="401"/>
      <c r="D80" s="401"/>
      <c r="E80" s="401"/>
      <c r="F80" s="401"/>
      <c r="G80" s="401"/>
      <c r="H80" s="141" t="s">
        <v>127</v>
      </c>
      <c r="I80" s="142"/>
      <c r="J80" s="142"/>
      <c r="K80" s="142"/>
      <c r="L80" s="142"/>
      <c r="M80" s="142"/>
      <c r="N80" s="142"/>
      <c r="O80" s="142"/>
      <c r="P80" s="143"/>
      <c r="Q80" s="141" t="s">
        <v>128</v>
      </c>
      <c r="R80" s="142"/>
      <c r="S80" s="142"/>
      <c r="T80" s="142"/>
      <c r="U80" s="142"/>
      <c r="V80" s="142"/>
      <c r="W80" s="142"/>
      <c r="X80" s="142"/>
      <c r="Y80" s="142"/>
      <c r="Z80" s="143"/>
      <c r="AA80" s="141" t="s">
        <v>128</v>
      </c>
      <c r="AB80" s="142"/>
      <c r="AC80" s="142"/>
      <c r="AD80" s="142"/>
      <c r="AE80" s="142"/>
      <c r="AF80" s="142"/>
      <c r="AG80" s="142"/>
      <c r="AH80" s="142"/>
      <c r="AI80" s="142"/>
      <c r="AJ80" s="142"/>
      <c r="AK80" s="143"/>
    </row>
    <row r="81" spans="1:37" ht="36" customHeight="1">
      <c r="A81" s="405" t="s">
        <v>129</v>
      </c>
      <c r="B81" s="406"/>
      <c r="C81" s="406"/>
      <c r="D81" s="406"/>
      <c r="E81" s="406"/>
      <c r="F81" s="406"/>
      <c r="G81" s="407"/>
      <c r="H81" s="408"/>
      <c r="I81" s="129" t="s">
        <v>130</v>
      </c>
      <c r="J81" s="121"/>
      <c r="K81" s="121"/>
      <c r="L81" s="121"/>
      <c r="M81" s="121"/>
      <c r="N81" s="121"/>
      <c r="O81" s="121"/>
      <c r="P81" s="121"/>
      <c r="Q81" s="409" t="s">
        <v>131</v>
      </c>
      <c r="R81" s="409"/>
      <c r="S81" s="409"/>
      <c r="T81" s="409"/>
      <c r="U81" s="409"/>
      <c r="V81" s="409" t="s">
        <v>132</v>
      </c>
      <c r="W81" s="409"/>
      <c r="X81" s="409"/>
      <c r="Y81" s="409"/>
      <c r="Z81" s="409"/>
      <c r="AA81" s="409" t="s">
        <v>133</v>
      </c>
      <c r="AB81" s="409"/>
      <c r="AC81" s="409"/>
      <c r="AD81" s="409"/>
      <c r="AE81" s="409"/>
      <c r="AF81" s="264" t="s">
        <v>134</v>
      </c>
      <c r="AG81" s="264"/>
      <c r="AH81" s="264"/>
      <c r="AI81" s="264"/>
      <c r="AJ81" s="264"/>
      <c r="AK81" s="264"/>
    </row>
    <row r="82" spans="1:37" ht="36" customHeight="1">
      <c r="A82" s="401" t="s">
        <v>135</v>
      </c>
      <c r="B82" s="401"/>
      <c r="C82" s="401"/>
      <c r="D82" s="401"/>
      <c r="E82" s="401"/>
      <c r="F82" s="401"/>
      <c r="G82" s="401"/>
      <c r="H82" s="401"/>
      <c r="I82" s="401"/>
      <c r="J82" s="401"/>
      <c r="K82" s="401"/>
      <c r="L82" s="401"/>
      <c r="M82" s="401"/>
      <c r="N82" s="401"/>
      <c r="O82" s="401"/>
      <c r="P82" s="401"/>
      <c r="Q82" s="183">
        <v>140</v>
      </c>
      <c r="R82" s="183"/>
      <c r="S82" s="183"/>
      <c r="T82" s="183"/>
      <c r="U82" s="183"/>
      <c r="V82" s="183" t="s">
        <v>115</v>
      </c>
      <c r="W82" s="183"/>
      <c r="X82" s="183"/>
      <c r="Y82" s="183"/>
      <c r="Z82" s="183"/>
      <c r="AA82" s="183">
        <v>350</v>
      </c>
      <c r="AB82" s="183"/>
      <c r="AC82" s="183"/>
      <c r="AD82" s="183"/>
      <c r="AE82" s="183"/>
      <c r="AF82" s="183">
        <v>385</v>
      </c>
      <c r="AG82" s="183"/>
      <c r="AH82" s="183"/>
      <c r="AI82" s="183"/>
      <c r="AJ82" s="183"/>
      <c r="AK82" s="183"/>
    </row>
    <row r="83" spans="1:37" ht="36" customHeight="1">
      <c r="A83" s="410" t="s">
        <v>136</v>
      </c>
      <c r="B83" s="410"/>
      <c r="C83" s="410"/>
      <c r="D83" s="410"/>
      <c r="E83" s="410"/>
      <c r="F83" s="410"/>
      <c r="G83" s="410"/>
      <c r="H83" s="410"/>
      <c r="I83" s="410"/>
      <c r="J83" s="410"/>
      <c r="K83" s="410"/>
      <c r="L83" s="410"/>
      <c r="M83" s="410"/>
      <c r="N83" s="410"/>
      <c r="O83" s="410"/>
      <c r="P83" s="410"/>
      <c r="Q83" s="183">
        <v>50</v>
      </c>
      <c r="R83" s="183"/>
      <c r="S83" s="183"/>
      <c r="T83" s="183"/>
      <c r="U83" s="183"/>
      <c r="V83" s="183">
        <v>175</v>
      </c>
      <c r="W83" s="183"/>
      <c r="X83" s="183"/>
      <c r="Y83" s="183"/>
      <c r="Z83" s="183"/>
      <c r="AA83" s="183">
        <v>265</v>
      </c>
      <c r="AB83" s="183"/>
      <c r="AC83" s="183"/>
      <c r="AD83" s="183"/>
      <c r="AE83" s="183"/>
      <c r="AF83" s="183">
        <v>295</v>
      </c>
      <c r="AG83" s="183"/>
      <c r="AH83" s="183"/>
      <c r="AI83" s="183"/>
      <c r="AJ83" s="183"/>
      <c r="AK83" s="183"/>
    </row>
    <row r="84" spans="1:37" ht="36" customHeight="1">
      <c r="A84" s="410" t="s">
        <v>137</v>
      </c>
      <c r="B84" s="410"/>
      <c r="C84" s="410"/>
      <c r="D84" s="410"/>
      <c r="E84" s="410"/>
      <c r="F84" s="410"/>
      <c r="G84" s="410"/>
      <c r="H84" s="410"/>
      <c r="I84" s="410"/>
      <c r="J84" s="410"/>
      <c r="K84" s="410"/>
      <c r="L84" s="410"/>
      <c r="M84" s="410"/>
      <c r="N84" s="410"/>
      <c r="O84" s="410"/>
      <c r="P84" s="410"/>
      <c r="Q84" s="183">
        <v>20</v>
      </c>
      <c r="R84" s="183"/>
      <c r="S84" s="183"/>
      <c r="T84" s="183"/>
      <c r="U84" s="183"/>
      <c r="V84" s="183" t="s">
        <v>115</v>
      </c>
      <c r="W84" s="183"/>
      <c r="X84" s="183"/>
      <c r="Y84" s="183"/>
      <c r="Z84" s="183"/>
      <c r="AA84" s="183">
        <v>90</v>
      </c>
      <c r="AB84" s="183"/>
      <c r="AC84" s="183"/>
      <c r="AD84" s="183"/>
      <c r="AE84" s="183"/>
      <c r="AF84" s="183" t="s">
        <v>115</v>
      </c>
      <c r="AG84" s="183"/>
      <c r="AH84" s="183"/>
      <c r="AI84" s="183"/>
      <c r="AJ84" s="183"/>
      <c r="AK84" s="183"/>
    </row>
    <row r="85" spans="1:37" ht="36" customHeight="1">
      <c r="A85" s="410" t="s">
        <v>138</v>
      </c>
      <c r="B85" s="401"/>
      <c r="C85" s="401"/>
      <c r="D85" s="401"/>
      <c r="E85" s="401"/>
      <c r="F85" s="401"/>
      <c r="G85" s="401"/>
      <c r="H85" s="401"/>
      <c r="I85" s="401"/>
      <c r="J85" s="401"/>
      <c r="K85" s="401"/>
      <c r="L85" s="401"/>
      <c r="M85" s="401"/>
      <c r="N85" s="401"/>
      <c r="O85" s="401"/>
      <c r="P85" s="401"/>
      <c r="Q85" s="183">
        <v>30</v>
      </c>
      <c r="R85" s="183"/>
      <c r="S85" s="183"/>
      <c r="T85" s="183"/>
      <c r="U85" s="183"/>
      <c r="V85" s="183">
        <v>100</v>
      </c>
      <c r="W85" s="183"/>
      <c r="X85" s="183"/>
      <c r="Y85" s="183"/>
      <c r="Z85" s="183"/>
      <c r="AA85" s="183">
        <v>150</v>
      </c>
      <c r="AB85" s="183"/>
      <c r="AC85" s="183"/>
      <c r="AD85" s="183"/>
      <c r="AE85" s="183"/>
      <c r="AF85" s="183">
        <v>165</v>
      </c>
      <c r="AG85" s="183"/>
      <c r="AH85" s="183"/>
      <c r="AI85" s="183"/>
      <c r="AJ85" s="183"/>
      <c r="AK85" s="183"/>
    </row>
    <row r="86" spans="1:37" ht="36" customHeight="1">
      <c r="A86" s="410" t="s">
        <v>139</v>
      </c>
      <c r="B86" s="410"/>
      <c r="C86" s="410"/>
      <c r="D86" s="410"/>
      <c r="E86" s="410"/>
      <c r="F86" s="410"/>
      <c r="G86" s="410"/>
      <c r="H86" s="410"/>
      <c r="I86" s="410"/>
      <c r="J86" s="410"/>
      <c r="K86" s="410"/>
      <c r="L86" s="410"/>
      <c r="M86" s="410"/>
      <c r="N86" s="410"/>
      <c r="O86" s="410"/>
      <c r="P86" s="410"/>
      <c r="Q86" s="183">
        <v>50</v>
      </c>
      <c r="R86" s="183"/>
      <c r="S86" s="183"/>
      <c r="T86" s="183"/>
      <c r="U86" s="183"/>
      <c r="V86" s="183">
        <v>175</v>
      </c>
      <c r="W86" s="183"/>
      <c r="X86" s="183"/>
      <c r="Y86" s="183"/>
      <c r="Z86" s="183"/>
      <c r="AA86" s="183">
        <v>265</v>
      </c>
      <c r="AB86" s="183"/>
      <c r="AC86" s="183"/>
      <c r="AD86" s="183"/>
      <c r="AE86" s="183"/>
      <c r="AF86" s="183">
        <v>295</v>
      </c>
      <c r="AG86" s="183"/>
      <c r="AH86" s="183"/>
      <c r="AI86" s="183"/>
      <c r="AJ86" s="183"/>
      <c r="AK86" s="183"/>
    </row>
    <row r="87" spans="1:37" ht="36" hidden="1" customHeight="1">
      <c r="A87" s="410" t="s">
        <v>140</v>
      </c>
      <c r="B87" s="410"/>
      <c r="C87" s="410"/>
      <c r="D87" s="410"/>
      <c r="E87" s="410"/>
      <c r="F87" s="410"/>
      <c r="G87" s="410"/>
      <c r="H87" s="410"/>
      <c r="I87" s="410"/>
      <c r="J87" s="410"/>
      <c r="K87" s="410"/>
      <c r="L87" s="410"/>
      <c r="M87" s="410"/>
      <c r="N87" s="410"/>
      <c r="O87" s="410"/>
      <c r="P87" s="410"/>
      <c r="Q87" s="184"/>
      <c r="R87" s="184"/>
      <c r="S87" s="184"/>
      <c r="T87" s="184"/>
      <c r="U87" s="184"/>
      <c r="V87" s="184"/>
      <c r="W87" s="184"/>
      <c r="X87" s="184"/>
      <c r="Y87" s="184"/>
      <c r="Z87" s="184"/>
      <c r="AA87" s="184"/>
      <c r="AB87" s="184"/>
      <c r="AC87" s="184"/>
      <c r="AD87" s="184"/>
      <c r="AE87" s="184"/>
      <c r="AF87" s="184"/>
      <c r="AG87" s="184"/>
      <c r="AH87" s="184"/>
      <c r="AI87" s="184"/>
      <c r="AJ87" s="184"/>
      <c r="AK87" s="184"/>
    </row>
    <row r="88" spans="1:37" s="284" customFormat="1" ht="36" hidden="1" customHeight="1">
      <c r="A88" s="410" t="s">
        <v>141</v>
      </c>
      <c r="B88" s="410"/>
      <c r="C88" s="410"/>
      <c r="D88" s="410"/>
      <c r="E88" s="410"/>
      <c r="F88" s="410"/>
      <c r="G88" s="410"/>
      <c r="H88" s="410"/>
      <c r="I88" s="410"/>
      <c r="J88" s="410"/>
      <c r="K88" s="410"/>
      <c r="L88" s="410"/>
      <c r="M88" s="410"/>
      <c r="N88" s="410"/>
      <c r="O88" s="410"/>
      <c r="P88" s="410"/>
      <c r="Q88" s="183"/>
      <c r="R88" s="183"/>
      <c r="S88" s="183"/>
      <c r="T88" s="183"/>
      <c r="U88" s="183"/>
      <c r="V88" s="183"/>
      <c r="W88" s="183"/>
      <c r="X88" s="183"/>
      <c r="Y88" s="183"/>
      <c r="Z88" s="183"/>
      <c r="AA88" s="183"/>
      <c r="AB88" s="183"/>
      <c r="AC88" s="183"/>
      <c r="AD88" s="183"/>
      <c r="AE88" s="183"/>
      <c r="AF88" s="183"/>
      <c r="AG88" s="183"/>
      <c r="AH88" s="183"/>
      <c r="AI88" s="183"/>
      <c r="AJ88" s="183"/>
      <c r="AK88" s="183"/>
    </row>
    <row r="89" spans="1:37" s="411" customFormat="1" ht="36" hidden="1" customHeight="1">
      <c r="A89" s="410" t="s">
        <v>142</v>
      </c>
      <c r="B89" s="410"/>
      <c r="C89" s="410"/>
      <c r="D89" s="410"/>
      <c r="E89" s="410"/>
      <c r="F89" s="410"/>
      <c r="G89" s="410"/>
      <c r="H89" s="410"/>
      <c r="I89" s="410"/>
      <c r="J89" s="410"/>
      <c r="K89" s="410"/>
      <c r="L89" s="410"/>
      <c r="M89" s="410"/>
      <c r="N89" s="410"/>
      <c r="O89" s="410"/>
      <c r="P89" s="410"/>
      <c r="Q89" s="183"/>
      <c r="R89" s="183"/>
      <c r="S89" s="183"/>
      <c r="T89" s="183"/>
      <c r="U89" s="183"/>
      <c r="V89" s="183"/>
      <c r="W89" s="183"/>
      <c r="X89" s="183"/>
      <c r="Y89" s="183"/>
      <c r="Z89" s="183"/>
      <c r="AA89" s="183"/>
      <c r="AB89" s="183"/>
      <c r="AC89" s="183"/>
      <c r="AD89" s="183"/>
      <c r="AE89" s="183"/>
      <c r="AF89" s="183"/>
      <c r="AG89" s="183"/>
      <c r="AH89" s="183"/>
      <c r="AI89" s="183"/>
      <c r="AJ89" s="183"/>
      <c r="AK89" s="183"/>
    </row>
    <row r="90" spans="1:37" ht="36" hidden="1" customHeight="1">
      <c r="A90" s="410" t="s">
        <v>143</v>
      </c>
      <c r="B90" s="410"/>
      <c r="C90" s="410"/>
      <c r="D90" s="410"/>
      <c r="E90" s="410"/>
      <c r="F90" s="410"/>
      <c r="G90" s="410"/>
      <c r="H90" s="410"/>
      <c r="I90" s="410"/>
      <c r="J90" s="410"/>
      <c r="K90" s="410"/>
      <c r="L90" s="410"/>
      <c r="M90" s="410"/>
      <c r="N90" s="410"/>
      <c r="O90" s="410"/>
      <c r="P90" s="410"/>
      <c r="Q90" s="183"/>
      <c r="R90" s="183"/>
      <c r="S90" s="183"/>
      <c r="T90" s="183"/>
      <c r="U90" s="183"/>
      <c r="V90" s="183"/>
      <c r="W90" s="183"/>
      <c r="X90" s="183"/>
      <c r="Y90" s="183"/>
      <c r="Z90" s="183"/>
      <c r="AA90" s="183"/>
      <c r="AB90" s="183"/>
      <c r="AC90" s="183"/>
      <c r="AD90" s="183"/>
      <c r="AE90" s="183"/>
      <c r="AF90" s="183"/>
      <c r="AG90" s="183"/>
      <c r="AH90" s="183"/>
      <c r="AI90" s="183"/>
      <c r="AJ90" s="183"/>
      <c r="AK90" s="183"/>
    </row>
    <row r="91" spans="1:37" ht="36" hidden="1" customHeight="1">
      <c r="A91" s="410" t="s">
        <v>144</v>
      </c>
      <c r="B91" s="410"/>
      <c r="C91" s="410"/>
      <c r="D91" s="410"/>
      <c r="E91" s="410"/>
      <c r="F91" s="410"/>
      <c r="G91" s="410"/>
      <c r="H91" s="410"/>
      <c r="I91" s="410"/>
      <c r="J91" s="410"/>
      <c r="K91" s="410"/>
      <c r="L91" s="410"/>
      <c r="M91" s="410"/>
      <c r="N91" s="410"/>
      <c r="O91" s="410"/>
      <c r="P91" s="410"/>
      <c r="Q91" s="183"/>
      <c r="R91" s="183"/>
      <c r="S91" s="183"/>
      <c r="T91" s="183"/>
      <c r="U91" s="183"/>
      <c r="V91" s="183"/>
      <c r="W91" s="183"/>
      <c r="X91" s="183"/>
      <c r="Y91" s="183"/>
      <c r="Z91" s="183"/>
      <c r="AA91" s="183"/>
      <c r="AB91" s="183"/>
      <c r="AC91" s="183"/>
      <c r="AD91" s="183"/>
      <c r="AE91" s="183"/>
      <c r="AF91" s="183"/>
      <c r="AG91" s="183"/>
      <c r="AH91" s="183"/>
      <c r="AI91" s="183"/>
      <c r="AJ91" s="183"/>
      <c r="AK91" s="183"/>
    </row>
    <row r="92" spans="1:37" ht="36" hidden="1" customHeight="1">
      <c r="A92" s="410" t="s">
        <v>145</v>
      </c>
      <c r="B92" s="410"/>
      <c r="C92" s="410"/>
      <c r="D92" s="410"/>
      <c r="E92" s="410"/>
      <c r="F92" s="410"/>
      <c r="G92" s="410"/>
      <c r="H92" s="410"/>
      <c r="I92" s="410"/>
      <c r="J92" s="410"/>
      <c r="K92" s="410"/>
      <c r="L92" s="410"/>
      <c r="M92" s="410"/>
      <c r="N92" s="410"/>
      <c r="O92" s="410"/>
      <c r="P92" s="410"/>
      <c r="Q92" s="183"/>
      <c r="R92" s="183"/>
      <c r="S92" s="183"/>
      <c r="T92" s="183"/>
      <c r="U92" s="183"/>
      <c r="V92" s="183"/>
      <c r="W92" s="183"/>
      <c r="X92" s="183"/>
      <c r="Y92" s="183"/>
      <c r="Z92" s="183"/>
      <c r="AA92" s="183"/>
      <c r="AB92" s="183"/>
      <c r="AC92" s="183"/>
      <c r="AD92" s="183"/>
      <c r="AE92" s="183"/>
      <c r="AF92" s="183"/>
      <c r="AG92" s="183"/>
      <c r="AH92" s="183"/>
      <c r="AI92" s="183"/>
      <c r="AJ92" s="183"/>
      <c r="AK92" s="183"/>
    </row>
    <row r="93" spans="1:37" ht="190" customHeight="1">
      <c r="A93" s="252"/>
      <c r="B93" s="253"/>
      <c r="C93" s="253"/>
      <c r="D93" s="253"/>
      <c r="E93" s="253"/>
      <c r="F93" s="253"/>
      <c r="G93" s="253"/>
      <c r="H93" s="253"/>
      <c r="I93" s="253"/>
      <c r="J93" s="253"/>
      <c r="K93" s="253"/>
      <c r="L93" s="253"/>
      <c r="M93" s="253"/>
      <c r="N93" s="253"/>
      <c r="O93" s="253"/>
      <c r="P93" s="253"/>
      <c r="Q93" s="253"/>
      <c r="R93" s="253"/>
      <c r="S93" s="253"/>
      <c r="T93" s="253"/>
      <c r="U93" s="253"/>
      <c r="V93" s="253"/>
      <c r="W93" s="253"/>
      <c r="X93" s="253"/>
      <c r="Y93" s="253"/>
      <c r="Z93" s="253"/>
      <c r="AA93" s="253"/>
      <c r="AB93" s="253"/>
      <c r="AC93" s="253"/>
      <c r="AD93" s="253"/>
      <c r="AE93" s="253"/>
      <c r="AF93" s="253"/>
      <c r="AG93" s="253"/>
      <c r="AH93" s="253"/>
      <c r="AI93" s="253"/>
      <c r="AJ93" s="253"/>
      <c r="AK93" s="254"/>
    </row>
    <row r="94" spans="1:37" ht="20" customHeight="1">
      <c r="A94" s="412" t="s">
        <v>146</v>
      </c>
      <c r="B94" s="413"/>
      <c r="C94" s="413"/>
      <c r="D94" s="413"/>
      <c r="E94" s="413"/>
      <c r="F94" s="413"/>
      <c r="G94" s="413"/>
      <c r="H94" s="413"/>
      <c r="I94" s="413"/>
      <c r="J94" s="413"/>
      <c r="K94" s="413"/>
      <c r="L94" s="413"/>
      <c r="M94" s="413"/>
      <c r="N94" s="413"/>
      <c r="O94" s="413"/>
      <c r="P94" s="413"/>
      <c r="Q94" s="413"/>
      <c r="R94" s="413"/>
      <c r="S94" s="413"/>
      <c r="T94" s="413"/>
      <c r="U94" s="413"/>
      <c r="V94" s="252"/>
      <c r="W94" s="253"/>
      <c r="X94" s="253"/>
      <c r="Y94" s="253"/>
      <c r="Z94" s="253"/>
      <c r="AA94" s="253"/>
      <c r="AB94" s="253"/>
      <c r="AC94" s="253"/>
      <c r="AD94" s="253"/>
      <c r="AE94" s="253"/>
      <c r="AF94" s="253"/>
      <c r="AG94" s="253"/>
      <c r="AH94" s="253"/>
      <c r="AI94" s="253"/>
      <c r="AJ94" s="253"/>
      <c r="AK94" s="254"/>
    </row>
    <row r="95" spans="1:37" ht="18" hidden="1" customHeight="1">
      <c r="A95" s="414"/>
      <c r="B95" s="414"/>
      <c r="C95" s="414"/>
      <c r="D95" s="414"/>
      <c r="E95" s="414"/>
      <c r="F95" s="414"/>
      <c r="G95" s="414"/>
      <c r="H95" s="414" t="s">
        <v>147</v>
      </c>
      <c r="I95" s="414"/>
      <c r="J95" s="414"/>
      <c r="K95" s="414"/>
      <c r="L95" s="414"/>
      <c r="M95" s="414"/>
      <c r="N95" s="414"/>
      <c r="O95" s="414"/>
      <c r="P95" s="414"/>
      <c r="Q95" s="414"/>
      <c r="R95" s="414"/>
      <c r="S95" s="414"/>
      <c r="T95" s="414"/>
      <c r="U95" s="414"/>
      <c r="V95" s="414" t="s">
        <v>148</v>
      </c>
      <c r="W95" s="414"/>
      <c r="X95" s="414"/>
      <c r="Y95" s="414"/>
      <c r="Z95" s="414"/>
      <c r="AA95" s="414"/>
      <c r="AB95" s="414"/>
      <c r="AC95" s="414"/>
      <c r="AD95" s="414"/>
      <c r="AE95" s="414"/>
      <c r="AF95" s="414"/>
      <c r="AG95" s="414"/>
      <c r="AH95" s="414"/>
      <c r="AI95" s="414"/>
      <c r="AJ95" s="414"/>
      <c r="AK95" s="414"/>
    </row>
    <row r="96" spans="1:37" ht="36" customHeight="1">
      <c r="A96" s="410" t="s">
        <v>149</v>
      </c>
      <c r="B96" s="410"/>
      <c r="C96" s="410"/>
      <c r="D96" s="410"/>
      <c r="E96" s="410"/>
      <c r="F96" s="410"/>
      <c r="G96" s="410"/>
      <c r="H96" s="123" t="s">
        <v>150</v>
      </c>
      <c r="I96" s="123"/>
      <c r="J96" s="123"/>
      <c r="K96" s="123"/>
      <c r="L96" s="123"/>
      <c r="M96" s="123"/>
      <c r="N96" s="123"/>
      <c r="O96" s="123"/>
      <c r="P96" s="123"/>
      <c r="Q96" s="123"/>
      <c r="R96" s="123"/>
      <c r="S96" s="123"/>
      <c r="T96" s="123"/>
      <c r="U96" s="123"/>
      <c r="V96" s="414"/>
      <c r="W96" s="414"/>
      <c r="X96" s="414"/>
      <c r="Y96" s="414"/>
      <c r="Z96" s="414"/>
      <c r="AA96" s="414"/>
      <c r="AB96" s="414"/>
      <c r="AC96" s="414"/>
      <c r="AD96" s="414"/>
      <c r="AE96" s="414"/>
      <c r="AF96" s="414"/>
      <c r="AG96" s="414"/>
      <c r="AH96" s="414"/>
      <c r="AI96" s="414"/>
      <c r="AJ96" s="414"/>
      <c r="AK96" s="414"/>
    </row>
    <row r="97" spans="1:37" ht="36" customHeight="1">
      <c r="A97" s="410" t="s">
        <v>151</v>
      </c>
      <c r="B97" s="410"/>
      <c r="C97" s="410"/>
      <c r="D97" s="410"/>
      <c r="E97" s="410"/>
      <c r="F97" s="410"/>
      <c r="G97" s="410"/>
      <c r="H97" s="123" t="s">
        <v>76</v>
      </c>
      <c r="I97" s="123"/>
      <c r="J97" s="123"/>
      <c r="K97" s="123"/>
      <c r="L97" s="123"/>
      <c r="M97" s="123"/>
      <c r="N97" s="123"/>
      <c r="O97" s="123"/>
      <c r="P97" s="123"/>
      <c r="Q97" s="123"/>
      <c r="R97" s="123"/>
      <c r="S97" s="123"/>
      <c r="T97" s="123"/>
      <c r="U97" s="123"/>
      <c r="V97" s="414"/>
      <c r="W97" s="414"/>
      <c r="X97" s="414"/>
      <c r="Y97" s="414"/>
      <c r="Z97" s="414"/>
      <c r="AA97" s="414"/>
      <c r="AB97" s="414"/>
      <c r="AC97" s="414"/>
      <c r="AD97" s="414"/>
      <c r="AE97" s="414"/>
      <c r="AF97" s="414"/>
      <c r="AG97" s="414"/>
      <c r="AH97" s="414"/>
      <c r="AI97" s="414"/>
      <c r="AJ97" s="414"/>
      <c r="AK97" s="414"/>
    </row>
    <row r="98" spans="1:37" ht="78.5" hidden="1" customHeight="1">
      <c r="A98" s="410" t="s">
        <v>152</v>
      </c>
      <c r="B98" s="410"/>
      <c r="C98" s="410"/>
      <c r="D98" s="410"/>
      <c r="E98" s="410"/>
      <c r="F98" s="410"/>
      <c r="G98" s="410"/>
      <c r="H98" s="123" t="s">
        <v>153</v>
      </c>
      <c r="I98" s="123"/>
      <c r="J98" s="123"/>
      <c r="K98" s="123"/>
      <c r="L98" s="123"/>
      <c r="M98" s="123"/>
      <c r="N98" s="123"/>
      <c r="O98" s="123"/>
      <c r="P98" s="123"/>
      <c r="Q98" s="123"/>
      <c r="R98" s="123"/>
      <c r="S98" s="123"/>
      <c r="T98" s="123"/>
      <c r="U98" s="123"/>
      <c r="V98" s="414"/>
      <c r="W98" s="414"/>
      <c r="X98" s="414"/>
      <c r="Y98" s="414"/>
      <c r="Z98" s="414"/>
      <c r="AA98" s="414"/>
      <c r="AB98" s="414"/>
      <c r="AC98" s="414"/>
      <c r="AD98" s="414"/>
      <c r="AE98" s="414"/>
      <c r="AF98" s="414"/>
      <c r="AG98" s="414"/>
      <c r="AH98" s="414"/>
      <c r="AI98" s="414"/>
      <c r="AJ98" s="414"/>
      <c r="AK98" s="414"/>
    </row>
    <row r="99" spans="1:37" ht="31" hidden="1" customHeight="1">
      <c r="A99" s="415"/>
      <c r="B99" s="415"/>
      <c r="C99" s="415"/>
      <c r="D99" s="415"/>
      <c r="E99" s="415"/>
      <c r="F99" s="415"/>
      <c r="G99" s="415"/>
      <c r="H99" s="416"/>
      <c r="I99" s="417"/>
      <c r="J99" s="417"/>
      <c r="K99" s="417"/>
      <c r="L99" s="417"/>
      <c r="M99" s="417"/>
      <c r="N99" s="417"/>
      <c r="O99" s="417"/>
      <c r="P99" s="417"/>
      <c r="Q99" s="417"/>
      <c r="R99" s="417"/>
      <c r="S99" s="417"/>
      <c r="T99" s="417"/>
      <c r="U99" s="417"/>
      <c r="V99" s="417"/>
      <c r="W99" s="417"/>
      <c r="X99" s="417"/>
      <c r="Y99" s="417"/>
      <c r="Z99" s="417"/>
      <c r="AA99" s="417"/>
      <c r="AB99" s="417"/>
      <c r="AC99" s="417"/>
      <c r="AD99" s="417"/>
      <c r="AE99" s="417"/>
      <c r="AF99" s="417"/>
      <c r="AG99" s="417"/>
      <c r="AH99" s="417"/>
      <c r="AI99" s="417"/>
      <c r="AJ99" s="417"/>
      <c r="AK99" s="418"/>
    </row>
    <row r="100" spans="1:37" ht="36" hidden="1" customHeight="1">
      <c r="A100" s="410" t="s">
        <v>154</v>
      </c>
      <c r="B100" s="410"/>
      <c r="C100" s="410"/>
      <c r="D100" s="410"/>
      <c r="E100" s="410"/>
      <c r="F100" s="410"/>
      <c r="G100" s="410"/>
      <c r="H100" s="178" t="str">
        <f>HYPERLINK(VLOOKUP(ku!A489,ku!A491:B508,2,0),"Drawing PDF")</f>
        <v>Drawing PDF</v>
      </c>
      <c r="I100" s="178"/>
      <c r="J100" s="178"/>
      <c r="K100" s="178"/>
      <c r="L100" s="178"/>
      <c r="M100" s="178"/>
      <c r="N100" s="178"/>
      <c r="O100" s="178" t="str">
        <f>HYPERLINK(VLOOKUP(ku!A489,ku!A491:C508,3,0),"Drawing DWG")</f>
        <v>Drawing DWG</v>
      </c>
      <c r="P100" s="419"/>
      <c r="Q100" s="419"/>
      <c r="R100" s="419"/>
      <c r="S100" s="419"/>
      <c r="T100" s="419"/>
      <c r="U100" s="419"/>
      <c r="V100" s="420" t="s">
        <v>155</v>
      </c>
      <c r="W100" s="420"/>
      <c r="X100" s="420"/>
      <c r="Y100" s="420"/>
      <c r="Z100" s="182"/>
      <c r="AA100" s="182"/>
      <c r="AB100" s="182"/>
      <c r="AC100" s="182"/>
      <c r="AD100" s="182"/>
      <c r="AE100" s="182"/>
      <c r="AF100" s="182"/>
      <c r="AG100" s="182"/>
      <c r="AH100" s="182"/>
      <c r="AI100" s="182"/>
      <c r="AJ100" s="182"/>
      <c r="AK100" s="182"/>
    </row>
    <row r="101" spans="1:37" ht="36" hidden="1" customHeight="1">
      <c r="A101" s="410" t="s">
        <v>154</v>
      </c>
      <c r="B101" s="410"/>
      <c r="C101" s="410"/>
      <c r="D101" s="410"/>
      <c r="E101" s="410"/>
      <c r="F101" s="410"/>
      <c r="G101" s="410"/>
      <c r="H101" s="178" t="str">
        <f>HYPERLINK(VLOOKUP(ku!A553,ku!F525:G584,2,0),"Drawing PDF")</f>
        <v>Drawing PDF</v>
      </c>
      <c r="I101" s="178"/>
      <c r="J101" s="178"/>
      <c r="K101" s="178"/>
      <c r="L101" s="178"/>
      <c r="M101" s="178"/>
      <c r="N101" s="178"/>
      <c r="O101" s="178" t="str">
        <f>HYPERLINK(VLOOKUP(ku!A553,ku!F525:H584,3,0),"Drawing DWG")</f>
        <v>Drawing DWG</v>
      </c>
      <c r="P101" s="419"/>
      <c r="Q101" s="419"/>
      <c r="R101" s="419"/>
      <c r="S101" s="419"/>
      <c r="T101" s="419"/>
      <c r="U101" s="419"/>
      <c r="V101" s="421" t="s">
        <v>155</v>
      </c>
      <c r="W101" s="421"/>
      <c r="X101" s="421"/>
      <c r="Y101" s="421"/>
      <c r="Z101" s="409" t="str">
        <f>ku!B553</f>
        <v>11</v>
      </c>
      <c r="AA101" s="409"/>
      <c r="AB101" s="409"/>
      <c r="AC101" s="409"/>
      <c r="AD101" s="409"/>
      <c r="AE101" s="409"/>
      <c r="AF101" s="409"/>
      <c r="AG101" s="409"/>
      <c r="AH101" s="409"/>
      <c r="AI101" s="409"/>
      <c r="AJ101" s="409"/>
      <c r="AK101" s="409"/>
    </row>
    <row r="102" spans="1:37" ht="36" hidden="1" customHeight="1">
      <c r="A102" s="415" t="s">
        <v>154</v>
      </c>
      <c r="B102" s="415"/>
      <c r="C102" s="415"/>
      <c r="D102" s="415"/>
      <c r="E102" s="415"/>
      <c r="F102" s="415"/>
      <c r="G102" s="415"/>
      <c r="H102" s="179" t="e">
        <f>HYPERLINK(VLOOKUP(ku!A618,ku!A599:B610,2,0),"Drawing PDF")</f>
        <v>#N/A</v>
      </c>
      <c r="I102" s="290"/>
      <c r="J102" s="290"/>
      <c r="K102" s="290"/>
      <c r="L102" s="290"/>
      <c r="M102" s="290"/>
      <c r="N102" s="290"/>
      <c r="O102" s="179" t="e">
        <f>HYPERLINK(VLOOKUP(ku!A618,ku!A599:C610,3,0),"Drawing DWG")</f>
        <v>#N/A</v>
      </c>
      <c r="P102" s="290"/>
      <c r="Q102" s="290"/>
      <c r="R102" s="290"/>
      <c r="S102" s="290"/>
      <c r="T102" s="290"/>
      <c r="U102" s="290"/>
      <c r="V102" s="422" t="s">
        <v>155</v>
      </c>
      <c r="W102" s="423"/>
      <c r="X102" s="423"/>
      <c r="Y102" s="424"/>
      <c r="Z102" s="180"/>
      <c r="AA102" s="180"/>
      <c r="AB102" s="180"/>
      <c r="AC102" s="180"/>
      <c r="AD102" s="180"/>
      <c r="AE102" s="180"/>
      <c r="AF102" s="180"/>
      <c r="AG102" s="180"/>
      <c r="AH102" s="180"/>
      <c r="AI102" s="180"/>
      <c r="AJ102" s="180"/>
      <c r="AK102" s="181"/>
    </row>
    <row r="103" spans="1:37" ht="18" hidden="1" customHeight="1">
      <c r="A103" s="414"/>
      <c r="B103" s="414"/>
      <c r="C103" s="414"/>
      <c r="D103" s="414"/>
      <c r="E103" s="414"/>
      <c r="F103" s="414"/>
      <c r="G103" s="414"/>
      <c r="H103" s="414"/>
      <c r="I103" s="414"/>
      <c r="J103" s="414"/>
      <c r="K103" s="414"/>
      <c r="L103" s="414"/>
      <c r="M103" s="414"/>
      <c r="N103" s="414"/>
      <c r="O103" s="414"/>
      <c r="P103" s="414"/>
      <c r="Q103" s="414"/>
      <c r="R103" s="414"/>
      <c r="S103" s="414"/>
      <c r="T103" s="414"/>
      <c r="U103" s="414"/>
      <c r="V103" s="414"/>
      <c r="W103" s="414"/>
      <c r="X103" s="414"/>
      <c r="Y103" s="414"/>
      <c r="Z103" s="414"/>
      <c r="AA103" s="414"/>
      <c r="AB103" s="414"/>
      <c r="AC103" s="414"/>
      <c r="AD103" s="414"/>
      <c r="AE103" s="414"/>
      <c r="AF103" s="414"/>
      <c r="AG103" s="414"/>
      <c r="AH103" s="414"/>
      <c r="AI103" s="414"/>
      <c r="AJ103" s="414"/>
      <c r="AK103" s="414"/>
    </row>
    <row r="104" spans="1:37" ht="78.5" hidden="1" customHeight="1">
      <c r="A104" s="410" t="s">
        <v>156</v>
      </c>
      <c r="B104" s="410"/>
      <c r="C104" s="410"/>
      <c r="D104" s="410"/>
      <c r="E104" s="410"/>
      <c r="F104" s="410"/>
      <c r="G104" s="410"/>
      <c r="H104" s="175" t="s">
        <v>157</v>
      </c>
      <c r="I104" s="176"/>
      <c r="J104" s="176"/>
      <c r="K104" s="176"/>
      <c r="L104" s="176"/>
      <c r="M104" s="176"/>
      <c r="N104" s="176"/>
      <c r="O104" s="176"/>
      <c r="P104" s="176"/>
      <c r="Q104" s="176"/>
      <c r="R104" s="176"/>
      <c r="S104" s="176"/>
      <c r="T104" s="176"/>
      <c r="U104" s="177"/>
      <c r="V104" s="414"/>
      <c r="W104" s="414"/>
      <c r="X104" s="414"/>
      <c r="Y104" s="414"/>
      <c r="Z104" s="414"/>
      <c r="AA104" s="414"/>
      <c r="AB104" s="414"/>
      <c r="AC104" s="414"/>
      <c r="AD104" s="414"/>
      <c r="AE104" s="414"/>
      <c r="AF104" s="414"/>
      <c r="AG104" s="414"/>
      <c r="AH104" s="414"/>
      <c r="AI104" s="414"/>
      <c r="AJ104" s="414"/>
      <c r="AK104" s="414"/>
    </row>
    <row r="105" spans="1:37" ht="36" hidden="1" customHeight="1">
      <c r="A105" s="415" t="s">
        <v>154</v>
      </c>
      <c r="B105" s="415"/>
      <c r="C105" s="415"/>
      <c r="D105" s="415"/>
      <c r="E105" s="415"/>
      <c r="F105" s="415"/>
      <c r="G105" s="415"/>
      <c r="H105" s="123" t="s">
        <v>158</v>
      </c>
      <c r="I105" s="123"/>
      <c r="J105" s="123"/>
      <c r="K105" s="123"/>
      <c r="L105" s="123"/>
      <c r="M105" s="123"/>
      <c r="N105" s="123"/>
      <c r="O105" s="123"/>
      <c r="P105" s="123"/>
      <c r="Q105" s="123"/>
      <c r="R105" s="123"/>
      <c r="S105" s="123"/>
      <c r="T105" s="123"/>
      <c r="U105" s="123"/>
      <c r="V105" s="178" t="str">
        <f>HYPERLINK(VLOOKUP(H105,Sheet2!R127:S133,2,0),"Drawing PDF")</f>
        <v>Drawing PDF</v>
      </c>
      <c r="W105" s="178"/>
      <c r="X105" s="178"/>
      <c r="Y105" s="178" t="str">
        <f>HYPERLINK(VLOOKUP(H105,Sheet2!R127:T133,3,0),"Drawing DWG")</f>
        <v>Drawing DWG</v>
      </c>
      <c r="Z105" s="178"/>
      <c r="AA105" s="178"/>
      <c r="AB105" s="178"/>
      <c r="AC105" s="421" t="s">
        <v>155</v>
      </c>
      <c r="AD105" s="421"/>
      <c r="AE105" s="421"/>
      <c r="AF105" s="421"/>
      <c r="AG105" s="146"/>
      <c r="AH105" s="146"/>
      <c r="AI105" s="146"/>
      <c r="AJ105" s="146"/>
      <c r="AK105" s="146"/>
    </row>
    <row r="106" spans="1:37" ht="36" hidden="1" customHeight="1">
      <c r="A106" s="415" t="s">
        <v>154</v>
      </c>
      <c r="B106" s="415"/>
      <c r="C106" s="415"/>
      <c r="D106" s="415"/>
      <c r="E106" s="415"/>
      <c r="F106" s="415"/>
      <c r="G106" s="415"/>
      <c r="H106" s="123" t="s">
        <v>159</v>
      </c>
      <c r="I106" s="123"/>
      <c r="J106" s="123"/>
      <c r="K106" s="123"/>
      <c r="L106" s="123"/>
      <c r="M106" s="123"/>
      <c r="N106" s="123"/>
      <c r="O106" s="123"/>
      <c r="P106" s="123"/>
      <c r="Q106" s="123"/>
      <c r="R106" s="123"/>
      <c r="S106" s="123"/>
      <c r="T106" s="123"/>
      <c r="U106" s="123"/>
      <c r="V106" s="170" t="str">
        <f>HYPERLINK(VLOOKUP(H106,ku!A626:B640,2,0),"Drawing PDF")</f>
        <v>Drawing PDF</v>
      </c>
      <c r="W106" s="170"/>
      <c r="X106" s="170"/>
      <c r="Y106" s="170"/>
      <c r="Z106" s="170"/>
      <c r="AA106" s="170"/>
      <c r="AB106" s="170"/>
      <c r="AC106" s="171" t="str">
        <f>HYPERLINK(VLOOKUP(H106,ku!A626:C640,3,0),"Drawing DWG")</f>
        <v>Drawing DWG</v>
      </c>
      <c r="AD106" s="425"/>
      <c r="AE106" s="425"/>
      <c r="AF106" s="425"/>
      <c r="AG106" s="425"/>
      <c r="AH106" s="425"/>
      <c r="AI106" s="425"/>
      <c r="AJ106" s="425"/>
      <c r="AK106" s="426"/>
    </row>
    <row r="107" spans="1:37" ht="36" hidden="1" customHeight="1">
      <c r="A107" s="409" t="s">
        <v>154</v>
      </c>
      <c r="B107" s="409"/>
      <c r="C107" s="409"/>
      <c r="D107" s="409"/>
      <c r="E107" s="409"/>
      <c r="F107" s="409"/>
      <c r="G107" s="409"/>
      <c r="H107" s="172" t="s">
        <v>160</v>
      </c>
      <c r="I107" s="172"/>
      <c r="J107" s="172"/>
      <c r="K107" s="172"/>
      <c r="L107" s="172"/>
      <c r="M107" s="172"/>
      <c r="N107" s="172"/>
      <c r="O107" s="172"/>
      <c r="P107" s="172"/>
      <c r="Q107" s="172"/>
      <c r="R107" s="172"/>
      <c r="S107" s="172"/>
      <c r="T107" s="172"/>
      <c r="U107" s="172"/>
      <c r="V107" s="170" t="str">
        <f>HYPERLINK(VLOOKUP(H107,Sheet2!K121:L122,2,0),"Drawing PDF")</f>
        <v>Drawing PDF</v>
      </c>
      <c r="W107" s="170"/>
      <c r="X107" s="170"/>
      <c r="Y107" s="170"/>
      <c r="Z107" s="170"/>
      <c r="AA107" s="170"/>
      <c r="AB107" s="170"/>
      <c r="AC107" s="173" t="str">
        <f>HYPERLINK(VLOOKUP(H107,Sheet2!K121:M122,3,0),"Drawing DWG")</f>
        <v>Drawing DWG</v>
      </c>
      <c r="AD107" s="425"/>
      <c r="AE107" s="425"/>
      <c r="AF107" s="425"/>
      <c r="AG107" s="425"/>
      <c r="AH107" s="425"/>
      <c r="AI107" s="425"/>
      <c r="AJ107" s="425"/>
      <c r="AK107" s="426"/>
    </row>
    <row r="108" spans="1:37" ht="36" hidden="1" customHeight="1">
      <c r="A108" s="410" t="s">
        <v>154</v>
      </c>
      <c r="B108" s="410"/>
      <c r="C108" s="410"/>
      <c r="D108" s="410"/>
      <c r="E108" s="410"/>
      <c r="F108" s="410"/>
      <c r="G108" s="410"/>
      <c r="H108" s="174" t="s">
        <v>4073</v>
      </c>
      <c r="I108" s="174"/>
      <c r="J108" s="174"/>
      <c r="K108" s="174"/>
      <c r="L108" s="174"/>
      <c r="M108" s="174"/>
      <c r="N108" s="174"/>
      <c r="O108" s="174"/>
      <c r="P108" s="174"/>
      <c r="Q108" s="174"/>
      <c r="R108" s="174"/>
      <c r="S108" s="174"/>
      <c r="T108" s="174"/>
      <c r="U108" s="174"/>
      <c r="V108" s="170" t="str">
        <f>HYPERLINK(VLOOKUP(H108,Sheet2!I127:L150,4,0),"Drawing PDF")</f>
        <v>Drawing PDF</v>
      </c>
      <c r="W108" s="170"/>
      <c r="X108" s="170"/>
      <c r="Y108" s="170"/>
      <c r="Z108" s="170"/>
      <c r="AA108" s="170"/>
      <c r="AB108" s="170"/>
      <c r="AC108" s="173" t="str">
        <f>HYPERLINK(VLOOKUP(H108,Sheet2!I127:M150,5,0),"Drawing DWG")</f>
        <v>Drawing DWG</v>
      </c>
      <c r="AD108" s="425"/>
      <c r="AE108" s="425"/>
      <c r="AF108" s="425"/>
      <c r="AG108" s="425"/>
      <c r="AH108" s="425"/>
      <c r="AI108" s="425"/>
      <c r="AJ108" s="425"/>
      <c r="AK108" s="426"/>
    </row>
    <row r="109" spans="1:37" ht="18" hidden="1" customHeight="1">
      <c r="A109" s="421" t="s">
        <v>161</v>
      </c>
      <c r="B109" s="410"/>
      <c r="C109" s="410"/>
      <c r="D109" s="410"/>
      <c r="E109" s="410"/>
      <c r="F109" s="410"/>
      <c r="G109" s="410"/>
      <c r="H109" s="134" t="s">
        <v>162</v>
      </c>
      <c r="I109" s="135"/>
      <c r="J109" s="135"/>
      <c r="K109" s="135"/>
      <c r="L109" s="135"/>
      <c r="M109" s="135"/>
      <c r="N109" s="136"/>
      <c r="O109" s="167"/>
      <c r="P109" s="168"/>
      <c r="Q109" s="168"/>
      <c r="R109" s="168"/>
      <c r="S109" s="168"/>
      <c r="T109" s="168"/>
      <c r="U109" s="169"/>
      <c r="V109" s="427"/>
      <c r="W109" s="428"/>
      <c r="X109" s="428"/>
      <c r="Y109" s="428"/>
      <c r="Z109" s="428"/>
      <c r="AA109" s="428"/>
      <c r="AB109" s="428"/>
      <c r="AC109" s="428"/>
      <c r="AD109" s="428"/>
      <c r="AE109" s="428"/>
      <c r="AF109" s="428"/>
      <c r="AG109" s="428"/>
      <c r="AH109" s="428"/>
      <c r="AI109" s="428"/>
      <c r="AJ109" s="428"/>
      <c r="AK109" s="429"/>
    </row>
    <row r="110" spans="1:37" ht="15.9" hidden="1" customHeight="1">
      <c r="A110" s="414"/>
      <c r="B110" s="414"/>
      <c r="C110" s="414"/>
      <c r="D110" s="414"/>
      <c r="E110" s="414"/>
      <c r="F110" s="414"/>
      <c r="G110" s="414"/>
      <c r="H110" s="430"/>
      <c r="I110" s="431"/>
      <c r="J110" s="431"/>
      <c r="K110" s="431"/>
      <c r="L110" s="431"/>
      <c r="M110" s="431"/>
      <c r="N110" s="431"/>
      <c r="O110" s="431"/>
      <c r="P110" s="431"/>
      <c r="Q110" s="431"/>
      <c r="R110" s="431"/>
      <c r="S110" s="431"/>
      <c r="T110" s="431"/>
      <c r="U110" s="431"/>
      <c r="V110" s="431"/>
      <c r="W110" s="431"/>
      <c r="X110" s="431"/>
      <c r="Y110" s="431"/>
      <c r="Z110" s="431"/>
      <c r="AA110" s="431"/>
      <c r="AB110" s="431"/>
      <c r="AC110" s="431"/>
      <c r="AD110" s="431"/>
      <c r="AE110" s="431"/>
      <c r="AF110" s="431"/>
      <c r="AG110" s="431"/>
      <c r="AH110" s="431"/>
      <c r="AI110" s="431"/>
      <c r="AJ110" s="431"/>
      <c r="AK110" s="431"/>
    </row>
    <row r="111" spans="1:37" ht="20" hidden="1" customHeight="1">
      <c r="A111" s="432" t="s">
        <v>163</v>
      </c>
      <c r="B111" s="433"/>
      <c r="C111" s="433"/>
      <c r="D111" s="433"/>
      <c r="E111" s="433"/>
      <c r="F111" s="433"/>
      <c r="G111" s="433"/>
      <c r="H111" s="433"/>
      <c r="I111" s="433"/>
      <c r="J111" s="433"/>
      <c r="K111" s="433"/>
      <c r="L111" s="433"/>
      <c r="M111" s="433"/>
      <c r="N111" s="433"/>
      <c r="O111" s="433"/>
      <c r="P111" s="433"/>
      <c r="Q111" s="432" t="s">
        <v>164</v>
      </c>
      <c r="R111" s="433"/>
      <c r="S111" s="433"/>
      <c r="T111" s="433"/>
      <c r="U111" s="433"/>
      <c r="V111" s="127" t="s">
        <v>165</v>
      </c>
      <c r="W111" s="128"/>
      <c r="X111" s="128"/>
      <c r="Y111" s="128"/>
      <c r="Z111" s="128"/>
      <c r="AA111" s="128"/>
      <c r="AB111" s="128"/>
      <c r="AC111" s="128"/>
      <c r="AD111" s="128"/>
      <c r="AE111" s="128"/>
      <c r="AF111" s="128"/>
      <c r="AG111" s="128"/>
      <c r="AH111" s="128"/>
      <c r="AI111" s="128"/>
      <c r="AJ111" s="128"/>
      <c r="AK111" s="129"/>
    </row>
    <row r="112" spans="1:37" ht="20" hidden="1" customHeight="1">
      <c r="A112" s="416"/>
      <c r="B112" s="417"/>
      <c r="C112" s="417"/>
      <c r="D112" s="417"/>
      <c r="E112" s="417"/>
      <c r="F112" s="417"/>
      <c r="G112" s="418"/>
      <c r="H112" s="266" t="s">
        <v>166</v>
      </c>
      <c r="I112" s="267"/>
      <c r="J112" s="267"/>
      <c r="K112" s="267"/>
      <c r="L112" s="267"/>
      <c r="M112" s="267"/>
      <c r="N112" s="267"/>
      <c r="O112" s="267"/>
      <c r="P112" s="268"/>
      <c r="Q112" s="321"/>
      <c r="R112" s="322"/>
      <c r="S112" s="322"/>
      <c r="T112" s="322"/>
      <c r="U112" s="323"/>
      <c r="V112" s="430"/>
      <c r="W112" s="431"/>
      <c r="X112" s="431"/>
      <c r="Y112" s="434"/>
      <c r="Z112" s="266" t="s">
        <v>166</v>
      </c>
      <c r="AA112" s="267"/>
      <c r="AB112" s="267"/>
      <c r="AC112" s="267"/>
      <c r="AD112" s="267"/>
      <c r="AE112" s="267"/>
      <c r="AF112" s="267"/>
      <c r="AG112" s="435"/>
      <c r="AH112" s="436"/>
      <c r="AI112" s="436"/>
      <c r="AJ112" s="436"/>
      <c r="AK112" s="437"/>
    </row>
    <row r="113" spans="1:37" ht="20" hidden="1" customHeight="1">
      <c r="A113" s="300" t="s">
        <v>167</v>
      </c>
      <c r="B113" s="438"/>
      <c r="C113" s="438"/>
      <c r="D113" s="438"/>
      <c r="E113" s="438"/>
      <c r="F113" s="438"/>
      <c r="G113" s="439"/>
      <c r="H113" s="165" t="s">
        <v>168</v>
      </c>
      <c r="I113" s="165"/>
      <c r="J113" s="165"/>
      <c r="K113" s="165"/>
      <c r="L113" s="165"/>
      <c r="M113" s="165"/>
      <c r="N113" s="165"/>
      <c r="O113" s="165"/>
      <c r="P113" s="165"/>
      <c r="Q113" s="440"/>
      <c r="R113" s="441"/>
      <c r="S113" s="441"/>
      <c r="T113" s="441"/>
      <c r="U113" s="442"/>
      <c r="V113" s="280" t="s">
        <v>169</v>
      </c>
      <c r="W113" s="280"/>
      <c r="X113" s="280"/>
      <c r="Y113" s="280"/>
      <c r="Z113" s="122" t="s">
        <v>170</v>
      </c>
      <c r="AA113" s="122"/>
      <c r="AB113" s="122"/>
      <c r="AC113" s="122"/>
      <c r="AD113" s="122"/>
      <c r="AE113" s="122"/>
      <c r="AF113" s="122"/>
      <c r="AG113" s="443"/>
      <c r="AH113" s="444"/>
      <c r="AI113" s="444"/>
      <c r="AJ113" s="444"/>
      <c r="AK113" s="445"/>
    </row>
    <row r="114" spans="1:37" ht="20" hidden="1" customHeight="1">
      <c r="A114" s="300" t="s">
        <v>171</v>
      </c>
      <c r="B114" s="438"/>
      <c r="C114" s="438"/>
      <c r="D114" s="438"/>
      <c r="E114" s="438"/>
      <c r="F114" s="438"/>
      <c r="G114" s="439"/>
      <c r="H114" s="166" t="s">
        <v>76</v>
      </c>
      <c r="I114" s="166"/>
      <c r="J114" s="166"/>
      <c r="K114" s="166"/>
      <c r="L114" s="166"/>
      <c r="M114" s="166"/>
      <c r="N114" s="166"/>
      <c r="O114" s="166"/>
      <c r="P114" s="166"/>
      <c r="Q114" s="440"/>
      <c r="R114" s="441"/>
      <c r="S114" s="441"/>
      <c r="T114" s="441"/>
      <c r="U114" s="442"/>
      <c r="V114" s="410" t="s">
        <v>172</v>
      </c>
      <c r="W114" s="410"/>
      <c r="X114" s="410"/>
      <c r="Y114" s="410"/>
      <c r="Z114" s="122" t="s">
        <v>173</v>
      </c>
      <c r="AA114" s="122"/>
      <c r="AB114" s="122"/>
      <c r="AC114" s="122"/>
      <c r="AD114" s="122"/>
      <c r="AE114" s="122"/>
      <c r="AF114" s="122"/>
      <c r="AG114" s="443"/>
      <c r="AH114" s="444"/>
      <c r="AI114" s="444"/>
      <c r="AJ114" s="444"/>
      <c r="AK114" s="445"/>
    </row>
    <row r="115" spans="1:37" ht="20" hidden="1" customHeight="1">
      <c r="A115" s="300" t="s">
        <v>174</v>
      </c>
      <c r="B115" s="438"/>
      <c r="C115" s="438"/>
      <c r="D115" s="438"/>
      <c r="E115" s="438"/>
      <c r="F115" s="438"/>
      <c r="G115" s="439"/>
      <c r="H115" s="163" t="s">
        <v>458</v>
      </c>
      <c r="I115" s="163"/>
      <c r="J115" s="163"/>
      <c r="K115" s="163"/>
      <c r="L115" s="163"/>
      <c r="M115" s="163"/>
      <c r="N115" s="163"/>
      <c r="O115" s="163"/>
      <c r="P115" s="163"/>
      <c r="Q115" s="324"/>
      <c r="R115" s="325"/>
      <c r="S115" s="325"/>
      <c r="T115" s="325"/>
      <c r="U115" s="446"/>
      <c r="V115" s="447" t="s">
        <v>176</v>
      </c>
      <c r="W115" s="448"/>
      <c r="X115" s="448"/>
      <c r="Y115" s="449"/>
      <c r="Z115" s="128" t="s">
        <v>177</v>
      </c>
      <c r="AA115" s="128"/>
      <c r="AB115" s="128"/>
      <c r="AC115" s="128"/>
      <c r="AD115" s="128"/>
      <c r="AE115" s="128"/>
      <c r="AF115" s="128"/>
      <c r="AG115" s="450"/>
      <c r="AH115" s="451"/>
      <c r="AI115" s="451"/>
      <c r="AJ115" s="451"/>
      <c r="AK115" s="452"/>
    </row>
    <row r="116" spans="1:37" ht="18" hidden="1" customHeight="1">
      <c r="A116" s="416" t="s">
        <v>178</v>
      </c>
      <c r="B116" s="417"/>
      <c r="C116" s="417"/>
      <c r="D116" s="417"/>
      <c r="E116" s="417"/>
      <c r="F116" s="417"/>
      <c r="G116" s="418"/>
      <c r="H116" s="152" t="s">
        <v>179</v>
      </c>
      <c r="I116" s="152"/>
      <c r="J116" s="152"/>
      <c r="K116" s="152"/>
      <c r="L116" s="152"/>
      <c r="M116" s="152"/>
      <c r="N116" s="152"/>
      <c r="O116" s="152"/>
      <c r="P116" s="152"/>
      <c r="Q116" s="326"/>
      <c r="R116" s="326"/>
      <c r="S116" s="326"/>
      <c r="T116" s="326"/>
      <c r="U116" s="326"/>
      <c r="V116" s="416" t="s">
        <v>180</v>
      </c>
      <c r="W116" s="417"/>
      <c r="X116" s="417"/>
      <c r="Y116" s="418"/>
      <c r="Z116" s="164" t="s">
        <v>36</v>
      </c>
      <c r="AA116" s="164"/>
      <c r="AB116" s="164"/>
      <c r="AC116" s="164"/>
      <c r="AD116" s="164"/>
      <c r="AE116" s="164"/>
      <c r="AF116" s="164"/>
      <c r="AG116" s="454"/>
      <c r="AH116" s="454"/>
      <c r="AI116" s="454"/>
      <c r="AJ116" s="454"/>
      <c r="AK116" s="454"/>
    </row>
    <row r="117" spans="1:37" ht="18" hidden="1" customHeight="1">
      <c r="A117" s="416" t="s">
        <v>181</v>
      </c>
      <c r="B117" s="417"/>
      <c r="C117" s="417"/>
      <c r="D117" s="417"/>
      <c r="E117" s="417"/>
      <c r="F117" s="417"/>
      <c r="G117" s="418"/>
      <c r="H117" s="152" t="s">
        <v>182</v>
      </c>
      <c r="I117" s="152"/>
      <c r="J117" s="152"/>
      <c r="K117" s="152"/>
      <c r="L117" s="152"/>
      <c r="M117" s="152"/>
      <c r="N117" s="152"/>
      <c r="O117" s="152"/>
      <c r="P117" s="152"/>
      <c r="Q117" s="326"/>
      <c r="R117" s="326"/>
      <c r="S117" s="326"/>
      <c r="T117" s="326"/>
      <c r="U117" s="326"/>
      <c r="V117" s="416" t="s">
        <v>183</v>
      </c>
      <c r="W117" s="417"/>
      <c r="X117" s="417"/>
      <c r="Y117" s="418"/>
      <c r="Z117" s="154" t="s">
        <v>184</v>
      </c>
      <c r="AA117" s="154"/>
      <c r="AB117" s="154"/>
      <c r="AC117" s="154"/>
      <c r="AD117" s="154"/>
      <c r="AE117" s="154"/>
      <c r="AF117" s="154"/>
      <c r="AG117" s="454"/>
      <c r="AH117" s="454"/>
      <c r="AI117" s="454"/>
      <c r="AJ117" s="454"/>
      <c r="AK117" s="454"/>
    </row>
    <row r="118" spans="1:37" ht="18" hidden="1" customHeight="1">
      <c r="A118" s="416" t="s">
        <v>185</v>
      </c>
      <c r="B118" s="417"/>
      <c r="C118" s="417"/>
      <c r="D118" s="417"/>
      <c r="E118" s="417"/>
      <c r="F118" s="417"/>
      <c r="G118" s="418"/>
      <c r="H118" s="152" t="s">
        <v>182</v>
      </c>
      <c r="I118" s="152"/>
      <c r="J118" s="152"/>
      <c r="K118" s="152"/>
      <c r="L118" s="152"/>
      <c r="M118" s="152"/>
      <c r="N118" s="152"/>
      <c r="O118" s="152"/>
      <c r="P118" s="152"/>
      <c r="Q118" s="326"/>
      <c r="R118" s="326"/>
      <c r="S118" s="326"/>
      <c r="T118" s="326"/>
      <c r="U118" s="326"/>
      <c r="V118" s="430" t="s">
        <v>186</v>
      </c>
      <c r="W118" s="431"/>
      <c r="X118" s="431"/>
      <c r="Y118" s="434"/>
      <c r="Z118" s="160" t="s">
        <v>182</v>
      </c>
      <c r="AA118" s="161"/>
      <c r="AB118" s="161"/>
      <c r="AC118" s="161"/>
      <c r="AD118" s="161"/>
      <c r="AE118" s="161"/>
      <c r="AF118" s="162"/>
      <c r="AG118" s="317"/>
      <c r="AH118" s="318"/>
      <c r="AI118" s="318"/>
      <c r="AJ118" s="318"/>
      <c r="AK118" s="319"/>
    </row>
    <row r="119" spans="1:37" ht="18" hidden="1" customHeight="1">
      <c r="A119" s="430" t="s">
        <v>187</v>
      </c>
      <c r="B119" s="431"/>
      <c r="C119" s="431"/>
      <c r="D119" s="431"/>
      <c r="E119" s="431"/>
      <c r="F119" s="431"/>
      <c r="G119" s="434"/>
      <c r="H119" s="156"/>
      <c r="I119" s="157"/>
      <c r="J119" s="157"/>
      <c r="K119" s="157"/>
      <c r="L119" s="157"/>
      <c r="M119" s="157"/>
      <c r="N119" s="157"/>
      <c r="O119" s="157"/>
      <c r="P119" s="158"/>
      <c r="Q119" s="416" t="e">
        <f>IF(ISNUMBER(SEARCH("1、",H96)),0,VLOOKUP(H119,ku!F243:G244,2,0)*IF(ISBLANK(A78),1,(VLOOKUP(A78,'Data Source'!F64:G67,2,0))))</f>
        <v>#N/A</v>
      </c>
      <c r="R119" s="417"/>
      <c r="S119" s="417"/>
      <c r="T119" s="417"/>
      <c r="U119" s="418"/>
      <c r="V119" s="414">
        <f>IF(ISBLANK(H119),1,0)</f>
        <v>1</v>
      </c>
      <c r="W119" s="414"/>
      <c r="X119" s="414"/>
      <c r="Y119" s="414"/>
      <c r="Z119" s="414"/>
      <c r="AA119" s="414"/>
      <c r="AB119" s="414"/>
      <c r="AC119" s="414"/>
      <c r="AD119" s="414"/>
      <c r="AE119" s="414"/>
      <c r="AF119" s="414"/>
      <c r="AG119" s="414"/>
      <c r="AH119" s="414"/>
      <c r="AI119" s="414"/>
      <c r="AJ119" s="414"/>
      <c r="AK119" s="414"/>
    </row>
    <row r="120" spans="1:37" ht="31.25" hidden="1" customHeight="1">
      <c r="A120" s="410" t="s">
        <v>188</v>
      </c>
      <c r="B120" s="410"/>
      <c r="C120" s="410"/>
      <c r="D120" s="410"/>
      <c r="E120" s="410"/>
      <c r="F120" s="410"/>
      <c r="G120" s="410"/>
      <c r="H120" s="455" t="str">
        <f>ku!D716</f>
        <v>GY.2.05.YSF4-1111-1121-1</v>
      </c>
      <c r="I120" s="456"/>
      <c r="J120" s="456"/>
      <c r="K120" s="456"/>
      <c r="L120" s="456"/>
      <c r="M120" s="456"/>
      <c r="N120" s="456"/>
      <c r="O120" s="456"/>
      <c r="P120" s="456"/>
      <c r="Q120" s="456"/>
      <c r="R120" s="456"/>
      <c r="S120" s="456"/>
      <c r="T120" s="456"/>
      <c r="U120" s="456"/>
      <c r="V120" s="457"/>
      <c r="W120" s="453"/>
      <c r="X120" s="453"/>
      <c r="Y120" s="453"/>
      <c r="Z120" s="453"/>
      <c r="AA120" s="453"/>
      <c r="AB120" s="453"/>
      <c r="AC120" s="453"/>
      <c r="AD120" s="453"/>
      <c r="AE120" s="453"/>
      <c r="AF120" s="453"/>
      <c r="AG120" s="453"/>
      <c r="AH120" s="453"/>
      <c r="AI120" s="453"/>
      <c r="AJ120" s="453"/>
      <c r="AK120" s="458"/>
    </row>
    <row r="121" spans="1:37" ht="20" hidden="1" customHeight="1">
      <c r="A121" s="410" t="s">
        <v>189</v>
      </c>
      <c r="B121" s="410"/>
      <c r="C121" s="410"/>
      <c r="D121" s="410"/>
      <c r="E121" s="410"/>
      <c r="F121" s="410"/>
      <c r="G121" s="410"/>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159"/>
      <c r="AK121" s="159"/>
    </row>
    <row r="122" spans="1:37" ht="20.149999999999999" hidden="1" customHeight="1">
      <c r="A122" s="414"/>
      <c r="B122" s="414"/>
      <c r="C122" s="414"/>
      <c r="D122" s="414"/>
      <c r="E122" s="414"/>
      <c r="F122" s="414"/>
      <c r="G122" s="414"/>
      <c r="H122" s="459"/>
      <c r="I122" s="459"/>
      <c r="J122" s="459"/>
      <c r="K122" s="459"/>
      <c r="L122" s="459"/>
      <c r="M122" s="459"/>
      <c r="N122" s="459"/>
      <c r="O122" s="459"/>
      <c r="P122" s="459"/>
      <c r="Q122" s="459"/>
      <c r="R122" s="459"/>
      <c r="S122" s="459"/>
      <c r="T122" s="459"/>
      <c r="U122" s="459"/>
      <c r="V122" s="459"/>
      <c r="W122" s="459"/>
      <c r="X122" s="459"/>
      <c r="Y122" s="459"/>
      <c r="Z122" s="459"/>
      <c r="AA122" s="459"/>
      <c r="AB122" s="459"/>
      <c r="AC122" s="459"/>
      <c r="AD122" s="459"/>
      <c r="AE122" s="459"/>
      <c r="AF122" s="459"/>
      <c r="AG122" s="459"/>
      <c r="AH122" s="459"/>
      <c r="AI122" s="459"/>
      <c r="AJ122" s="459"/>
      <c r="AK122" s="460"/>
    </row>
    <row r="123" spans="1:37" ht="30.9" hidden="1" customHeight="1">
      <c r="A123" s="461" t="s">
        <v>190</v>
      </c>
      <c r="B123" s="462"/>
      <c r="C123" s="462"/>
      <c r="D123" s="462"/>
      <c r="E123" s="462"/>
      <c r="F123" s="462"/>
      <c r="G123" s="462"/>
      <c r="H123" s="462"/>
      <c r="I123" s="462"/>
      <c r="J123" s="462"/>
      <c r="K123" s="462"/>
      <c r="L123" s="462"/>
      <c r="M123" s="462"/>
      <c r="N123" s="462"/>
      <c r="O123" s="462"/>
      <c r="P123" s="462"/>
      <c r="Q123" s="462"/>
      <c r="R123" s="462"/>
      <c r="S123" s="462"/>
      <c r="T123" s="462"/>
      <c r="U123" s="462"/>
      <c r="V123" s="462"/>
      <c r="W123" s="462"/>
      <c r="X123" s="462"/>
      <c r="Y123" s="462"/>
      <c r="Z123" s="462"/>
      <c r="AA123" s="462"/>
      <c r="AB123" s="462"/>
      <c r="AC123" s="462"/>
      <c r="AD123" s="462"/>
      <c r="AE123" s="462"/>
      <c r="AF123" s="462"/>
      <c r="AG123" s="462"/>
      <c r="AH123" s="462"/>
      <c r="AI123" s="462"/>
      <c r="AJ123" s="462"/>
      <c r="AK123" s="463"/>
    </row>
    <row r="124" spans="1:37" ht="46.75" hidden="1" customHeight="1">
      <c r="A124" s="416"/>
      <c r="B124" s="417"/>
      <c r="C124" s="417"/>
      <c r="D124" s="417"/>
      <c r="E124" s="417"/>
      <c r="F124" s="417"/>
      <c r="G124" s="418"/>
      <c r="H124" s="416" t="s">
        <v>147</v>
      </c>
      <c r="I124" s="417"/>
      <c r="J124" s="417"/>
      <c r="K124" s="417"/>
      <c r="L124" s="417"/>
      <c r="M124" s="417"/>
      <c r="N124" s="417"/>
      <c r="O124" s="417"/>
      <c r="P124" s="418"/>
      <c r="Q124" s="317"/>
      <c r="R124" s="318"/>
      <c r="S124" s="318"/>
      <c r="T124" s="318"/>
      <c r="U124" s="318"/>
      <c r="V124" s="318"/>
      <c r="W124" s="318"/>
      <c r="X124" s="318"/>
      <c r="Y124" s="318"/>
      <c r="Z124" s="318"/>
      <c r="AA124" s="318"/>
      <c r="AB124" s="318"/>
      <c r="AC124" s="318"/>
      <c r="AD124" s="318"/>
      <c r="AE124" s="318"/>
      <c r="AF124" s="318"/>
      <c r="AG124" s="318"/>
      <c r="AH124" s="318"/>
      <c r="AI124" s="318"/>
      <c r="AJ124" s="318"/>
      <c r="AK124" s="319"/>
    </row>
    <row r="125" spans="1:37" ht="27" hidden="1" customHeight="1">
      <c r="A125" s="416" t="s">
        <v>191</v>
      </c>
      <c r="B125" s="417"/>
      <c r="C125" s="417"/>
      <c r="D125" s="417"/>
      <c r="E125" s="417"/>
      <c r="F125" s="417"/>
      <c r="G125" s="418"/>
      <c r="H125" s="152" t="s">
        <v>192</v>
      </c>
      <c r="I125" s="152"/>
      <c r="J125" s="152"/>
      <c r="K125" s="152"/>
      <c r="L125" s="152"/>
      <c r="M125" s="152"/>
      <c r="N125" s="152"/>
      <c r="O125" s="152"/>
      <c r="P125" s="152"/>
      <c r="Q125" s="317"/>
      <c r="R125" s="318"/>
      <c r="S125" s="318"/>
      <c r="T125" s="318"/>
      <c r="U125" s="318"/>
      <c r="V125" s="318"/>
      <c r="W125" s="318"/>
      <c r="X125" s="318"/>
      <c r="Y125" s="318"/>
      <c r="Z125" s="318"/>
      <c r="AA125" s="318"/>
      <c r="AB125" s="318"/>
      <c r="AC125" s="318"/>
      <c r="AD125" s="318"/>
      <c r="AE125" s="318"/>
      <c r="AF125" s="318"/>
      <c r="AG125" s="318"/>
      <c r="AH125" s="318"/>
      <c r="AI125" s="318"/>
      <c r="AJ125" s="318"/>
      <c r="AK125" s="319"/>
    </row>
    <row r="126" spans="1:37" ht="24.5" hidden="1" customHeight="1">
      <c r="A126" s="416" t="s">
        <v>178</v>
      </c>
      <c r="B126" s="417"/>
      <c r="C126" s="417"/>
      <c r="D126" s="417"/>
      <c r="E126" s="417"/>
      <c r="F126" s="417"/>
      <c r="G126" s="418"/>
      <c r="H126" s="153"/>
      <c r="I126" s="154"/>
      <c r="J126" s="154"/>
      <c r="K126" s="154"/>
      <c r="L126" s="154"/>
      <c r="M126" s="154"/>
      <c r="N126" s="154"/>
      <c r="O126" s="154"/>
      <c r="P126" s="155"/>
      <c r="Q126" s="317"/>
      <c r="R126" s="318"/>
      <c r="S126" s="318"/>
      <c r="T126" s="318"/>
      <c r="U126" s="318"/>
      <c r="V126" s="318"/>
      <c r="W126" s="318"/>
      <c r="X126" s="318"/>
      <c r="Y126" s="318"/>
      <c r="Z126" s="318"/>
      <c r="AA126" s="318"/>
      <c r="AB126" s="318"/>
      <c r="AC126" s="318"/>
      <c r="AD126" s="318"/>
      <c r="AE126" s="318"/>
      <c r="AF126" s="318"/>
      <c r="AG126" s="318"/>
      <c r="AH126" s="318"/>
      <c r="AI126" s="318"/>
      <c r="AJ126" s="318"/>
      <c r="AK126" s="319"/>
    </row>
    <row r="127" spans="1:37" ht="27.9" hidden="1" customHeight="1">
      <c r="A127" s="416" t="s">
        <v>193</v>
      </c>
      <c r="B127" s="417"/>
      <c r="C127" s="417"/>
      <c r="D127" s="417"/>
      <c r="E127" s="417"/>
      <c r="F127" s="417"/>
      <c r="G127" s="418"/>
      <c r="H127" s="152" t="s">
        <v>194</v>
      </c>
      <c r="I127" s="152"/>
      <c r="J127" s="152"/>
      <c r="K127" s="152"/>
      <c r="L127" s="152"/>
      <c r="M127" s="152"/>
      <c r="N127" s="152"/>
      <c r="O127" s="152"/>
      <c r="P127" s="152"/>
      <c r="Q127" s="416"/>
      <c r="R127" s="417"/>
      <c r="S127" s="417"/>
      <c r="T127" s="417"/>
      <c r="U127" s="417"/>
      <c r="V127" s="417"/>
      <c r="W127" s="417"/>
      <c r="X127" s="417"/>
      <c r="Y127" s="417"/>
      <c r="Z127" s="417"/>
      <c r="AA127" s="417"/>
      <c r="AB127" s="417"/>
      <c r="AC127" s="417"/>
      <c r="AD127" s="417"/>
      <c r="AE127" s="417"/>
      <c r="AF127" s="417"/>
      <c r="AG127" s="417"/>
      <c r="AH127" s="417"/>
      <c r="AI127" s="417"/>
      <c r="AJ127" s="417"/>
      <c r="AK127" s="418"/>
    </row>
    <row r="128" spans="1:37" ht="28.75" hidden="1" customHeight="1">
      <c r="A128" s="303"/>
      <c r="B128" s="303"/>
      <c r="C128" s="303"/>
      <c r="D128" s="303"/>
      <c r="E128" s="303"/>
      <c r="F128" s="303"/>
      <c r="G128" s="303"/>
      <c r="H128" s="303"/>
      <c r="I128" s="303"/>
      <c r="J128" s="303"/>
      <c r="K128" s="303"/>
      <c r="L128" s="303"/>
      <c r="M128" s="303"/>
      <c r="N128" s="303"/>
      <c r="O128" s="303"/>
      <c r="P128" s="303"/>
      <c r="Q128" s="303"/>
      <c r="R128" s="303"/>
      <c r="S128" s="303"/>
      <c r="T128" s="303"/>
      <c r="U128" s="303"/>
      <c r="V128" s="303"/>
      <c r="W128" s="303"/>
      <c r="X128" s="303"/>
      <c r="Y128" s="303"/>
      <c r="Z128" s="303"/>
      <c r="AA128" s="303"/>
      <c r="AB128" s="303"/>
      <c r="AC128" s="303"/>
      <c r="AD128" s="303"/>
      <c r="AE128" s="303"/>
      <c r="AF128" s="303"/>
      <c r="AG128" s="303"/>
      <c r="AH128" s="303"/>
      <c r="AI128" s="303"/>
      <c r="AJ128" s="303"/>
      <c r="AK128" s="303"/>
    </row>
    <row r="129" spans="1:37" ht="28.75" hidden="1" customHeight="1">
      <c r="A129" s="303"/>
      <c r="B129" s="303"/>
      <c r="C129" s="303"/>
      <c r="D129" s="303"/>
      <c r="E129" s="303"/>
      <c r="F129" s="303"/>
      <c r="G129" s="303"/>
      <c r="H129" s="303"/>
      <c r="I129" s="303"/>
      <c r="J129" s="303"/>
      <c r="K129" s="303"/>
      <c r="L129" s="303"/>
      <c r="M129" s="303"/>
      <c r="N129" s="303"/>
      <c r="O129" s="303"/>
      <c r="P129" s="303"/>
      <c r="Q129" s="303"/>
      <c r="R129" s="303"/>
      <c r="S129" s="303"/>
      <c r="T129" s="303"/>
      <c r="U129" s="303"/>
      <c r="V129" s="303"/>
      <c r="W129" s="303"/>
      <c r="X129" s="303"/>
      <c r="Y129" s="303"/>
      <c r="Z129" s="303"/>
      <c r="AA129" s="303"/>
      <c r="AB129" s="303"/>
      <c r="AC129" s="303"/>
      <c r="AD129" s="303"/>
      <c r="AE129" s="303"/>
      <c r="AF129" s="303"/>
      <c r="AG129" s="303"/>
      <c r="AH129" s="303"/>
      <c r="AI129" s="303"/>
      <c r="AJ129" s="303"/>
      <c r="AK129" s="303"/>
    </row>
    <row r="130" spans="1:37" ht="20" customHeight="1">
      <c r="A130" s="464" t="s">
        <v>195</v>
      </c>
      <c r="B130" s="464"/>
      <c r="C130" s="464"/>
      <c r="D130" s="464"/>
      <c r="E130" s="464"/>
      <c r="F130" s="464"/>
      <c r="G130" s="464"/>
      <c r="H130" s="464"/>
      <c r="I130" s="464"/>
      <c r="J130" s="464"/>
      <c r="K130" s="464"/>
      <c r="L130" s="464"/>
      <c r="M130" s="464"/>
      <c r="N130" s="464"/>
      <c r="O130" s="464"/>
      <c r="P130" s="464"/>
      <c r="Q130" s="464"/>
      <c r="R130" s="464"/>
      <c r="S130" s="464"/>
      <c r="T130" s="464"/>
      <c r="U130" s="464"/>
      <c r="V130" s="123" t="s">
        <v>196</v>
      </c>
      <c r="W130" s="123"/>
      <c r="X130" s="123"/>
      <c r="Y130" s="123"/>
      <c r="Z130" s="123"/>
      <c r="AA130" s="123"/>
      <c r="AB130" s="123"/>
      <c r="AC130" s="123"/>
      <c r="AD130" s="123"/>
      <c r="AE130" s="123"/>
      <c r="AF130" s="123"/>
      <c r="AG130" s="123"/>
      <c r="AH130" s="123"/>
      <c r="AI130" s="123"/>
      <c r="AJ130" s="123"/>
      <c r="AK130" s="123"/>
    </row>
    <row r="131" spans="1:37" ht="20" customHeight="1">
      <c r="A131" s="401" t="s">
        <v>164</v>
      </c>
      <c r="B131" s="401"/>
      <c r="C131" s="401"/>
      <c r="D131" s="401"/>
      <c r="E131" s="401"/>
      <c r="F131" s="401"/>
      <c r="G131" s="401"/>
      <c r="H131" s="127" t="s">
        <v>197</v>
      </c>
      <c r="I131" s="128"/>
      <c r="J131" s="128"/>
      <c r="K131" s="128"/>
      <c r="L131" s="128"/>
      <c r="M131" s="128"/>
      <c r="N131" s="128"/>
      <c r="O131" s="128"/>
      <c r="P131" s="128"/>
      <c r="Q131" s="128"/>
      <c r="R131" s="128"/>
      <c r="S131" s="128"/>
      <c r="T131" s="128"/>
      <c r="U131" s="129"/>
      <c r="V131" s="252"/>
      <c r="W131" s="253"/>
      <c r="X131" s="253"/>
      <c r="Y131" s="253"/>
      <c r="Z131" s="253"/>
      <c r="AA131" s="253"/>
      <c r="AB131" s="253"/>
      <c r="AC131" s="253"/>
      <c r="AD131" s="253"/>
      <c r="AE131" s="253"/>
      <c r="AF131" s="253"/>
      <c r="AG131" s="253"/>
      <c r="AH131" s="253"/>
      <c r="AI131" s="253"/>
      <c r="AJ131" s="253"/>
      <c r="AK131" s="254"/>
    </row>
    <row r="132" spans="1:37" ht="18" customHeight="1">
      <c r="A132" s="465"/>
      <c r="B132" s="466"/>
      <c r="C132" s="466"/>
      <c r="D132" s="466"/>
      <c r="E132" s="466"/>
      <c r="F132" s="466"/>
      <c r="G132" s="467"/>
      <c r="H132" s="266" t="s">
        <v>166</v>
      </c>
      <c r="I132" s="267"/>
      <c r="J132" s="267"/>
      <c r="K132" s="267"/>
      <c r="L132" s="267"/>
      <c r="M132" s="267"/>
      <c r="N132" s="267"/>
      <c r="O132" s="267"/>
      <c r="P132" s="267"/>
      <c r="Q132" s="267"/>
      <c r="R132" s="267"/>
      <c r="S132" s="267"/>
      <c r="T132" s="267"/>
      <c r="U132" s="268"/>
      <c r="V132" s="430"/>
      <c r="W132" s="431"/>
      <c r="X132" s="431"/>
      <c r="Y132" s="431"/>
      <c r="Z132" s="431"/>
      <c r="AA132" s="431"/>
      <c r="AB132" s="266" t="s">
        <v>166</v>
      </c>
      <c r="AC132" s="267"/>
      <c r="AD132" s="267"/>
      <c r="AE132" s="267"/>
      <c r="AF132" s="267"/>
      <c r="AG132" s="267"/>
      <c r="AH132" s="267"/>
      <c r="AI132" s="267"/>
      <c r="AJ132" s="267"/>
      <c r="AK132" s="268"/>
    </row>
    <row r="133" spans="1:37" ht="18" hidden="1" customHeight="1">
      <c r="A133" s="468" t="s">
        <v>198</v>
      </c>
      <c r="B133" s="468"/>
      <c r="C133" s="468"/>
      <c r="D133" s="468"/>
      <c r="E133" s="468"/>
      <c r="F133" s="468"/>
      <c r="G133" s="468"/>
      <c r="H133" s="149" t="s">
        <v>199</v>
      </c>
      <c r="I133" s="149"/>
      <c r="J133" s="149"/>
      <c r="K133" s="149"/>
      <c r="L133" s="149"/>
      <c r="M133" s="149"/>
      <c r="N133" s="149"/>
      <c r="O133" s="149"/>
      <c r="P133" s="149"/>
      <c r="Q133" s="100"/>
      <c r="R133" s="101"/>
      <c r="S133" s="101"/>
      <c r="T133" s="101"/>
      <c r="U133" s="102"/>
      <c r="V133" s="303" t="s">
        <v>200</v>
      </c>
      <c r="W133" s="303"/>
      <c r="X133" s="303"/>
      <c r="Y133" s="303"/>
      <c r="Z133" s="303"/>
      <c r="AA133" s="303"/>
      <c r="AB133" s="150" t="s">
        <v>201</v>
      </c>
      <c r="AC133" s="150"/>
      <c r="AD133" s="150"/>
      <c r="AE133" s="150"/>
      <c r="AF133" s="150"/>
      <c r="AG133" s="150"/>
      <c r="AH133" s="151"/>
      <c r="AI133" s="151"/>
      <c r="AJ133" s="151"/>
      <c r="AK133" s="151"/>
    </row>
    <row r="134" spans="1:37" ht="18" customHeight="1">
      <c r="A134" s="401" t="s">
        <v>202</v>
      </c>
      <c r="B134" s="401"/>
      <c r="C134" s="401"/>
      <c r="D134" s="401"/>
      <c r="E134" s="401"/>
      <c r="F134" s="401"/>
      <c r="G134" s="401"/>
      <c r="H134" s="134" t="s">
        <v>203</v>
      </c>
      <c r="I134" s="135"/>
      <c r="J134" s="135"/>
      <c r="K134" s="135"/>
      <c r="L134" s="135"/>
      <c r="M134" s="135"/>
      <c r="N134" s="135"/>
      <c r="O134" s="135"/>
      <c r="P134" s="135"/>
      <c r="Q134" s="135"/>
      <c r="R134" s="135"/>
      <c r="S134" s="135"/>
      <c r="T134" s="135"/>
      <c r="U134" s="136"/>
      <c r="V134" s="401" t="s">
        <v>204</v>
      </c>
      <c r="W134" s="401"/>
      <c r="X134" s="401"/>
      <c r="Y134" s="401"/>
      <c r="Z134" s="401"/>
      <c r="AA134" s="401"/>
      <c r="AB134" s="127" t="s">
        <v>205</v>
      </c>
      <c r="AC134" s="128"/>
      <c r="AD134" s="128"/>
      <c r="AE134" s="128"/>
      <c r="AF134" s="128"/>
      <c r="AG134" s="128"/>
      <c r="AH134" s="128"/>
      <c r="AI134" s="128"/>
      <c r="AJ134" s="128"/>
      <c r="AK134" s="129"/>
    </row>
    <row r="135" spans="1:37" ht="18" hidden="1" customHeight="1">
      <c r="A135" s="468" t="s">
        <v>206</v>
      </c>
      <c r="B135" s="468"/>
      <c r="C135" s="468"/>
      <c r="D135" s="468"/>
      <c r="E135" s="468"/>
      <c r="F135" s="468"/>
      <c r="G135" s="468"/>
      <c r="H135" s="138" t="s">
        <v>207</v>
      </c>
      <c r="I135" s="138"/>
      <c r="J135" s="138"/>
      <c r="K135" s="138"/>
      <c r="L135" s="138"/>
      <c r="M135" s="138"/>
      <c r="N135" s="138"/>
      <c r="O135" s="138"/>
      <c r="P135" s="138"/>
      <c r="Q135" s="144"/>
      <c r="R135" s="144"/>
      <c r="S135" s="144"/>
      <c r="T135" s="144"/>
      <c r="U135" s="144"/>
      <c r="V135" s="303" t="s">
        <v>208</v>
      </c>
      <c r="W135" s="303"/>
      <c r="X135" s="303"/>
      <c r="Y135" s="303"/>
      <c r="Z135" s="303"/>
      <c r="AA135" s="303"/>
      <c r="AB135" s="140" t="s">
        <v>209</v>
      </c>
      <c r="AC135" s="140"/>
      <c r="AD135" s="140"/>
      <c r="AE135" s="140"/>
      <c r="AF135" s="140"/>
      <c r="AG135" s="140"/>
      <c r="AH135" s="145"/>
      <c r="AI135" s="145"/>
      <c r="AJ135" s="145"/>
      <c r="AK135" s="145"/>
    </row>
    <row r="136" spans="1:37" ht="18" customHeight="1">
      <c r="A136" s="401" t="s">
        <v>210</v>
      </c>
      <c r="B136" s="401"/>
      <c r="C136" s="401"/>
      <c r="D136" s="401"/>
      <c r="E136" s="401"/>
      <c r="F136" s="401"/>
      <c r="G136" s="401"/>
      <c r="H136" s="469" t="str">
        <f>VLOOKUP(Sheet2!C151,Sheet2!L190:M291,2,0)</f>
        <v>QJ4G-25</v>
      </c>
      <c r="I136" s="469"/>
      <c r="J136" s="469"/>
      <c r="K136" s="469"/>
      <c r="L136" s="469"/>
      <c r="M136" s="469"/>
      <c r="N136" s="469"/>
      <c r="O136" s="469"/>
      <c r="P136" s="469"/>
      <c r="Q136" s="469"/>
      <c r="R136" s="469"/>
      <c r="S136" s="469"/>
      <c r="T136" s="469"/>
      <c r="U136" s="469"/>
      <c r="V136" s="416"/>
      <c r="W136" s="417"/>
      <c r="X136" s="417"/>
      <c r="Y136" s="417"/>
      <c r="Z136" s="417"/>
      <c r="AA136" s="417"/>
      <c r="AB136" s="417"/>
      <c r="AC136" s="417"/>
      <c r="AD136" s="417"/>
      <c r="AE136" s="417"/>
      <c r="AF136" s="417"/>
      <c r="AG136" s="417"/>
      <c r="AH136" s="417"/>
      <c r="AI136" s="417"/>
      <c r="AJ136" s="417"/>
      <c r="AK136" s="418"/>
    </row>
    <row r="137" spans="1:37" ht="18" customHeight="1">
      <c r="A137" s="401" t="s">
        <v>211</v>
      </c>
      <c r="B137" s="401"/>
      <c r="C137" s="401"/>
      <c r="D137" s="401"/>
      <c r="E137" s="401"/>
      <c r="F137" s="401"/>
      <c r="G137" s="401"/>
      <c r="H137" s="141" t="s">
        <v>212</v>
      </c>
      <c r="I137" s="142"/>
      <c r="J137" s="142"/>
      <c r="K137" s="142"/>
      <c r="L137" s="142"/>
      <c r="M137" s="142"/>
      <c r="N137" s="142"/>
      <c r="O137" s="142"/>
      <c r="P137" s="142"/>
      <c r="Q137" s="142"/>
      <c r="R137" s="142"/>
      <c r="S137" s="142"/>
      <c r="T137" s="142"/>
      <c r="U137" s="143"/>
      <c r="V137" s="447" t="s">
        <v>169</v>
      </c>
      <c r="W137" s="448"/>
      <c r="X137" s="448"/>
      <c r="Y137" s="448"/>
      <c r="Z137" s="448"/>
      <c r="AA137" s="449"/>
      <c r="AB137" s="141" t="s">
        <v>213</v>
      </c>
      <c r="AC137" s="142"/>
      <c r="AD137" s="142"/>
      <c r="AE137" s="142"/>
      <c r="AF137" s="142"/>
      <c r="AG137" s="142"/>
      <c r="AH137" s="142"/>
      <c r="AI137" s="142"/>
      <c r="AJ137" s="142"/>
      <c r="AK137" s="143"/>
    </row>
    <row r="138" spans="1:37" ht="18" customHeight="1">
      <c r="A138" s="401" t="s">
        <v>214</v>
      </c>
      <c r="B138" s="401"/>
      <c r="C138" s="401"/>
      <c r="D138" s="401"/>
      <c r="E138" s="401"/>
      <c r="F138" s="401"/>
      <c r="G138" s="401"/>
      <c r="H138" s="134" t="s">
        <v>215</v>
      </c>
      <c r="I138" s="135"/>
      <c r="J138" s="135"/>
      <c r="K138" s="135"/>
      <c r="L138" s="135"/>
      <c r="M138" s="135"/>
      <c r="N138" s="135"/>
      <c r="O138" s="135"/>
      <c r="P138" s="135"/>
      <c r="Q138" s="135"/>
      <c r="R138" s="135"/>
      <c r="S138" s="135"/>
      <c r="T138" s="135"/>
      <c r="U138" s="136"/>
      <c r="V138" s="401" t="s">
        <v>176</v>
      </c>
      <c r="W138" s="401"/>
      <c r="X138" s="401"/>
      <c r="Y138" s="401"/>
      <c r="Z138" s="401"/>
      <c r="AA138" s="401"/>
      <c r="AB138" s="134" t="s">
        <v>177</v>
      </c>
      <c r="AC138" s="135"/>
      <c r="AD138" s="135"/>
      <c r="AE138" s="135"/>
      <c r="AF138" s="135"/>
      <c r="AG138" s="135"/>
      <c r="AH138" s="135"/>
      <c r="AI138" s="135"/>
      <c r="AJ138" s="135"/>
      <c r="AK138" s="136"/>
    </row>
    <row r="139" spans="1:37" ht="18" hidden="1" customHeight="1">
      <c r="A139" s="303" t="s">
        <v>216</v>
      </c>
      <c r="B139" s="303"/>
      <c r="C139" s="303"/>
      <c r="D139" s="303"/>
      <c r="E139" s="303"/>
      <c r="F139" s="303"/>
      <c r="G139" s="303"/>
      <c r="H139" s="138" t="s">
        <v>217</v>
      </c>
      <c r="I139" s="138"/>
      <c r="J139" s="138"/>
      <c r="K139" s="138"/>
      <c r="L139" s="138"/>
      <c r="M139" s="138"/>
      <c r="N139" s="138"/>
      <c r="O139" s="138"/>
      <c r="P139" s="138"/>
      <c r="Q139" s="144"/>
      <c r="R139" s="144"/>
      <c r="S139" s="144"/>
      <c r="T139" s="144"/>
      <c r="U139" s="144"/>
      <c r="V139" s="303" t="s">
        <v>218</v>
      </c>
      <c r="W139" s="303"/>
      <c r="X139" s="303"/>
      <c r="Y139" s="303"/>
      <c r="Z139" s="303"/>
      <c r="AA139" s="303"/>
      <c r="AB139" s="138" t="s">
        <v>219</v>
      </c>
      <c r="AC139" s="138"/>
      <c r="AD139" s="138"/>
      <c r="AE139" s="138"/>
      <c r="AF139" s="138"/>
      <c r="AG139" s="138"/>
      <c r="AH139" s="145"/>
      <c r="AI139" s="145"/>
      <c r="AJ139" s="145"/>
      <c r="AK139" s="145"/>
    </row>
    <row r="140" spans="1:37" ht="18" hidden="1" customHeight="1">
      <c r="A140" s="303" t="s">
        <v>220</v>
      </c>
      <c r="B140" s="303"/>
      <c r="C140" s="303"/>
      <c r="D140" s="303"/>
      <c r="E140" s="303"/>
      <c r="F140" s="303"/>
      <c r="G140" s="303"/>
      <c r="H140" s="138" t="s">
        <v>182</v>
      </c>
      <c r="I140" s="138"/>
      <c r="J140" s="138"/>
      <c r="K140" s="138"/>
      <c r="L140" s="138"/>
      <c r="M140" s="138"/>
      <c r="N140" s="138"/>
      <c r="O140" s="138"/>
      <c r="P140" s="138"/>
      <c r="Q140" s="146"/>
      <c r="R140" s="146"/>
      <c r="S140" s="146"/>
      <c r="T140" s="146"/>
      <c r="U140" s="146"/>
      <c r="V140" s="303" t="s">
        <v>221</v>
      </c>
      <c r="W140" s="303"/>
      <c r="X140" s="303"/>
      <c r="Y140" s="303"/>
      <c r="Z140" s="303"/>
      <c r="AA140" s="303"/>
      <c r="AB140" s="140" t="s">
        <v>222</v>
      </c>
      <c r="AC140" s="140"/>
      <c r="AD140" s="140"/>
      <c r="AE140" s="140"/>
      <c r="AF140" s="140"/>
      <c r="AG140" s="140"/>
      <c r="AH140" s="146"/>
      <c r="AI140" s="146"/>
      <c r="AJ140" s="146"/>
      <c r="AK140" s="146"/>
    </row>
    <row r="141" spans="1:37" ht="36" customHeight="1">
      <c r="A141" s="470" t="s">
        <v>223</v>
      </c>
      <c r="B141" s="470"/>
      <c r="C141" s="470"/>
      <c r="D141" s="470"/>
      <c r="E141" s="470"/>
      <c r="F141" s="470"/>
      <c r="G141" s="470"/>
      <c r="H141" s="471" t="str">
        <f>ku!B871</f>
        <v>GY.2.05.QJ4G-25-1111-2111</v>
      </c>
      <c r="I141" s="472"/>
      <c r="J141" s="472"/>
      <c r="K141" s="472"/>
      <c r="L141" s="472"/>
      <c r="M141" s="472"/>
      <c r="N141" s="472"/>
      <c r="O141" s="472"/>
      <c r="P141" s="472"/>
      <c r="Q141" s="472"/>
      <c r="R141" s="472"/>
      <c r="S141" s="472"/>
      <c r="T141" s="472"/>
      <c r="U141" s="473"/>
      <c r="V141" s="303"/>
      <c r="W141" s="303"/>
      <c r="X141" s="303"/>
      <c r="Y141" s="303"/>
      <c r="Z141" s="303"/>
      <c r="AA141" s="303"/>
      <c r="AB141" s="303"/>
      <c r="AC141" s="303"/>
      <c r="AD141" s="303"/>
      <c r="AE141" s="303"/>
      <c r="AF141" s="303"/>
      <c r="AG141" s="303"/>
      <c r="AH141" s="303"/>
      <c r="AI141" s="303"/>
      <c r="AJ141" s="303"/>
      <c r="AK141" s="303"/>
    </row>
    <row r="142" spans="1:37" ht="20" hidden="1" customHeight="1">
      <c r="A142" s="401" t="s">
        <v>224</v>
      </c>
      <c r="B142" s="401"/>
      <c r="C142" s="401"/>
      <c r="D142" s="401"/>
      <c r="E142" s="401"/>
      <c r="F142" s="401"/>
      <c r="G142" s="401"/>
      <c r="H142" s="141"/>
      <c r="I142" s="142"/>
      <c r="J142" s="142"/>
      <c r="K142" s="142"/>
      <c r="L142" s="142"/>
      <c r="M142" s="142"/>
      <c r="N142" s="142"/>
      <c r="O142" s="142"/>
      <c r="P142" s="142"/>
      <c r="Q142" s="142"/>
      <c r="R142" s="142"/>
      <c r="S142" s="142"/>
      <c r="T142" s="142"/>
      <c r="U142" s="143"/>
      <c r="V142" s="303"/>
      <c r="W142" s="303"/>
      <c r="X142" s="303"/>
      <c r="Y142" s="303"/>
      <c r="Z142" s="303"/>
      <c r="AA142" s="303"/>
      <c r="AB142" s="303"/>
      <c r="AC142" s="303"/>
      <c r="AD142" s="303"/>
      <c r="AE142" s="303"/>
      <c r="AF142" s="303"/>
      <c r="AG142" s="303"/>
      <c r="AH142" s="303"/>
      <c r="AI142" s="303"/>
      <c r="AJ142" s="303"/>
      <c r="AK142" s="303"/>
    </row>
    <row r="143" spans="1:37" ht="18" hidden="1" customHeight="1">
      <c r="A143" s="303"/>
      <c r="B143" s="303"/>
      <c r="C143" s="303"/>
      <c r="D143" s="303"/>
      <c r="E143" s="303"/>
      <c r="F143" s="303"/>
      <c r="G143" s="303"/>
      <c r="H143" s="414"/>
      <c r="I143" s="414"/>
      <c r="J143" s="414"/>
      <c r="K143" s="414"/>
      <c r="L143" s="414"/>
      <c r="M143" s="414"/>
      <c r="N143" s="414"/>
      <c r="O143" s="414"/>
      <c r="P143" s="414"/>
      <c r="Q143" s="474"/>
      <c r="R143" s="474"/>
      <c r="S143" s="474"/>
      <c r="T143" s="474"/>
      <c r="U143" s="474"/>
      <c r="V143" s="303"/>
      <c r="W143" s="303"/>
      <c r="X143" s="303"/>
      <c r="Y143" s="303"/>
      <c r="Z143" s="303"/>
      <c r="AA143" s="303"/>
      <c r="AB143" s="303"/>
      <c r="AC143" s="303"/>
      <c r="AD143" s="303"/>
      <c r="AE143" s="303"/>
      <c r="AF143" s="303"/>
      <c r="AG143" s="303"/>
      <c r="AH143" s="303"/>
      <c r="AI143" s="303"/>
      <c r="AJ143" s="303"/>
      <c r="AK143" s="303"/>
    </row>
    <row r="144" spans="1:37" ht="18" hidden="1" customHeight="1">
      <c r="A144" s="303" t="s">
        <v>225</v>
      </c>
      <c r="B144" s="303"/>
      <c r="C144" s="303"/>
      <c r="D144" s="303"/>
      <c r="E144" s="303"/>
      <c r="F144" s="303"/>
      <c r="G144" s="303"/>
      <c r="H144" s="138" t="s">
        <v>226</v>
      </c>
      <c r="I144" s="138"/>
      <c r="J144" s="138"/>
      <c r="K144" s="138"/>
      <c r="L144" s="138"/>
      <c r="M144" s="138"/>
      <c r="N144" s="138"/>
      <c r="O144" s="138"/>
      <c r="P144" s="138"/>
      <c r="Q144" s="475"/>
      <c r="R144" s="475"/>
      <c r="S144" s="475"/>
      <c r="T144" s="475"/>
      <c r="U144" s="475"/>
      <c r="V144" s="254" t="s">
        <v>227</v>
      </c>
      <c r="W144" s="303"/>
      <c r="X144" s="303"/>
      <c r="Y144" s="303"/>
      <c r="Z144" s="303"/>
      <c r="AA144" s="303"/>
      <c r="AB144" s="140" t="s">
        <v>182</v>
      </c>
      <c r="AC144" s="140"/>
      <c r="AD144" s="140"/>
      <c r="AE144" s="140"/>
      <c r="AF144" s="140"/>
      <c r="AG144" s="140"/>
      <c r="AH144" s="303" t="str">
        <f>IF(OR(ISBLANK(AB144),ISNUMBER(SEARCH("不配",AB144))),"",100)</f>
        <v/>
      </c>
      <c r="AI144" s="303"/>
      <c r="AJ144" s="303"/>
      <c r="AK144" s="303"/>
    </row>
    <row r="145" spans="1:37" ht="18" hidden="1" customHeight="1">
      <c r="A145" s="303" t="s">
        <v>186</v>
      </c>
      <c r="B145" s="303"/>
      <c r="C145" s="303"/>
      <c r="D145" s="303"/>
      <c r="E145" s="303"/>
      <c r="F145" s="303"/>
      <c r="G145" s="303"/>
      <c r="H145" s="138" t="s">
        <v>182</v>
      </c>
      <c r="I145" s="138"/>
      <c r="J145" s="138"/>
      <c r="K145" s="138"/>
      <c r="L145" s="138"/>
      <c r="M145" s="138"/>
      <c r="N145" s="138"/>
      <c r="O145" s="138"/>
      <c r="P145" s="138"/>
      <c r="Q145" s="475"/>
      <c r="R145" s="475"/>
      <c r="S145" s="475"/>
      <c r="T145" s="475"/>
      <c r="U145" s="475"/>
      <c r="V145" s="346"/>
      <c r="W145" s="346"/>
      <c r="X145" s="346"/>
      <c r="Y145" s="346"/>
      <c r="Z145" s="346"/>
      <c r="AA145" s="346"/>
      <c r="AB145" s="346"/>
      <c r="AC145" s="346"/>
      <c r="AD145" s="346"/>
      <c r="AE145" s="346"/>
      <c r="AF145" s="346"/>
      <c r="AG145" s="346"/>
      <c r="AH145" s="346"/>
      <c r="AI145" s="346"/>
      <c r="AJ145" s="346"/>
      <c r="AK145" s="476"/>
    </row>
    <row r="146" spans="1:37" ht="18" hidden="1" customHeight="1">
      <c r="A146" s="303" t="s">
        <v>181</v>
      </c>
      <c r="B146" s="303"/>
      <c r="C146" s="303"/>
      <c r="D146" s="303"/>
      <c r="E146" s="303"/>
      <c r="F146" s="303"/>
      <c r="G146" s="303"/>
      <c r="H146" s="138" t="s">
        <v>182</v>
      </c>
      <c r="I146" s="138"/>
      <c r="J146" s="138"/>
      <c r="K146" s="138"/>
      <c r="L146" s="138"/>
      <c r="M146" s="138"/>
      <c r="N146" s="138"/>
      <c r="O146" s="138"/>
      <c r="P146" s="138"/>
      <c r="Q146" s="475"/>
      <c r="R146" s="475"/>
      <c r="S146" s="475"/>
      <c r="T146" s="475"/>
      <c r="U146" s="475"/>
      <c r="V146" s="346"/>
      <c r="W146" s="346"/>
      <c r="X146" s="346"/>
      <c r="Y146" s="346"/>
      <c r="Z146" s="346"/>
      <c r="AA146" s="346"/>
      <c r="AB146" s="346"/>
      <c r="AC146" s="346"/>
      <c r="AD146" s="346"/>
      <c r="AE146" s="346"/>
      <c r="AF146" s="346"/>
      <c r="AG146" s="346"/>
      <c r="AH146" s="346"/>
      <c r="AI146" s="346"/>
      <c r="AJ146" s="346"/>
      <c r="AK146" s="476"/>
    </row>
    <row r="147" spans="1:37" ht="20" customHeight="1">
      <c r="A147" s="412" t="s">
        <v>228</v>
      </c>
      <c r="B147" s="413"/>
      <c r="C147" s="413"/>
      <c r="D147" s="413"/>
      <c r="E147" s="413"/>
      <c r="F147" s="413"/>
      <c r="G147" s="413"/>
      <c r="H147" s="413"/>
      <c r="I147" s="413"/>
      <c r="J147" s="413"/>
      <c r="K147" s="413"/>
      <c r="L147" s="413"/>
      <c r="M147" s="413"/>
      <c r="N147" s="413"/>
      <c r="O147" s="413"/>
      <c r="P147" s="413"/>
      <c r="Q147" s="413"/>
      <c r="R147" s="413"/>
      <c r="S147" s="413"/>
      <c r="T147" s="413"/>
      <c r="U147" s="477"/>
      <c r="V147" s="346"/>
      <c r="W147" s="346"/>
      <c r="X147" s="346"/>
      <c r="Y147" s="346"/>
      <c r="Z147" s="346"/>
      <c r="AA147" s="346"/>
      <c r="AB147" s="346"/>
      <c r="AC147" s="346"/>
      <c r="AD147" s="346"/>
      <c r="AE147" s="346"/>
      <c r="AF147" s="346"/>
      <c r="AG147" s="346"/>
      <c r="AH147" s="346"/>
      <c r="AI147" s="346"/>
      <c r="AJ147" s="346"/>
      <c r="AK147" s="476"/>
    </row>
    <row r="148" spans="1:37" ht="20" customHeight="1">
      <c r="A148" s="410" t="s">
        <v>229</v>
      </c>
      <c r="B148" s="410"/>
      <c r="C148" s="410"/>
      <c r="D148" s="410"/>
      <c r="E148" s="410"/>
      <c r="F148" s="410"/>
      <c r="G148" s="410"/>
      <c r="H148" s="409" t="s">
        <v>230</v>
      </c>
      <c r="I148" s="264"/>
      <c r="J148" s="264"/>
      <c r="K148" s="264"/>
      <c r="L148" s="264"/>
      <c r="M148" s="264"/>
      <c r="N148" s="264"/>
      <c r="O148" s="409" t="s">
        <v>231</v>
      </c>
      <c r="P148" s="264"/>
      <c r="Q148" s="264"/>
      <c r="R148" s="264"/>
      <c r="S148" s="264"/>
      <c r="T148" s="264"/>
      <c r="U148" s="264"/>
      <c r="V148" s="409" t="s">
        <v>232</v>
      </c>
      <c r="W148" s="264"/>
      <c r="X148" s="264"/>
      <c r="Y148" s="264"/>
      <c r="Z148" s="264"/>
      <c r="AA148" s="264"/>
      <c r="AB148" s="264"/>
      <c r="AC148" s="402" t="s">
        <v>233</v>
      </c>
      <c r="AD148" s="403"/>
      <c r="AE148" s="403"/>
      <c r="AF148" s="403"/>
      <c r="AG148" s="403"/>
      <c r="AH148" s="403"/>
      <c r="AI148" s="403"/>
      <c r="AJ148" s="403"/>
      <c r="AK148" s="404"/>
    </row>
    <row r="149" spans="1:37" ht="28" customHeight="1">
      <c r="A149" s="264" t="s">
        <v>234</v>
      </c>
      <c r="B149" s="264"/>
      <c r="C149" s="264"/>
      <c r="D149" s="264"/>
      <c r="E149" s="264"/>
      <c r="F149" s="264"/>
      <c r="G149" s="264"/>
      <c r="H149" s="123" t="s">
        <v>235</v>
      </c>
      <c r="I149" s="121"/>
      <c r="J149" s="121"/>
      <c r="K149" s="121"/>
      <c r="L149" s="121"/>
      <c r="M149" s="121"/>
      <c r="N149" s="121"/>
      <c r="O149" s="123" t="s">
        <v>236</v>
      </c>
      <c r="P149" s="121"/>
      <c r="Q149" s="121"/>
      <c r="R149" s="121"/>
      <c r="S149" s="121"/>
      <c r="T149" s="121"/>
      <c r="U149" s="121"/>
      <c r="V149" s="123" t="s">
        <v>237</v>
      </c>
      <c r="W149" s="121"/>
      <c r="X149" s="121"/>
      <c r="Y149" s="121"/>
      <c r="Z149" s="121"/>
      <c r="AA149" s="121"/>
      <c r="AB149" s="121"/>
      <c r="AC149" s="134" t="s">
        <v>238</v>
      </c>
      <c r="AD149" s="135"/>
      <c r="AE149" s="135"/>
      <c r="AF149" s="135"/>
      <c r="AG149" s="135"/>
      <c r="AH149" s="135"/>
      <c r="AI149" s="135"/>
      <c r="AJ149" s="135"/>
      <c r="AK149" s="136"/>
    </row>
    <row r="150" spans="1:37" ht="28" customHeight="1">
      <c r="A150" s="266" t="s">
        <v>239</v>
      </c>
      <c r="B150" s="267"/>
      <c r="C150" s="267"/>
      <c r="D150" s="267"/>
      <c r="E150" s="267"/>
      <c r="F150" s="267"/>
      <c r="G150" s="268"/>
      <c r="H150" s="123" t="s">
        <v>235</v>
      </c>
      <c r="I150" s="121"/>
      <c r="J150" s="121"/>
      <c r="K150" s="121"/>
      <c r="L150" s="121"/>
      <c r="M150" s="121"/>
      <c r="N150" s="121"/>
      <c r="O150" s="123" t="s">
        <v>235</v>
      </c>
      <c r="P150" s="121"/>
      <c r="Q150" s="121"/>
      <c r="R150" s="121"/>
      <c r="S150" s="121"/>
      <c r="T150" s="121"/>
      <c r="U150" s="121"/>
      <c r="V150" s="123" t="s">
        <v>237</v>
      </c>
      <c r="W150" s="121"/>
      <c r="X150" s="121"/>
      <c r="Y150" s="121"/>
      <c r="Z150" s="121"/>
      <c r="AA150" s="121"/>
      <c r="AB150" s="121"/>
      <c r="AC150" s="134" t="s">
        <v>238</v>
      </c>
      <c r="AD150" s="135"/>
      <c r="AE150" s="135"/>
      <c r="AF150" s="135"/>
      <c r="AG150" s="135"/>
      <c r="AH150" s="135"/>
      <c r="AI150" s="135"/>
      <c r="AJ150" s="135"/>
      <c r="AK150" s="136"/>
    </row>
    <row r="151" spans="1:37" ht="28" customHeight="1">
      <c r="A151" s="266" t="s">
        <v>240</v>
      </c>
      <c r="B151" s="267"/>
      <c r="C151" s="267"/>
      <c r="D151" s="267"/>
      <c r="E151" s="267"/>
      <c r="F151" s="267"/>
      <c r="G151" s="268"/>
      <c r="H151" s="123" t="s">
        <v>235</v>
      </c>
      <c r="I151" s="121"/>
      <c r="J151" s="121"/>
      <c r="K151" s="121"/>
      <c r="L151" s="121"/>
      <c r="M151" s="121"/>
      <c r="N151" s="121"/>
      <c r="O151" s="123" t="s">
        <v>236</v>
      </c>
      <c r="P151" s="121"/>
      <c r="Q151" s="121"/>
      <c r="R151" s="121"/>
      <c r="S151" s="121"/>
      <c r="T151" s="121"/>
      <c r="U151" s="121"/>
      <c r="V151" s="123" t="s">
        <v>241</v>
      </c>
      <c r="W151" s="121"/>
      <c r="X151" s="121"/>
      <c r="Y151" s="121"/>
      <c r="Z151" s="121"/>
      <c r="AA151" s="121"/>
      <c r="AB151" s="121"/>
      <c r="AC151" s="134" t="s">
        <v>238</v>
      </c>
      <c r="AD151" s="135"/>
      <c r="AE151" s="135"/>
      <c r="AF151" s="135"/>
      <c r="AG151" s="135"/>
      <c r="AH151" s="135"/>
      <c r="AI151" s="135"/>
      <c r="AJ151" s="135"/>
      <c r="AK151" s="136"/>
    </row>
    <row r="152" spans="1:37" ht="18" customHeight="1">
      <c r="A152" s="266" t="s">
        <v>242</v>
      </c>
      <c r="B152" s="267"/>
      <c r="C152" s="267"/>
      <c r="D152" s="267"/>
      <c r="E152" s="267"/>
      <c r="F152" s="267"/>
      <c r="G152" s="268"/>
      <c r="H152" s="123" t="s">
        <v>243</v>
      </c>
      <c r="I152" s="121"/>
      <c r="J152" s="121"/>
      <c r="K152" s="121"/>
      <c r="L152" s="121"/>
      <c r="M152" s="121"/>
      <c r="N152" s="121"/>
      <c r="O152" s="409"/>
      <c r="P152" s="409"/>
      <c r="Q152" s="409"/>
      <c r="R152" s="409"/>
      <c r="S152" s="409"/>
      <c r="T152" s="409"/>
      <c r="U152" s="409"/>
      <c r="V152" s="409"/>
      <c r="W152" s="409"/>
      <c r="X152" s="409"/>
      <c r="Y152" s="409"/>
      <c r="Z152" s="409"/>
      <c r="AA152" s="409"/>
      <c r="AB152" s="409"/>
      <c r="AC152" s="409"/>
      <c r="AD152" s="409"/>
      <c r="AE152" s="409"/>
      <c r="AF152" s="409"/>
      <c r="AG152" s="409"/>
      <c r="AH152" s="409"/>
      <c r="AI152" s="409"/>
      <c r="AJ152" s="409"/>
      <c r="AK152" s="409"/>
    </row>
    <row r="153" spans="1:37" ht="18" customHeight="1">
      <c r="A153" s="478" t="s">
        <v>244</v>
      </c>
      <c r="B153" s="478"/>
      <c r="C153" s="264" t="s">
        <v>245</v>
      </c>
      <c r="D153" s="264"/>
      <c r="E153" s="264"/>
      <c r="F153" s="264"/>
      <c r="G153" s="264"/>
      <c r="H153" s="266" t="s">
        <v>246</v>
      </c>
      <c r="I153" s="267"/>
      <c r="J153" s="267"/>
      <c r="K153" s="267"/>
      <c r="L153" s="267"/>
      <c r="M153" s="267"/>
      <c r="N153" s="267"/>
      <c r="O153" s="267"/>
      <c r="P153" s="267"/>
      <c r="Q153" s="267"/>
      <c r="R153" s="268"/>
      <c r="S153" s="478" t="s">
        <v>247</v>
      </c>
      <c r="T153" s="478"/>
      <c r="U153" s="264" t="s">
        <v>245</v>
      </c>
      <c r="V153" s="264"/>
      <c r="W153" s="264"/>
      <c r="X153" s="264"/>
      <c r="Y153" s="264"/>
      <c r="Z153" s="266" t="s">
        <v>246</v>
      </c>
      <c r="AA153" s="267"/>
      <c r="AB153" s="267"/>
      <c r="AC153" s="267"/>
      <c r="AD153" s="267"/>
      <c r="AE153" s="267"/>
      <c r="AF153" s="267"/>
      <c r="AG153" s="267"/>
      <c r="AH153" s="267"/>
      <c r="AI153" s="267"/>
      <c r="AJ153" s="267"/>
      <c r="AK153" s="268"/>
    </row>
    <row r="154" spans="1:37" ht="18" customHeight="1">
      <c r="A154" s="478"/>
      <c r="B154" s="478"/>
      <c r="C154" s="264">
        <v>800</v>
      </c>
      <c r="D154" s="264"/>
      <c r="E154" s="264"/>
      <c r="F154" s="264"/>
      <c r="G154" s="264"/>
      <c r="H154" s="113"/>
      <c r="I154" s="114"/>
      <c r="J154" s="114"/>
      <c r="K154" s="114"/>
      <c r="L154" s="114"/>
      <c r="M154" s="114"/>
      <c r="N154" s="114"/>
      <c r="O154" s="114"/>
      <c r="P154" s="114"/>
      <c r="Q154" s="114"/>
      <c r="R154" s="115"/>
      <c r="S154" s="478"/>
      <c r="T154" s="478"/>
      <c r="U154" s="264">
        <v>800</v>
      </c>
      <c r="V154" s="264"/>
      <c r="W154" s="264"/>
      <c r="X154" s="264"/>
      <c r="Y154" s="264"/>
      <c r="Z154" s="131"/>
      <c r="AA154" s="132"/>
      <c r="AB154" s="132"/>
      <c r="AC154" s="132"/>
      <c r="AD154" s="132"/>
      <c r="AE154" s="132"/>
      <c r="AF154" s="132"/>
      <c r="AG154" s="132"/>
      <c r="AH154" s="132"/>
      <c r="AI154" s="132"/>
      <c r="AJ154" s="132"/>
      <c r="AK154" s="133"/>
    </row>
    <row r="155" spans="1:37" ht="18" customHeight="1">
      <c r="A155" s="478"/>
      <c r="B155" s="478"/>
      <c r="C155" s="264">
        <v>1000</v>
      </c>
      <c r="D155" s="264"/>
      <c r="E155" s="264"/>
      <c r="F155" s="264"/>
      <c r="G155" s="264"/>
      <c r="H155" s="113"/>
      <c r="I155" s="114"/>
      <c r="J155" s="114"/>
      <c r="K155" s="114"/>
      <c r="L155" s="114"/>
      <c r="M155" s="114"/>
      <c r="N155" s="114"/>
      <c r="O155" s="114"/>
      <c r="P155" s="114"/>
      <c r="Q155" s="114"/>
      <c r="R155" s="115"/>
      <c r="S155" s="478"/>
      <c r="T155" s="478"/>
      <c r="U155" s="264">
        <v>1000</v>
      </c>
      <c r="V155" s="264"/>
      <c r="W155" s="264"/>
      <c r="X155" s="264"/>
      <c r="Y155" s="264"/>
      <c r="Z155" s="131"/>
      <c r="AA155" s="132"/>
      <c r="AB155" s="132"/>
      <c r="AC155" s="132"/>
      <c r="AD155" s="132"/>
      <c r="AE155" s="132"/>
      <c r="AF155" s="132"/>
      <c r="AG155" s="132"/>
      <c r="AH155" s="132"/>
      <c r="AI155" s="132"/>
      <c r="AJ155" s="132"/>
      <c r="AK155" s="133"/>
    </row>
    <row r="156" spans="1:37" ht="18" customHeight="1">
      <c r="A156" s="478"/>
      <c r="B156" s="478"/>
      <c r="C156" s="264">
        <v>1200</v>
      </c>
      <c r="D156" s="264"/>
      <c r="E156" s="264"/>
      <c r="F156" s="264"/>
      <c r="G156" s="264"/>
      <c r="H156" s="113"/>
      <c r="I156" s="114"/>
      <c r="J156" s="114"/>
      <c r="K156" s="114"/>
      <c r="L156" s="114"/>
      <c r="M156" s="114"/>
      <c r="N156" s="114"/>
      <c r="O156" s="114"/>
      <c r="P156" s="114"/>
      <c r="Q156" s="114"/>
      <c r="R156" s="115"/>
      <c r="S156" s="478"/>
      <c r="T156" s="478"/>
      <c r="U156" s="264">
        <v>1200</v>
      </c>
      <c r="V156" s="264"/>
      <c r="W156" s="264"/>
      <c r="X156" s="264"/>
      <c r="Y156" s="264"/>
      <c r="Z156" s="131"/>
      <c r="AA156" s="132"/>
      <c r="AB156" s="132"/>
      <c r="AC156" s="132"/>
      <c r="AD156" s="132"/>
      <c r="AE156" s="132"/>
      <c r="AF156" s="132"/>
      <c r="AG156" s="132"/>
      <c r="AH156" s="132"/>
      <c r="AI156" s="132"/>
      <c r="AJ156" s="132"/>
      <c r="AK156" s="133"/>
    </row>
    <row r="157" spans="1:37" ht="18" customHeight="1">
      <c r="A157" s="478"/>
      <c r="B157" s="478"/>
      <c r="C157" s="264">
        <v>1500</v>
      </c>
      <c r="D157" s="264"/>
      <c r="E157" s="264"/>
      <c r="F157" s="264"/>
      <c r="G157" s="264"/>
      <c r="H157" s="113"/>
      <c r="I157" s="114"/>
      <c r="J157" s="114"/>
      <c r="K157" s="114"/>
      <c r="L157" s="114"/>
      <c r="M157" s="114"/>
      <c r="N157" s="114"/>
      <c r="O157" s="114"/>
      <c r="P157" s="114"/>
      <c r="Q157" s="114"/>
      <c r="R157" s="115"/>
      <c r="S157" s="478"/>
      <c r="T157" s="478"/>
      <c r="U157" s="264">
        <v>1500</v>
      </c>
      <c r="V157" s="264"/>
      <c r="W157" s="264"/>
      <c r="X157" s="264"/>
      <c r="Y157" s="264"/>
      <c r="Z157" s="131"/>
      <c r="AA157" s="132"/>
      <c r="AB157" s="132"/>
      <c r="AC157" s="132"/>
      <c r="AD157" s="132"/>
      <c r="AE157" s="132"/>
      <c r="AF157" s="132"/>
      <c r="AG157" s="132"/>
      <c r="AH157" s="132"/>
      <c r="AI157" s="132"/>
      <c r="AJ157" s="132"/>
      <c r="AK157" s="133"/>
    </row>
    <row r="158" spans="1:37" ht="18" customHeight="1">
      <c r="A158" s="478"/>
      <c r="B158" s="478"/>
      <c r="C158" s="264">
        <v>2000</v>
      </c>
      <c r="D158" s="264"/>
      <c r="E158" s="264"/>
      <c r="F158" s="264"/>
      <c r="G158" s="264"/>
      <c r="H158" s="113"/>
      <c r="I158" s="114"/>
      <c r="J158" s="114"/>
      <c r="K158" s="114"/>
      <c r="L158" s="114"/>
      <c r="M158" s="114"/>
      <c r="N158" s="114"/>
      <c r="O158" s="114"/>
      <c r="P158" s="114"/>
      <c r="Q158" s="114"/>
      <c r="R158" s="115"/>
      <c r="S158" s="478"/>
      <c r="T158" s="478"/>
      <c r="U158" s="264">
        <v>2000</v>
      </c>
      <c r="V158" s="264"/>
      <c r="W158" s="264"/>
      <c r="X158" s="264"/>
      <c r="Y158" s="264"/>
      <c r="Z158" s="131"/>
      <c r="AA158" s="132"/>
      <c r="AB158" s="132"/>
      <c r="AC158" s="132"/>
      <c r="AD158" s="132"/>
      <c r="AE158" s="132"/>
      <c r="AF158" s="132"/>
      <c r="AG158" s="132"/>
      <c r="AH158" s="132"/>
      <c r="AI158" s="132"/>
      <c r="AJ158" s="132"/>
      <c r="AK158" s="133"/>
    </row>
    <row r="159" spans="1:37" ht="20" customHeight="1">
      <c r="A159" s="478" t="s">
        <v>248</v>
      </c>
      <c r="B159" s="478"/>
      <c r="C159" s="264" t="s">
        <v>245</v>
      </c>
      <c r="D159" s="264"/>
      <c r="E159" s="264"/>
      <c r="F159" s="264"/>
      <c r="G159" s="264"/>
      <c r="H159" s="266" t="s">
        <v>246</v>
      </c>
      <c r="I159" s="267"/>
      <c r="J159" s="267"/>
      <c r="K159" s="267"/>
      <c r="L159" s="267"/>
      <c r="M159" s="267"/>
      <c r="N159" s="267"/>
      <c r="O159" s="267"/>
      <c r="P159" s="267"/>
      <c r="Q159" s="267"/>
      <c r="R159" s="268"/>
      <c r="S159" s="266" t="s">
        <v>249</v>
      </c>
      <c r="T159" s="267"/>
      <c r="U159" s="267"/>
      <c r="V159" s="267"/>
      <c r="W159" s="267"/>
      <c r="X159" s="267"/>
      <c r="Y159" s="268"/>
      <c r="Z159" s="127" t="s">
        <v>76</v>
      </c>
      <c r="AA159" s="128"/>
      <c r="AB159" s="128"/>
      <c r="AC159" s="128"/>
      <c r="AD159" s="128"/>
      <c r="AE159" s="128"/>
      <c r="AF159" s="128"/>
      <c r="AG159" s="128"/>
      <c r="AH159" s="128"/>
      <c r="AI159" s="128"/>
      <c r="AJ159" s="128"/>
      <c r="AK159" s="129"/>
    </row>
    <row r="160" spans="1:37" ht="20" customHeight="1">
      <c r="A160" s="478"/>
      <c r="B160" s="478"/>
      <c r="C160" s="264">
        <v>800</v>
      </c>
      <c r="D160" s="264"/>
      <c r="E160" s="264"/>
      <c r="F160" s="264"/>
      <c r="G160" s="264"/>
      <c r="H160" s="113"/>
      <c r="I160" s="114"/>
      <c r="J160" s="114"/>
      <c r="K160" s="114"/>
      <c r="L160" s="114"/>
      <c r="M160" s="114"/>
      <c r="N160" s="114"/>
      <c r="O160" s="114"/>
      <c r="P160" s="114"/>
      <c r="Q160" s="114"/>
      <c r="R160" s="115"/>
      <c r="S160" s="266" t="s">
        <v>250</v>
      </c>
      <c r="T160" s="267"/>
      <c r="U160" s="267"/>
      <c r="V160" s="267"/>
      <c r="W160" s="267"/>
      <c r="X160" s="267"/>
      <c r="Y160" s="268"/>
      <c r="Z160" s="127" t="s">
        <v>76</v>
      </c>
      <c r="AA160" s="128"/>
      <c r="AB160" s="128"/>
      <c r="AC160" s="128"/>
      <c r="AD160" s="128"/>
      <c r="AE160" s="128"/>
      <c r="AF160" s="128"/>
      <c r="AG160" s="128"/>
      <c r="AH160" s="128"/>
      <c r="AI160" s="128"/>
      <c r="AJ160" s="128"/>
      <c r="AK160" s="129"/>
    </row>
    <row r="161" spans="1:37" ht="20" customHeight="1">
      <c r="A161" s="478"/>
      <c r="B161" s="478"/>
      <c r="C161" s="264">
        <v>1000</v>
      </c>
      <c r="D161" s="264"/>
      <c r="E161" s="264"/>
      <c r="F161" s="264"/>
      <c r="G161" s="264"/>
      <c r="H161" s="113"/>
      <c r="I161" s="114"/>
      <c r="J161" s="114"/>
      <c r="K161" s="114"/>
      <c r="L161" s="114"/>
      <c r="M161" s="114"/>
      <c r="N161" s="114"/>
      <c r="O161" s="114"/>
      <c r="P161" s="114"/>
      <c r="Q161" s="114"/>
      <c r="R161" s="115"/>
      <c r="S161" s="479" t="s">
        <v>251</v>
      </c>
      <c r="T161" s="480"/>
      <c r="U161" s="266"/>
      <c r="V161" s="267"/>
      <c r="W161" s="267"/>
      <c r="X161" s="267"/>
      <c r="Y161" s="267"/>
      <c r="Z161" s="267"/>
      <c r="AA161" s="267"/>
      <c r="AB161" s="267"/>
      <c r="AC161" s="267"/>
      <c r="AD161" s="267"/>
      <c r="AE161" s="267"/>
      <c r="AF161" s="267"/>
      <c r="AG161" s="267"/>
      <c r="AH161" s="267"/>
      <c r="AI161" s="267"/>
      <c r="AJ161" s="267"/>
      <c r="AK161" s="268"/>
    </row>
    <row r="162" spans="1:37" ht="20" customHeight="1">
      <c r="A162" s="478"/>
      <c r="B162" s="478"/>
      <c r="C162" s="264">
        <v>1200</v>
      </c>
      <c r="D162" s="264"/>
      <c r="E162" s="264"/>
      <c r="F162" s="264"/>
      <c r="G162" s="264"/>
      <c r="H162" s="113"/>
      <c r="I162" s="114"/>
      <c r="J162" s="114"/>
      <c r="K162" s="114"/>
      <c r="L162" s="114"/>
      <c r="M162" s="114"/>
      <c r="N162" s="114"/>
      <c r="O162" s="114"/>
      <c r="P162" s="114"/>
      <c r="Q162" s="114"/>
      <c r="R162" s="115"/>
      <c r="S162" s="481"/>
      <c r="T162" s="482"/>
      <c r="U162" s="264" t="s">
        <v>245</v>
      </c>
      <c r="V162" s="264"/>
      <c r="W162" s="264"/>
      <c r="X162" s="264"/>
      <c r="Y162" s="264"/>
      <c r="Z162" s="266" t="s">
        <v>252</v>
      </c>
      <c r="AA162" s="267"/>
      <c r="AB162" s="267"/>
      <c r="AC162" s="267"/>
      <c r="AD162" s="267"/>
      <c r="AE162" s="267"/>
      <c r="AF162" s="267"/>
      <c r="AG162" s="267"/>
      <c r="AH162" s="267"/>
      <c r="AI162" s="267"/>
      <c r="AJ162" s="267"/>
      <c r="AK162" s="268"/>
    </row>
    <row r="163" spans="1:37" ht="20" customHeight="1">
      <c r="A163" s="478"/>
      <c r="B163" s="478"/>
      <c r="C163" s="264">
        <v>1500</v>
      </c>
      <c r="D163" s="264"/>
      <c r="E163" s="264"/>
      <c r="F163" s="264"/>
      <c r="G163" s="264"/>
      <c r="H163" s="113"/>
      <c r="I163" s="114"/>
      <c r="J163" s="114"/>
      <c r="K163" s="114"/>
      <c r="L163" s="114"/>
      <c r="M163" s="114"/>
      <c r="N163" s="114"/>
      <c r="O163" s="114"/>
      <c r="P163" s="114"/>
      <c r="Q163" s="114"/>
      <c r="R163" s="115"/>
      <c r="S163" s="481"/>
      <c r="T163" s="482"/>
      <c r="U163" s="264" t="s">
        <v>253</v>
      </c>
      <c r="V163" s="264"/>
      <c r="W163" s="264"/>
      <c r="X163" s="264"/>
      <c r="Y163" s="264"/>
      <c r="Z163" s="127">
        <v>0</v>
      </c>
      <c r="AA163" s="128"/>
      <c r="AB163" s="128"/>
      <c r="AC163" s="128"/>
      <c r="AD163" s="128"/>
      <c r="AE163" s="128"/>
      <c r="AF163" s="128"/>
      <c r="AG163" s="128"/>
      <c r="AH163" s="128"/>
      <c r="AI163" s="128"/>
      <c r="AJ163" s="128"/>
      <c r="AK163" s="129"/>
    </row>
    <row r="164" spans="1:37" ht="20" customHeight="1">
      <c r="A164" s="483"/>
      <c r="B164" s="483"/>
      <c r="C164" s="484">
        <v>2000</v>
      </c>
      <c r="D164" s="484"/>
      <c r="E164" s="484"/>
      <c r="F164" s="484"/>
      <c r="G164" s="484"/>
      <c r="H164" s="113"/>
      <c r="I164" s="114"/>
      <c r="J164" s="114"/>
      <c r="K164" s="114"/>
      <c r="L164" s="114"/>
      <c r="M164" s="114"/>
      <c r="N164" s="114"/>
      <c r="O164" s="114"/>
      <c r="P164" s="114"/>
      <c r="Q164" s="114"/>
      <c r="R164" s="115"/>
      <c r="S164" s="481"/>
      <c r="T164" s="482"/>
      <c r="U164" s="484" t="s">
        <v>254</v>
      </c>
      <c r="V164" s="484"/>
      <c r="W164" s="484"/>
      <c r="X164" s="484"/>
      <c r="Y164" s="484"/>
      <c r="Z164" s="127">
        <v>0</v>
      </c>
      <c r="AA164" s="128"/>
      <c r="AB164" s="128"/>
      <c r="AC164" s="128"/>
      <c r="AD164" s="128"/>
      <c r="AE164" s="128"/>
      <c r="AF164" s="128"/>
      <c r="AG164" s="128"/>
      <c r="AH164" s="128"/>
      <c r="AI164" s="128"/>
      <c r="AJ164" s="128"/>
      <c r="AK164" s="129"/>
    </row>
    <row r="165" spans="1:37" ht="20" customHeight="1">
      <c r="A165" s="410" t="s">
        <v>255</v>
      </c>
      <c r="B165" s="410"/>
      <c r="C165" s="410"/>
      <c r="D165" s="410"/>
      <c r="E165" s="410"/>
      <c r="F165" s="410"/>
      <c r="G165" s="410"/>
      <c r="H165" s="127">
        <v>0</v>
      </c>
      <c r="I165" s="128"/>
      <c r="J165" s="128"/>
      <c r="K165" s="128"/>
      <c r="L165" s="128"/>
      <c r="M165" s="128"/>
      <c r="N165" s="128"/>
      <c r="O165" s="128"/>
      <c r="P165" s="128"/>
      <c r="Q165" s="128"/>
      <c r="R165" s="128"/>
      <c r="S165" s="128"/>
      <c r="T165" s="128"/>
      <c r="U165" s="128"/>
      <c r="V165" s="128"/>
      <c r="W165" s="128"/>
      <c r="X165" s="128"/>
      <c r="Y165" s="128"/>
      <c r="Z165" s="128"/>
      <c r="AA165" s="128"/>
      <c r="AB165" s="267" t="s">
        <v>256</v>
      </c>
      <c r="AC165" s="268"/>
      <c r="AD165" s="485"/>
      <c r="AE165" s="486"/>
      <c r="AF165" s="486"/>
      <c r="AG165" s="486"/>
      <c r="AH165" s="486"/>
      <c r="AI165" s="486"/>
      <c r="AJ165" s="486"/>
      <c r="AK165" s="487"/>
    </row>
    <row r="166" spans="1:37" ht="20" hidden="1" customHeight="1">
      <c r="A166" s="399" t="s">
        <v>257</v>
      </c>
      <c r="B166" s="399"/>
      <c r="C166" s="399"/>
      <c r="D166" s="399"/>
      <c r="E166" s="399"/>
      <c r="F166" s="399"/>
      <c r="G166" s="399"/>
      <c r="H166" s="124" t="s">
        <v>258</v>
      </c>
      <c r="I166" s="125"/>
      <c r="J166" s="125"/>
      <c r="K166" s="125"/>
      <c r="L166" s="126"/>
      <c r="M166" s="127">
        <v>0</v>
      </c>
      <c r="N166" s="128"/>
      <c r="O166" s="128"/>
      <c r="P166" s="128"/>
      <c r="Q166" s="128"/>
      <c r="R166" s="129"/>
      <c r="S166" s="124" t="s">
        <v>259</v>
      </c>
      <c r="T166" s="125"/>
      <c r="U166" s="125"/>
      <c r="V166" s="125"/>
      <c r="W166" s="126"/>
      <c r="X166" s="127">
        <v>0</v>
      </c>
      <c r="Y166" s="128"/>
      <c r="Z166" s="128"/>
      <c r="AA166" s="128"/>
      <c r="AB166" s="128"/>
      <c r="AC166" s="129"/>
      <c r="AD166" s="488"/>
      <c r="AE166" s="489"/>
      <c r="AF166" s="489"/>
      <c r="AG166" s="489"/>
      <c r="AH166" s="489"/>
      <c r="AI166" s="489"/>
      <c r="AJ166" s="489"/>
      <c r="AK166" s="490"/>
    </row>
    <row r="167" spans="1:37" ht="20" customHeight="1">
      <c r="A167" s="491" t="s">
        <v>260</v>
      </c>
      <c r="B167" s="491"/>
      <c r="C167" s="491"/>
      <c r="D167" s="491"/>
      <c r="E167" s="491"/>
      <c r="F167" s="491"/>
      <c r="G167" s="491"/>
      <c r="H167" s="130" t="s">
        <v>261</v>
      </c>
      <c r="I167" s="130"/>
      <c r="J167" s="130"/>
      <c r="K167" s="130"/>
      <c r="L167" s="130"/>
      <c r="M167" s="130"/>
      <c r="N167" s="130"/>
      <c r="O167" s="130"/>
      <c r="P167" s="130"/>
      <c r="Q167" s="130"/>
      <c r="R167" s="130"/>
      <c r="S167" s="130"/>
      <c r="T167" s="130"/>
      <c r="U167" s="130"/>
      <c r="V167" s="130"/>
      <c r="W167" s="130"/>
      <c r="X167" s="130"/>
      <c r="Y167" s="130"/>
      <c r="Z167" s="130"/>
      <c r="AA167" s="130"/>
      <c r="AB167" s="130"/>
      <c r="AC167" s="130"/>
      <c r="AD167" s="488"/>
      <c r="AE167" s="489"/>
      <c r="AF167" s="489"/>
      <c r="AG167" s="489"/>
      <c r="AH167" s="489"/>
      <c r="AI167" s="489"/>
      <c r="AJ167" s="489"/>
      <c r="AK167" s="490"/>
    </row>
    <row r="168" spans="1:37" ht="20" customHeight="1">
      <c r="A168" s="401" t="s">
        <v>262</v>
      </c>
      <c r="B168" s="401"/>
      <c r="C168" s="401"/>
      <c r="D168" s="401"/>
      <c r="E168" s="401"/>
      <c r="F168" s="401"/>
      <c r="G168" s="401"/>
      <c r="H168" s="121" t="s">
        <v>263</v>
      </c>
      <c r="I168" s="121"/>
      <c r="J168" s="121"/>
      <c r="K168" s="121"/>
      <c r="L168" s="121"/>
      <c r="M168" s="121"/>
      <c r="N168" s="121"/>
      <c r="O168" s="121"/>
      <c r="P168" s="121"/>
      <c r="Q168" s="121"/>
      <c r="R168" s="121"/>
      <c r="S168" s="121"/>
      <c r="T168" s="121"/>
      <c r="U168" s="121"/>
      <c r="V168" s="121"/>
      <c r="W168" s="121"/>
      <c r="X168" s="121"/>
      <c r="Y168" s="121"/>
      <c r="Z168" s="121"/>
      <c r="AA168" s="121"/>
      <c r="AB168" s="121"/>
      <c r="AC168" s="121"/>
      <c r="AD168" s="488"/>
      <c r="AE168" s="489"/>
      <c r="AF168" s="489"/>
      <c r="AG168" s="489"/>
      <c r="AH168" s="489"/>
      <c r="AI168" s="489"/>
      <c r="AJ168" s="489"/>
      <c r="AK168" s="490"/>
    </row>
    <row r="169" spans="1:37" ht="20" customHeight="1">
      <c r="A169" s="410" t="s">
        <v>264</v>
      </c>
      <c r="B169" s="410"/>
      <c r="C169" s="410"/>
      <c r="D169" s="410"/>
      <c r="E169" s="410"/>
      <c r="F169" s="410"/>
      <c r="G169" s="410"/>
      <c r="H169" s="121" t="s">
        <v>265</v>
      </c>
      <c r="I169" s="121"/>
      <c r="J169" s="121"/>
      <c r="K169" s="121"/>
      <c r="L169" s="121"/>
      <c r="M169" s="121"/>
      <c r="N169" s="121"/>
      <c r="O169" s="121"/>
      <c r="P169" s="121"/>
      <c r="Q169" s="121"/>
      <c r="R169" s="121"/>
      <c r="S169" s="121"/>
      <c r="T169" s="121"/>
      <c r="U169" s="121"/>
      <c r="V169" s="121"/>
      <c r="W169" s="121"/>
      <c r="X169" s="121"/>
      <c r="Y169" s="121"/>
      <c r="Z169" s="121"/>
      <c r="AA169" s="121"/>
      <c r="AB169" s="121"/>
      <c r="AC169" s="121"/>
      <c r="AD169" s="488"/>
      <c r="AE169" s="489"/>
      <c r="AF169" s="489"/>
      <c r="AG169" s="489"/>
      <c r="AH169" s="489"/>
      <c r="AI169" s="489"/>
      <c r="AJ169" s="489"/>
      <c r="AK169" s="490"/>
    </row>
    <row r="170" spans="1:37" ht="20" customHeight="1">
      <c r="A170" s="410"/>
      <c r="B170" s="410"/>
      <c r="C170" s="410"/>
      <c r="D170" s="410"/>
      <c r="E170" s="410"/>
      <c r="F170" s="410"/>
      <c r="G170" s="410"/>
      <c r="H170" s="122">
        <v>1</v>
      </c>
      <c r="I170" s="122"/>
      <c r="J170" s="122"/>
      <c r="K170" s="122"/>
      <c r="L170" s="122"/>
      <c r="M170" s="122"/>
      <c r="N170" s="122"/>
      <c r="O170" s="122"/>
      <c r="P170" s="122"/>
      <c r="Q170" s="122"/>
      <c r="R170" s="122"/>
      <c r="S170" s="122"/>
      <c r="T170" s="122"/>
      <c r="U170" s="122"/>
      <c r="V170" s="122"/>
      <c r="W170" s="122"/>
      <c r="X170" s="122"/>
      <c r="Y170" s="122"/>
      <c r="Z170" s="122"/>
      <c r="AA170" s="122"/>
      <c r="AB170" s="264" t="s">
        <v>266</v>
      </c>
      <c r="AC170" s="399"/>
      <c r="AD170" s="488"/>
      <c r="AE170" s="489"/>
      <c r="AF170" s="489"/>
      <c r="AG170" s="489"/>
      <c r="AH170" s="489"/>
      <c r="AI170" s="489"/>
      <c r="AJ170" s="489"/>
      <c r="AK170" s="490"/>
    </row>
    <row r="171" spans="1:37" s="411" customFormat="1" ht="36" customHeight="1">
      <c r="A171" s="410" t="s">
        <v>267</v>
      </c>
      <c r="B171" s="410"/>
      <c r="C171" s="410"/>
      <c r="D171" s="410"/>
      <c r="E171" s="410"/>
      <c r="F171" s="410"/>
      <c r="G171" s="410"/>
      <c r="H171" s="123" t="s">
        <v>265</v>
      </c>
      <c r="I171" s="123"/>
      <c r="J171" s="123"/>
      <c r="K171" s="123"/>
      <c r="L171" s="123"/>
      <c r="M171" s="123"/>
      <c r="N171" s="123"/>
      <c r="O171" s="123"/>
      <c r="P171" s="123"/>
      <c r="Q171" s="123"/>
      <c r="R171" s="123"/>
      <c r="S171" s="123"/>
      <c r="T171" s="123"/>
      <c r="U171" s="123"/>
      <c r="V171" s="123"/>
      <c r="W171" s="123"/>
      <c r="X171" s="123"/>
      <c r="Y171" s="123"/>
      <c r="Z171" s="123"/>
      <c r="AA171" s="123"/>
      <c r="AB171" s="123"/>
      <c r="AC171" s="123"/>
      <c r="AD171" s="492"/>
      <c r="AE171" s="493"/>
      <c r="AF171" s="493"/>
      <c r="AG171" s="493"/>
      <c r="AH171" s="493"/>
      <c r="AI171" s="493"/>
      <c r="AJ171" s="493"/>
      <c r="AK171" s="494"/>
    </row>
    <row r="172" spans="1:37" ht="20" customHeight="1">
      <c r="A172" s="495" t="s">
        <v>268</v>
      </c>
      <c r="B172" s="496"/>
      <c r="C172" s="496"/>
      <c r="D172" s="496"/>
      <c r="E172" s="496"/>
      <c r="F172" s="496"/>
      <c r="G172" s="496"/>
      <c r="H172" s="496"/>
      <c r="I172" s="496"/>
      <c r="J172" s="496"/>
      <c r="K172" s="496"/>
      <c r="L172" s="496"/>
      <c r="M172" s="496"/>
      <c r="N172" s="496"/>
      <c r="O172" s="496"/>
      <c r="P172" s="496"/>
      <c r="Q172" s="496"/>
      <c r="R172" s="496"/>
      <c r="S172" s="496"/>
      <c r="T172" s="496"/>
      <c r="U172" s="496"/>
      <c r="V172" s="496"/>
      <c r="W172" s="496"/>
      <c r="X172" s="496"/>
      <c r="Y172" s="496"/>
      <c r="Z172" s="496"/>
      <c r="AA172" s="496"/>
      <c r="AB172" s="496"/>
      <c r="AC172" s="496"/>
      <c r="AD172" s="496"/>
      <c r="AE172" s="496"/>
      <c r="AF172" s="496"/>
      <c r="AG172" s="496"/>
      <c r="AH172" s="496"/>
      <c r="AI172" s="496"/>
      <c r="AJ172" s="496"/>
      <c r="AK172" s="497"/>
    </row>
    <row r="173" spans="1:37" ht="20" customHeight="1">
      <c r="A173" s="106"/>
      <c r="B173" s="107"/>
      <c r="C173" s="107"/>
      <c r="D173" s="107"/>
      <c r="E173" s="107"/>
      <c r="F173" s="107"/>
      <c r="G173" s="107"/>
      <c r="H173" s="107"/>
      <c r="I173" s="107"/>
      <c r="J173" s="107"/>
      <c r="K173" s="107"/>
      <c r="L173" s="107"/>
      <c r="M173" s="107"/>
      <c r="N173" s="107"/>
      <c r="O173" s="107"/>
      <c r="P173" s="107"/>
      <c r="Q173" s="107"/>
      <c r="R173" s="107"/>
      <c r="S173" s="107"/>
      <c r="T173" s="107"/>
      <c r="U173" s="107"/>
      <c r="V173" s="107"/>
      <c r="W173" s="107"/>
      <c r="X173" s="107"/>
      <c r="Y173" s="107"/>
      <c r="Z173" s="107"/>
      <c r="AA173" s="107"/>
      <c r="AB173" s="107"/>
      <c r="AC173" s="107"/>
      <c r="AD173" s="107"/>
      <c r="AE173" s="107"/>
      <c r="AF173" s="107"/>
      <c r="AG173" s="107"/>
      <c r="AH173" s="107"/>
      <c r="AI173" s="107"/>
      <c r="AJ173" s="107"/>
      <c r="AK173" s="108"/>
    </row>
    <row r="174" spans="1:37" ht="20" customHeight="1">
      <c r="A174" s="109"/>
      <c r="B174" s="107"/>
      <c r="C174" s="107"/>
      <c r="D174" s="107"/>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c r="AA174" s="107"/>
      <c r="AB174" s="107"/>
      <c r="AC174" s="107"/>
      <c r="AD174" s="107"/>
      <c r="AE174" s="107"/>
      <c r="AF174" s="107"/>
      <c r="AG174" s="107"/>
      <c r="AH174" s="107"/>
      <c r="AI174" s="107"/>
      <c r="AJ174" s="107"/>
      <c r="AK174" s="108"/>
    </row>
    <row r="175" spans="1:37" ht="20" customHeight="1">
      <c r="A175" s="109"/>
      <c r="B175" s="107"/>
      <c r="C175" s="107"/>
      <c r="D175" s="107"/>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c r="AA175" s="107"/>
      <c r="AB175" s="107"/>
      <c r="AC175" s="107"/>
      <c r="AD175" s="107"/>
      <c r="AE175" s="107"/>
      <c r="AF175" s="107"/>
      <c r="AG175" s="107"/>
      <c r="AH175" s="107"/>
      <c r="AI175" s="107"/>
      <c r="AJ175" s="107"/>
      <c r="AK175" s="108"/>
    </row>
    <row r="176" spans="1:37" ht="20" customHeight="1">
      <c r="A176" s="110"/>
      <c r="B176" s="111"/>
      <c r="C176" s="111"/>
      <c r="D176" s="111"/>
      <c r="E176" s="111"/>
      <c r="F176" s="111"/>
      <c r="G176" s="111"/>
      <c r="H176" s="111"/>
      <c r="I176" s="111"/>
      <c r="J176" s="111"/>
      <c r="K176" s="111"/>
      <c r="L176" s="111"/>
      <c r="M176" s="111"/>
      <c r="N176" s="111"/>
      <c r="O176" s="111"/>
      <c r="P176" s="111"/>
      <c r="Q176" s="111"/>
      <c r="R176" s="111"/>
      <c r="S176" s="111"/>
      <c r="T176" s="111"/>
      <c r="U176" s="111"/>
      <c r="V176" s="111"/>
      <c r="W176" s="111"/>
      <c r="X176" s="111"/>
      <c r="Y176" s="111"/>
      <c r="Z176" s="111"/>
      <c r="AA176" s="111"/>
      <c r="AB176" s="111"/>
      <c r="AC176" s="111"/>
      <c r="AD176" s="111"/>
      <c r="AE176" s="111"/>
      <c r="AF176" s="111"/>
      <c r="AG176" s="111"/>
      <c r="AH176" s="111"/>
      <c r="AI176" s="111"/>
      <c r="AJ176" s="111"/>
      <c r="AK176" s="112"/>
    </row>
    <row r="177" spans="1:37">
      <c r="A177" s="498" t="s">
        <v>269</v>
      </c>
      <c r="B177" s="499"/>
      <c r="C177" s="500"/>
      <c r="D177" s="113"/>
      <c r="E177" s="114"/>
      <c r="F177" s="114"/>
      <c r="G177" s="114"/>
      <c r="H177" s="114"/>
      <c r="I177" s="114"/>
      <c r="J177" s="114"/>
      <c r="K177" s="114"/>
      <c r="L177" s="115"/>
      <c r="M177" s="501" t="s">
        <v>270</v>
      </c>
      <c r="N177" s="502"/>
      <c r="O177" s="503"/>
      <c r="P177" s="113"/>
      <c r="Q177" s="114"/>
      <c r="R177" s="114"/>
      <c r="S177" s="114"/>
      <c r="T177" s="114"/>
      <c r="U177" s="114"/>
      <c r="V177" s="114"/>
      <c r="W177" s="114"/>
      <c r="X177" s="115"/>
      <c r="Y177" s="498" t="s">
        <v>271</v>
      </c>
      <c r="Z177" s="499"/>
      <c r="AA177" s="500"/>
      <c r="AB177" s="113"/>
      <c r="AC177" s="114"/>
      <c r="AD177" s="114"/>
      <c r="AE177" s="114"/>
      <c r="AF177" s="114"/>
      <c r="AG177" s="114"/>
      <c r="AH177" s="114"/>
      <c r="AI177" s="114"/>
      <c r="AJ177" s="114"/>
      <c r="AK177" s="115"/>
    </row>
    <row r="178" spans="1:37">
      <c r="A178" s="504"/>
      <c r="B178" s="505"/>
      <c r="C178" s="506"/>
      <c r="D178" s="116"/>
      <c r="E178" s="117"/>
      <c r="F178" s="117"/>
      <c r="G178" s="117"/>
      <c r="H178" s="117"/>
      <c r="I178" s="117"/>
      <c r="J178" s="117"/>
      <c r="K178" s="117"/>
      <c r="L178" s="118"/>
      <c r="M178" s="507"/>
      <c r="N178" s="508"/>
      <c r="O178" s="509"/>
      <c r="P178" s="116"/>
      <c r="Q178" s="117"/>
      <c r="R178" s="117"/>
      <c r="S178" s="117"/>
      <c r="T178" s="117"/>
      <c r="U178" s="117"/>
      <c r="V178" s="117"/>
      <c r="W178" s="117"/>
      <c r="X178" s="118"/>
      <c r="Y178" s="504"/>
      <c r="Z178" s="505"/>
      <c r="AA178" s="506"/>
      <c r="AB178" s="116"/>
      <c r="AC178" s="117"/>
      <c r="AD178" s="117"/>
      <c r="AE178" s="117"/>
      <c r="AF178" s="117"/>
      <c r="AG178" s="117"/>
      <c r="AH178" s="117"/>
      <c r="AI178" s="117"/>
      <c r="AJ178" s="117"/>
      <c r="AK178" s="118"/>
    </row>
    <row r="179" spans="1:37" ht="14.15" customHeight="1">
      <c r="A179" s="510" t="s">
        <v>272</v>
      </c>
      <c r="B179" s="510"/>
      <c r="C179" s="510"/>
      <c r="D179" s="510"/>
      <c r="E179" s="510"/>
      <c r="F179" s="510"/>
      <c r="G179" s="510"/>
      <c r="H179" s="510"/>
      <c r="I179" s="510"/>
      <c r="J179" s="510"/>
      <c r="K179" s="510"/>
      <c r="L179" s="510"/>
      <c r="M179" s="510"/>
      <c r="N179" s="510"/>
      <c r="O179" s="510"/>
      <c r="P179" s="510"/>
      <c r="Q179" s="510"/>
      <c r="R179" s="510"/>
      <c r="S179" s="510"/>
      <c r="T179" s="510"/>
      <c r="U179" s="510"/>
      <c r="V179" s="510"/>
      <c r="W179" s="510"/>
      <c r="X179" s="510"/>
      <c r="Y179" s="510"/>
      <c r="Z179" s="510"/>
      <c r="AA179" s="510"/>
      <c r="AB179" s="510"/>
      <c r="AC179" s="510"/>
      <c r="AD179" s="510"/>
      <c r="AE179" s="510"/>
      <c r="AF179" s="510"/>
      <c r="AG179" s="510"/>
      <c r="AH179" s="510"/>
      <c r="AI179" s="510"/>
      <c r="AJ179" s="510"/>
      <c r="AK179" s="510"/>
    </row>
    <row r="180" spans="1:37" ht="20.5">
      <c r="A180" s="511" t="s">
        <v>273</v>
      </c>
      <c r="B180" s="511"/>
      <c r="C180" s="511"/>
      <c r="D180" s="511"/>
      <c r="E180" s="511"/>
      <c r="F180" s="511"/>
      <c r="G180" s="511"/>
      <c r="H180" s="511"/>
      <c r="I180" s="511"/>
      <c r="J180" s="511"/>
      <c r="K180" s="511"/>
      <c r="L180" s="511"/>
      <c r="M180" s="511"/>
      <c r="N180" s="511"/>
      <c r="O180" s="511"/>
      <c r="P180" s="511"/>
      <c r="Q180" s="511"/>
      <c r="R180" s="511"/>
      <c r="S180" s="511"/>
      <c r="T180" s="511"/>
      <c r="U180" s="511"/>
      <c r="V180" s="511"/>
      <c r="W180" s="511"/>
      <c r="X180" s="511"/>
      <c r="Y180" s="511"/>
      <c r="Z180" s="511"/>
      <c r="AA180" s="511"/>
      <c r="AB180" s="511"/>
      <c r="AC180" s="511"/>
      <c r="AD180" s="511"/>
      <c r="AE180" s="511"/>
      <c r="AF180" s="511"/>
      <c r="AG180" s="511"/>
      <c r="AH180" s="511"/>
      <c r="AI180" s="511"/>
      <c r="AJ180" s="511"/>
      <c r="AK180" s="511"/>
    </row>
    <row r="181" spans="1:37">
      <c r="A181" s="512"/>
      <c r="B181" s="512"/>
      <c r="C181" s="512"/>
      <c r="D181" s="512"/>
      <c r="E181" s="512"/>
      <c r="F181" s="512"/>
      <c r="G181" s="512"/>
      <c r="H181" s="512"/>
      <c r="I181" s="512"/>
      <c r="J181" s="512"/>
      <c r="K181" s="512"/>
      <c r="L181" s="512"/>
      <c r="M181" s="512"/>
      <c r="N181" s="512"/>
      <c r="O181" s="512"/>
      <c r="P181" s="512"/>
      <c r="Q181" s="512"/>
      <c r="R181" s="512"/>
      <c r="S181" s="512"/>
      <c r="T181" s="512"/>
      <c r="U181" s="512"/>
      <c r="V181" s="512"/>
      <c r="W181" s="512"/>
      <c r="X181" s="512"/>
      <c r="Y181" s="512"/>
      <c r="Z181" s="512"/>
      <c r="AA181" s="512"/>
      <c r="AB181" s="512"/>
      <c r="AC181" s="512"/>
      <c r="AD181" s="512"/>
      <c r="AE181" s="512"/>
      <c r="AF181" s="512"/>
      <c r="AG181" s="512"/>
      <c r="AH181" s="512"/>
      <c r="AI181" s="512"/>
      <c r="AJ181" s="512"/>
      <c r="AK181" s="512"/>
    </row>
    <row r="182" spans="1:37">
      <c r="A182" s="512"/>
      <c r="B182" s="512"/>
      <c r="C182" s="512"/>
      <c r="D182" s="512"/>
      <c r="E182" s="512"/>
      <c r="F182" s="512"/>
      <c r="G182" s="512"/>
      <c r="H182" s="512"/>
      <c r="I182" s="512"/>
      <c r="J182" s="512"/>
      <c r="K182" s="512"/>
      <c r="L182" s="512"/>
      <c r="M182" s="512"/>
      <c r="N182" s="512"/>
      <c r="O182" s="512"/>
      <c r="P182" s="512"/>
      <c r="Q182" s="512"/>
      <c r="R182" s="512"/>
      <c r="S182" s="512"/>
      <c r="T182" s="512"/>
      <c r="U182" s="512"/>
      <c r="V182" s="512"/>
      <c r="W182" s="512"/>
      <c r="X182" s="512"/>
      <c r="Y182" s="512"/>
      <c r="Z182" s="512"/>
      <c r="AA182" s="512"/>
      <c r="AB182" s="512"/>
      <c r="AC182" s="512"/>
      <c r="AD182" s="512"/>
      <c r="AE182" s="512"/>
      <c r="AF182" s="512"/>
      <c r="AG182" s="512"/>
      <c r="AH182" s="512"/>
      <c r="AI182" s="512"/>
      <c r="AJ182" s="512"/>
      <c r="AK182" s="512"/>
    </row>
    <row r="183" spans="1:37">
      <c r="A183" s="512"/>
      <c r="B183" s="512"/>
      <c r="C183" s="512"/>
      <c r="D183" s="512"/>
      <c r="E183" s="512"/>
      <c r="F183" s="512"/>
      <c r="G183" s="512"/>
      <c r="H183" s="512"/>
      <c r="I183" s="512"/>
      <c r="J183" s="512"/>
      <c r="K183" s="512"/>
      <c r="L183" s="512"/>
      <c r="M183" s="512"/>
      <c r="N183" s="512"/>
      <c r="O183" s="512"/>
      <c r="P183" s="512"/>
      <c r="Q183" s="512"/>
      <c r="R183" s="512"/>
      <c r="S183" s="512"/>
      <c r="T183" s="512"/>
      <c r="U183" s="512"/>
      <c r="V183" s="512"/>
      <c r="W183" s="512"/>
      <c r="X183" s="512"/>
      <c r="Y183" s="512"/>
      <c r="Z183" s="512"/>
      <c r="AA183" s="512"/>
      <c r="AB183" s="512"/>
      <c r="AC183" s="512"/>
      <c r="AD183" s="512"/>
      <c r="AE183" s="512"/>
      <c r="AF183" s="512"/>
      <c r="AG183" s="512"/>
      <c r="AH183" s="512"/>
      <c r="AI183" s="512"/>
      <c r="AJ183" s="512"/>
      <c r="AK183" s="512"/>
    </row>
    <row r="184" spans="1:37">
      <c r="A184" s="512"/>
      <c r="B184" s="512"/>
      <c r="C184" s="512"/>
      <c r="D184" s="512"/>
      <c r="E184" s="512"/>
      <c r="F184" s="512"/>
      <c r="G184" s="512"/>
      <c r="H184" s="512"/>
      <c r="I184" s="512"/>
      <c r="J184" s="512"/>
      <c r="K184" s="512"/>
      <c r="L184" s="512"/>
      <c r="M184" s="512"/>
      <c r="N184" s="512"/>
      <c r="O184" s="512"/>
      <c r="P184" s="512"/>
      <c r="Q184" s="512"/>
      <c r="R184" s="512"/>
      <c r="S184" s="512"/>
      <c r="T184" s="512"/>
      <c r="U184" s="512"/>
      <c r="V184" s="512"/>
      <c r="W184" s="512"/>
      <c r="X184" s="512"/>
      <c r="Y184" s="512"/>
      <c r="Z184" s="512"/>
      <c r="AA184" s="512"/>
      <c r="AB184" s="512"/>
      <c r="AC184" s="512"/>
      <c r="AD184" s="512"/>
      <c r="AE184" s="512"/>
      <c r="AF184" s="512"/>
      <c r="AG184" s="512"/>
      <c r="AH184" s="512"/>
      <c r="AI184" s="512"/>
      <c r="AJ184" s="512"/>
      <c r="AK184" s="512"/>
    </row>
    <row r="185" spans="1:37">
      <c r="A185" s="512"/>
      <c r="B185" s="512"/>
      <c r="C185" s="512"/>
      <c r="D185" s="512"/>
      <c r="E185" s="512"/>
      <c r="F185" s="512"/>
      <c r="G185" s="512"/>
      <c r="H185" s="512"/>
      <c r="I185" s="512"/>
      <c r="J185" s="512"/>
      <c r="K185" s="512"/>
      <c r="L185" s="512"/>
      <c r="M185" s="512"/>
      <c r="N185" s="512"/>
      <c r="O185" s="512"/>
      <c r="P185" s="512"/>
      <c r="Q185" s="512"/>
      <c r="R185" s="512"/>
      <c r="S185" s="512"/>
      <c r="T185" s="512"/>
      <c r="U185" s="512"/>
      <c r="V185" s="512"/>
      <c r="W185" s="512"/>
      <c r="X185" s="512"/>
      <c r="Y185" s="512"/>
      <c r="Z185" s="512"/>
      <c r="AA185" s="512"/>
      <c r="AB185" s="512"/>
      <c r="AC185" s="512"/>
      <c r="AD185" s="512"/>
      <c r="AE185" s="512"/>
      <c r="AF185" s="512"/>
      <c r="AG185" s="512"/>
      <c r="AH185" s="512"/>
      <c r="AI185" s="512"/>
      <c r="AJ185" s="512"/>
      <c r="AK185" s="512"/>
    </row>
    <row r="186" spans="1:37">
      <c r="A186" s="513"/>
      <c r="B186" s="513"/>
      <c r="C186" s="513"/>
      <c r="D186" s="513"/>
      <c r="E186" s="513"/>
      <c r="F186" s="513"/>
      <c r="G186" s="513"/>
      <c r="H186" s="513"/>
      <c r="I186" s="513"/>
      <c r="J186" s="513"/>
      <c r="K186" s="513"/>
      <c r="L186" s="513"/>
      <c r="M186" s="513"/>
      <c r="N186" s="513"/>
      <c r="O186" s="513"/>
      <c r="P186" s="513"/>
      <c r="Q186" s="513"/>
      <c r="R186" s="513"/>
      <c r="S186" s="513"/>
      <c r="T186" s="513"/>
      <c r="U186" s="513"/>
      <c r="V186" s="513"/>
      <c r="W186" s="513"/>
      <c r="X186" s="513"/>
      <c r="Y186" s="513"/>
      <c r="Z186" s="513"/>
      <c r="AA186" s="513"/>
      <c r="AB186" s="513"/>
      <c r="AC186" s="513"/>
      <c r="AD186" s="513"/>
      <c r="AE186" s="513"/>
      <c r="AF186" s="513"/>
      <c r="AG186" s="513"/>
      <c r="AH186" s="513"/>
      <c r="AI186" s="513"/>
      <c r="AJ186" s="513"/>
      <c r="AK186" s="513"/>
    </row>
    <row r="187" spans="1:37" ht="20.149999999999999" customHeight="1">
      <c r="A187" s="441"/>
      <c r="B187" s="346"/>
      <c r="C187" s="346"/>
      <c r="D187" s="346"/>
      <c r="E187" s="346"/>
      <c r="F187" s="346"/>
      <c r="G187" s="346"/>
      <c r="H187" s="120"/>
      <c r="I187" s="120"/>
      <c r="J187" s="120"/>
      <c r="K187" s="120"/>
      <c r="L187" s="120"/>
      <c r="M187" s="120"/>
      <c r="N187" s="120"/>
      <c r="O187" s="120"/>
      <c r="P187" s="120"/>
      <c r="Q187" s="441"/>
      <c r="R187" s="441"/>
      <c r="S187" s="441"/>
      <c r="T187" s="441"/>
      <c r="U187" s="441"/>
      <c r="V187" s="441"/>
      <c r="W187" s="441"/>
      <c r="X187" s="441"/>
      <c r="Y187" s="441"/>
    </row>
    <row r="188" spans="1:37" ht="28" customHeight="1">
      <c r="A188" s="346"/>
      <c r="B188" s="346"/>
      <c r="C188" s="346"/>
      <c r="D188" s="346"/>
      <c r="E188" s="346"/>
      <c r="F188" s="346"/>
      <c r="G188" s="346"/>
      <c r="H188" s="120"/>
      <c r="I188" s="120"/>
      <c r="J188" s="120"/>
      <c r="K188" s="120"/>
      <c r="L188" s="120"/>
      <c r="M188" s="120"/>
      <c r="N188" s="120"/>
      <c r="O188" s="120"/>
      <c r="P188" s="120"/>
      <c r="Q188" s="441"/>
      <c r="R188" s="441"/>
      <c r="S188" s="441"/>
      <c r="T188" s="441"/>
      <c r="U188" s="346"/>
      <c r="V188" s="346"/>
      <c r="W188" s="346"/>
      <c r="X188" s="346"/>
      <c r="Y188" s="346"/>
    </row>
    <row r="189" spans="1:37" ht="20.149999999999999" customHeight="1">
      <c r="C189" s="346"/>
      <c r="D189" s="346"/>
      <c r="E189" s="346"/>
      <c r="F189" s="346"/>
      <c r="G189" s="514"/>
      <c r="H189" s="514"/>
      <c r="I189" s="514"/>
      <c r="J189" s="514"/>
      <c r="K189" s="514"/>
      <c r="L189" s="514"/>
      <c r="M189" s="514"/>
      <c r="N189" s="514"/>
      <c r="O189" s="514"/>
      <c r="P189" s="514"/>
      <c r="Q189" s="514"/>
      <c r="R189" s="514"/>
      <c r="V189" s="514"/>
      <c r="W189" s="514"/>
      <c r="X189" s="514"/>
      <c r="Y189" s="514"/>
      <c r="Z189" s="514"/>
      <c r="AA189" s="514"/>
      <c r="AB189" s="514"/>
      <c r="AC189" s="514"/>
    </row>
    <row r="190" spans="1:37" ht="20.149999999999999" customHeight="1">
      <c r="C190" s="346"/>
      <c r="D190" s="346"/>
      <c r="E190" s="346"/>
      <c r="F190" s="346"/>
      <c r="G190" s="514"/>
      <c r="H190" s="514"/>
      <c r="I190" s="514"/>
      <c r="J190" s="514"/>
      <c r="K190" s="514"/>
      <c r="L190" s="514"/>
      <c r="M190" s="514"/>
      <c r="N190" s="514"/>
      <c r="O190" s="514"/>
      <c r="P190" s="514"/>
      <c r="Q190" s="514"/>
      <c r="R190" s="514"/>
      <c r="S190" s="514"/>
      <c r="V190" s="514"/>
      <c r="W190" s="514"/>
      <c r="X190" s="514"/>
      <c r="Y190" s="514"/>
      <c r="Z190" s="514"/>
      <c r="AA190" s="514"/>
      <c r="AB190" s="514"/>
      <c r="AC190" s="514"/>
      <c r="AD190" s="514"/>
      <c r="AE190" s="514"/>
    </row>
    <row r="191" spans="1:37" ht="20.149999999999999" customHeight="1"/>
    <row r="192" spans="1:37" ht="20.149999999999999" customHeight="1"/>
  </sheetData>
  <sheetProtection algorithmName="SHA-512" hashValue="77GoRZByWtA/PqeBhD+eOgFfzV3G7CZjGNpZL1oV1QLKOsJ+fbDnsuwse819QmWG7+RHxMVxoCrzaVOnVhDnOQ==" saltValue="HrwUEUI7dazYYnYhgEUC1w==" spinCount="100000" sheet="1" objects="1" scenarios="1"/>
  <mergeCells count="597">
    <mergeCell ref="A1:G1"/>
    <mergeCell ref="H1:AF1"/>
    <mergeCell ref="AG1:AK1"/>
    <mergeCell ref="A2:G2"/>
    <mergeCell ref="H2:R2"/>
    <mergeCell ref="S2:Y2"/>
    <mergeCell ref="Z2:AK2"/>
    <mergeCell ref="A3:G3"/>
    <mergeCell ref="H3:R3"/>
    <mergeCell ref="S3:Y3"/>
    <mergeCell ref="Z3:AK3"/>
    <mergeCell ref="A4:AK4"/>
    <mergeCell ref="A5:G5"/>
    <mergeCell ref="H5:R5"/>
    <mergeCell ref="S5:Y5"/>
    <mergeCell ref="Z5:AK5"/>
    <mergeCell ref="A6:G6"/>
    <mergeCell ref="H6:AK6"/>
    <mergeCell ref="A7:AK7"/>
    <mergeCell ref="A8:G8"/>
    <mergeCell ref="H8:AK8"/>
    <mergeCell ref="A9:G9"/>
    <mergeCell ref="H9:AK9"/>
    <mergeCell ref="A10:G10"/>
    <mergeCell ref="H10:R10"/>
    <mergeCell ref="S10:Y10"/>
    <mergeCell ref="Z10:AK10"/>
    <mergeCell ref="A11:G11"/>
    <mergeCell ref="H11:AK11"/>
    <mergeCell ref="A12:G12"/>
    <mergeCell ref="H12:R12"/>
    <mergeCell ref="S12:Y12"/>
    <mergeCell ref="Z12:AK12"/>
    <mergeCell ref="A13:G13"/>
    <mergeCell ref="H13:R13"/>
    <mergeCell ref="S13:Y13"/>
    <mergeCell ref="Z13:AK13"/>
    <mergeCell ref="A14:G14"/>
    <mergeCell ref="H14:R14"/>
    <mergeCell ref="S14:Y14"/>
    <mergeCell ref="Z14:AK14"/>
    <mergeCell ref="A15:AK15"/>
    <mergeCell ref="A16:G16"/>
    <mergeCell ref="H16:R16"/>
    <mergeCell ref="S16:V16"/>
    <mergeCell ref="W16:Y16"/>
    <mergeCell ref="Z16:AD16"/>
    <mergeCell ref="AE16:AK16"/>
    <mergeCell ref="A17:G17"/>
    <mergeCell ref="H17:R17"/>
    <mergeCell ref="S17:Y17"/>
    <mergeCell ref="Z17:AK17"/>
    <mergeCell ref="A18:G18"/>
    <mergeCell ref="H18:R18"/>
    <mergeCell ref="S18:Y18"/>
    <mergeCell ref="Z18:AK18"/>
    <mergeCell ref="A19:G19"/>
    <mergeCell ref="H19:R19"/>
    <mergeCell ref="S19:Y19"/>
    <mergeCell ref="Z19:AK19"/>
    <mergeCell ref="A20:G20"/>
    <mergeCell ref="H20:AK20"/>
    <mergeCell ref="A21:G21"/>
    <mergeCell ref="H21:L21"/>
    <mergeCell ref="M21:P21"/>
    <mergeCell ref="Q21:R21"/>
    <mergeCell ref="S21:X21"/>
    <mergeCell ref="Y21:AA21"/>
    <mergeCell ref="AB21:AD21"/>
    <mergeCell ref="AE21:AH21"/>
    <mergeCell ref="AI21:AK21"/>
    <mergeCell ref="A22:G22"/>
    <mergeCell ref="H22:AK22"/>
    <mergeCell ref="A23:G23"/>
    <mergeCell ref="H23:N23"/>
    <mergeCell ref="O23:R23"/>
    <mergeCell ref="S23:Y23"/>
    <mergeCell ref="Z23:AC23"/>
    <mergeCell ref="AD23:AK23"/>
    <mergeCell ref="H24:Y24"/>
    <mergeCell ref="H25:Y25"/>
    <mergeCell ref="A26:G26"/>
    <mergeCell ref="H26:AK26"/>
    <mergeCell ref="A27:G27"/>
    <mergeCell ref="H27:R27"/>
    <mergeCell ref="S27:AK27"/>
    <mergeCell ref="A28:G28"/>
    <mergeCell ref="H28:J28"/>
    <mergeCell ref="K28:N28"/>
    <mergeCell ref="O28:R28"/>
    <mergeCell ref="S28:Y28"/>
    <mergeCell ref="Z28:AC28"/>
    <mergeCell ref="AD28:AK28"/>
    <mergeCell ref="A29:G29"/>
    <mergeCell ref="H29:R29"/>
    <mergeCell ref="S29:AK29"/>
    <mergeCell ref="A30:G30"/>
    <mergeCell ref="H30:L30"/>
    <mergeCell ref="M30:P30"/>
    <mergeCell ref="Q30:R30"/>
    <mergeCell ref="S30:X30"/>
    <mergeCell ref="Y30:AA30"/>
    <mergeCell ref="AB30:AC30"/>
    <mergeCell ref="AD30:AF30"/>
    <mergeCell ref="AG30:AI30"/>
    <mergeCell ref="AJ30:AK30"/>
    <mergeCell ref="A31:G31"/>
    <mergeCell ref="H31:AK31"/>
    <mergeCell ref="A32:G32"/>
    <mergeCell ref="H32:R32"/>
    <mergeCell ref="S32:AK32"/>
    <mergeCell ref="A33:G33"/>
    <mergeCell ref="H33:R33"/>
    <mergeCell ref="S33:AK33"/>
    <mergeCell ref="A34:G34"/>
    <mergeCell ref="H34:R34"/>
    <mergeCell ref="S34:AK34"/>
    <mergeCell ref="A35:G35"/>
    <mergeCell ref="H35:R35"/>
    <mergeCell ref="S35:V35"/>
    <mergeCell ref="W35:AK35"/>
    <mergeCell ref="A43:AK43"/>
    <mergeCell ref="A44:AK44"/>
    <mergeCell ref="A45:F45"/>
    <mergeCell ref="G45:J45"/>
    <mergeCell ref="K45:P45"/>
    <mergeCell ref="A47:F47"/>
    <mergeCell ref="G47:K47"/>
    <mergeCell ref="Q47:T47"/>
    <mergeCell ref="V47:X47"/>
    <mergeCell ref="Z47:AD47"/>
    <mergeCell ref="AF48:AH48"/>
    <mergeCell ref="A49:F49"/>
    <mergeCell ref="H49:J49"/>
    <mergeCell ref="K49:L49"/>
    <mergeCell ref="Q49:S49"/>
    <mergeCell ref="T49:U49"/>
    <mergeCell ref="AA49:AC49"/>
    <mergeCell ref="AD49:AE49"/>
    <mergeCell ref="AF50:AH50"/>
    <mergeCell ref="A51:F51"/>
    <mergeCell ref="H51:J51"/>
    <mergeCell ref="K51:L51"/>
    <mergeCell ref="Q51:S51"/>
    <mergeCell ref="T51:U51"/>
    <mergeCell ref="AA51:AC51"/>
    <mergeCell ref="AD51:AE51"/>
    <mergeCell ref="H52:K52"/>
    <mergeCell ref="Q52:T52"/>
    <mergeCell ref="AA52:AD52"/>
    <mergeCell ref="AG56:AI56"/>
    <mergeCell ref="E58:G58"/>
    <mergeCell ref="M58:O58"/>
    <mergeCell ref="P58:Q58"/>
    <mergeCell ref="V58:X58"/>
    <mergeCell ref="Y58:Z58"/>
    <mergeCell ref="A59:C59"/>
    <mergeCell ref="A60:C60"/>
    <mergeCell ref="F62:H62"/>
    <mergeCell ref="F56:F57"/>
    <mergeCell ref="N56:N57"/>
    <mergeCell ref="W56:W57"/>
    <mergeCell ref="F64:G64"/>
    <mergeCell ref="H64:J64"/>
    <mergeCell ref="K64:L64"/>
    <mergeCell ref="M66:N66"/>
    <mergeCell ref="O66:Q66"/>
    <mergeCell ref="R66:S66"/>
    <mergeCell ref="O68:P68"/>
    <mergeCell ref="Q68:S68"/>
    <mergeCell ref="T68:U68"/>
    <mergeCell ref="V70:W70"/>
    <mergeCell ref="X70:Z70"/>
    <mergeCell ref="AA70:AB70"/>
    <mergeCell ref="A71:Z71"/>
    <mergeCell ref="AA72:AC72"/>
    <mergeCell ref="AC74:AE74"/>
    <mergeCell ref="A75:AK75"/>
    <mergeCell ref="A76:AK76"/>
    <mergeCell ref="A77:B77"/>
    <mergeCell ref="C77:E77"/>
    <mergeCell ref="F77:G77"/>
    <mergeCell ref="H77:J77"/>
    <mergeCell ref="K77:L77"/>
    <mergeCell ref="M77:P77"/>
    <mergeCell ref="Q77:S77"/>
    <mergeCell ref="T77:V77"/>
    <mergeCell ref="W77:Y77"/>
    <mergeCell ref="Z77:AD77"/>
    <mergeCell ref="AE77:AG77"/>
    <mergeCell ref="AH77:AK77"/>
    <mergeCell ref="Z78:AC78"/>
    <mergeCell ref="AE78:AG78"/>
    <mergeCell ref="AH78:AK78"/>
    <mergeCell ref="A79:G79"/>
    <mergeCell ref="H79:P79"/>
    <mergeCell ref="Q79:AK79"/>
    <mergeCell ref="A80:G80"/>
    <mergeCell ref="H80:P80"/>
    <mergeCell ref="Q80:Z80"/>
    <mergeCell ref="AA80:AK80"/>
    <mergeCell ref="A78:B78"/>
    <mergeCell ref="C78:E78"/>
    <mergeCell ref="F78:G78"/>
    <mergeCell ref="I78:J78"/>
    <mergeCell ref="K78:L78"/>
    <mergeCell ref="N78:P78"/>
    <mergeCell ref="Q78:R78"/>
    <mergeCell ref="T78:V78"/>
    <mergeCell ref="W78:Y78"/>
    <mergeCell ref="A81:G81"/>
    <mergeCell ref="I81:P81"/>
    <mergeCell ref="Q81:U81"/>
    <mergeCell ref="V81:Z81"/>
    <mergeCell ref="AA81:AE81"/>
    <mergeCell ref="AF81:AK81"/>
    <mergeCell ref="A82:P82"/>
    <mergeCell ref="Q82:U82"/>
    <mergeCell ref="V82:Z82"/>
    <mergeCell ref="AA82:AE82"/>
    <mergeCell ref="AF82:AK82"/>
    <mergeCell ref="A83:P83"/>
    <mergeCell ref="Q83:U83"/>
    <mergeCell ref="V83:Z83"/>
    <mergeCell ref="AA83:AE83"/>
    <mergeCell ref="AF83:AK83"/>
    <mergeCell ref="A84:P84"/>
    <mergeCell ref="Q84:U84"/>
    <mergeCell ref="V84:Z84"/>
    <mergeCell ref="AA84:AE84"/>
    <mergeCell ref="AF84:AK84"/>
    <mergeCell ref="A85:P85"/>
    <mergeCell ref="Q85:U85"/>
    <mergeCell ref="V85:Z85"/>
    <mergeCell ref="AA85:AE85"/>
    <mergeCell ref="AF85:AK85"/>
    <mergeCell ref="A86:P86"/>
    <mergeCell ref="Q86:U86"/>
    <mergeCell ref="V86:Z86"/>
    <mergeCell ref="AA86:AE86"/>
    <mergeCell ref="AF86:AK86"/>
    <mergeCell ref="A87:P87"/>
    <mergeCell ref="Q87:U87"/>
    <mergeCell ref="V87:Z87"/>
    <mergeCell ref="AA87:AE87"/>
    <mergeCell ref="AF87:AK87"/>
    <mergeCell ref="A88:P88"/>
    <mergeCell ref="Q88:U88"/>
    <mergeCell ref="V88:Z88"/>
    <mergeCell ref="AA88:AE88"/>
    <mergeCell ref="AF88:AK88"/>
    <mergeCell ref="A89:P89"/>
    <mergeCell ref="Q89:U89"/>
    <mergeCell ref="V89:Z89"/>
    <mergeCell ref="AA89:AE89"/>
    <mergeCell ref="AF89:AK89"/>
    <mergeCell ref="A90:P90"/>
    <mergeCell ref="Q90:U90"/>
    <mergeCell ref="V90:Z90"/>
    <mergeCell ref="AA90:AE90"/>
    <mergeCell ref="AF90:AK90"/>
    <mergeCell ref="A91:P91"/>
    <mergeCell ref="Q91:U91"/>
    <mergeCell ref="V91:Z91"/>
    <mergeCell ref="AA91:AE91"/>
    <mergeCell ref="AF91:AK91"/>
    <mergeCell ref="A92:P92"/>
    <mergeCell ref="Q92:U92"/>
    <mergeCell ref="V92:Z92"/>
    <mergeCell ref="AA92:AE92"/>
    <mergeCell ref="AF92:AK92"/>
    <mergeCell ref="A93:AK93"/>
    <mergeCell ref="A94:U94"/>
    <mergeCell ref="V94:AK94"/>
    <mergeCell ref="A95:G95"/>
    <mergeCell ref="H95:U95"/>
    <mergeCell ref="V95:AK95"/>
    <mergeCell ref="A96:G96"/>
    <mergeCell ref="H96:U96"/>
    <mergeCell ref="V96:AK96"/>
    <mergeCell ref="A97:G97"/>
    <mergeCell ref="H97:U97"/>
    <mergeCell ref="V97:AK97"/>
    <mergeCell ref="A98:G98"/>
    <mergeCell ref="H98:U98"/>
    <mergeCell ref="V98:AK98"/>
    <mergeCell ref="A99:G99"/>
    <mergeCell ref="H99:AK99"/>
    <mergeCell ref="A100:G100"/>
    <mergeCell ref="H100:N100"/>
    <mergeCell ref="O100:U100"/>
    <mergeCell ref="V100:Y100"/>
    <mergeCell ref="Z100:AK100"/>
    <mergeCell ref="A101:G101"/>
    <mergeCell ref="H101:N101"/>
    <mergeCell ref="O101:U101"/>
    <mergeCell ref="V101:Y101"/>
    <mergeCell ref="Z101:AK101"/>
    <mergeCell ref="A102:G102"/>
    <mergeCell ref="H102:N102"/>
    <mergeCell ref="O102:U102"/>
    <mergeCell ref="V102:Y102"/>
    <mergeCell ref="Z102:AK102"/>
    <mergeCell ref="A103:AK103"/>
    <mergeCell ref="A104:G104"/>
    <mergeCell ref="H104:U104"/>
    <mergeCell ref="V104:AK104"/>
    <mergeCell ref="A105:G105"/>
    <mergeCell ref="H105:U105"/>
    <mergeCell ref="V105:X105"/>
    <mergeCell ref="Y105:AB105"/>
    <mergeCell ref="AC105:AF105"/>
    <mergeCell ref="AG105:AK105"/>
    <mergeCell ref="A106:G106"/>
    <mergeCell ref="H106:U106"/>
    <mergeCell ref="V106:AB106"/>
    <mergeCell ref="AC106:AK106"/>
    <mergeCell ref="A107:G107"/>
    <mergeCell ref="H107:U107"/>
    <mergeCell ref="V107:AB107"/>
    <mergeCell ref="AC107:AK107"/>
    <mergeCell ref="A108:G108"/>
    <mergeCell ref="H108:U108"/>
    <mergeCell ref="V108:AB108"/>
    <mergeCell ref="AC108:AK108"/>
    <mergeCell ref="A109:G109"/>
    <mergeCell ref="H109:N109"/>
    <mergeCell ref="O109:U109"/>
    <mergeCell ref="V109:AK109"/>
    <mergeCell ref="A110:G110"/>
    <mergeCell ref="H110:AK110"/>
    <mergeCell ref="A111:P111"/>
    <mergeCell ref="Q111:U111"/>
    <mergeCell ref="V111:AK111"/>
    <mergeCell ref="A112:G112"/>
    <mergeCell ref="H112:P112"/>
    <mergeCell ref="V112:Y112"/>
    <mergeCell ref="Z112:AF112"/>
    <mergeCell ref="A113:G113"/>
    <mergeCell ref="H113:P113"/>
    <mergeCell ref="V113:Y113"/>
    <mergeCell ref="Z113:AF113"/>
    <mergeCell ref="A114:G114"/>
    <mergeCell ref="H114:P114"/>
    <mergeCell ref="V114:Y114"/>
    <mergeCell ref="Z114:AF114"/>
    <mergeCell ref="A115:G115"/>
    <mergeCell ref="H115:P115"/>
    <mergeCell ref="V115:Y115"/>
    <mergeCell ref="Z115:AF115"/>
    <mergeCell ref="A116:G116"/>
    <mergeCell ref="H116:P116"/>
    <mergeCell ref="Q116:U116"/>
    <mergeCell ref="V116:Y116"/>
    <mergeCell ref="Z116:AF116"/>
    <mergeCell ref="AG116:AK116"/>
    <mergeCell ref="A117:G117"/>
    <mergeCell ref="H117:P117"/>
    <mergeCell ref="Q117:U117"/>
    <mergeCell ref="V117:Y117"/>
    <mergeCell ref="Z117:AF117"/>
    <mergeCell ref="AG117:AK117"/>
    <mergeCell ref="A118:G118"/>
    <mergeCell ref="H118:P118"/>
    <mergeCell ref="Q118:U118"/>
    <mergeCell ref="V118:Y118"/>
    <mergeCell ref="Z118:AF118"/>
    <mergeCell ref="AG118:AK118"/>
    <mergeCell ref="A119:G119"/>
    <mergeCell ref="H119:P119"/>
    <mergeCell ref="Q119:U119"/>
    <mergeCell ref="V119:AK119"/>
    <mergeCell ref="A120:G120"/>
    <mergeCell ref="H120:U120"/>
    <mergeCell ref="V120:AK120"/>
    <mergeCell ref="A121:G121"/>
    <mergeCell ref="H121:AK121"/>
    <mergeCell ref="A122:G122"/>
    <mergeCell ref="A123:AK123"/>
    <mergeCell ref="A124:G124"/>
    <mergeCell ref="H124:P124"/>
    <mergeCell ref="Q124:AK124"/>
    <mergeCell ref="A125:G125"/>
    <mergeCell ref="H125:P125"/>
    <mergeCell ref="Q125:AK125"/>
    <mergeCell ref="A126:G126"/>
    <mergeCell ref="H126:P126"/>
    <mergeCell ref="Q126:AK126"/>
    <mergeCell ref="A127:G127"/>
    <mergeCell ref="H127:P127"/>
    <mergeCell ref="Q127:AK127"/>
    <mergeCell ref="A128:G128"/>
    <mergeCell ref="H128:AK128"/>
    <mergeCell ref="A129:G129"/>
    <mergeCell ref="H129:AK129"/>
    <mergeCell ref="A130:U130"/>
    <mergeCell ref="V130:AK130"/>
    <mergeCell ref="A131:G131"/>
    <mergeCell ref="H131:U131"/>
    <mergeCell ref="V131:AK131"/>
    <mergeCell ref="A132:G132"/>
    <mergeCell ref="H132:U132"/>
    <mergeCell ref="V132:AA132"/>
    <mergeCell ref="AB132:AK132"/>
    <mergeCell ref="A133:G133"/>
    <mergeCell ref="H133:P133"/>
    <mergeCell ref="V133:AA133"/>
    <mergeCell ref="AB133:AG133"/>
    <mergeCell ref="AH133:AK133"/>
    <mergeCell ref="A134:G134"/>
    <mergeCell ref="H134:U134"/>
    <mergeCell ref="V134:AA134"/>
    <mergeCell ref="AB134:AK134"/>
    <mergeCell ref="A135:G135"/>
    <mergeCell ref="H135:P135"/>
    <mergeCell ref="Q135:U135"/>
    <mergeCell ref="V135:AA135"/>
    <mergeCell ref="AB135:AG135"/>
    <mergeCell ref="AH135:AK135"/>
    <mergeCell ref="A136:G136"/>
    <mergeCell ref="H136:U136"/>
    <mergeCell ref="V136:AK136"/>
    <mergeCell ref="A137:G137"/>
    <mergeCell ref="H137:U137"/>
    <mergeCell ref="V137:AA137"/>
    <mergeCell ref="AB137:AK137"/>
    <mergeCell ref="A138:G138"/>
    <mergeCell ref="H138:U138"/>
    <mergeCell ref="V138:AA138"/>
    <mergeCell ref="AB138:AK138"/>
    <mergeCell ref="A139:G139"/>
    <mergeCell ref="H139:P139"/>
    <mergeCell ref="Q139:U139"/>
    <mergeCell ref="V139:AA139"/>
    <mergeCell ref="AB139:AG139"/>
    <mergeCell ref="AH139:AK139"/>
    <mergeCell ref="A140:G140"/>
    <mergeCell ref="H140:P140"/>
    <mergeCell ref="Q140:U140"/>
    <mergeCell ref="V140:AA140"/>
    <mergeCell ref="AB140:AG140"/>
    <mergeCell ref="AH140:AK140"/>
    <mergeCell ref="A141:G141"/>
    <mergeCell ref="H141:U141"/>
    <mergeCell ref="V141:AA141"/>
    <mergeCell ref="AB141:AK141"/>
    <mergeCell ref="A142:G142"/>
    <mergeCell ref="H142:U142"/>
    <mergeCell ref="V142:AK142"/>
    <mergeCell ref="A143:G143"/>
    <mergeCell ref="H143:P143"/>
    <mergeCell ref="Q143:U143"/>
    <mergeCell ref="V143:AK143"/>
    <mergeCell ref="A144:G144"/>
    <mergeCell ref="H144:P144"/>
    <mergeCell ref="Q144:U144"/>
    <mergeCell ref="V144:AA144"/>
    <mergeCell ref="AB144:AG144"/>
    <mergeCell ref="AH144:AK144"/>
    <mergeCell ref="A145:G145"/>
    <mergeCell ref="H145:P145"/>
    <mergeCell ref="Q145:U145"/>
    <mergeCell ref="V145:AK145"/>
    <mergeCell ref="A146:G146"/>
    <mergeCell ref="H146:P146"/>
    <mergeCell ref="Q146:U146"/>
    <mergeCell ref="V146:AK146"/>
    <mergeCell ref="A147:U147"/>
    <mergeCell ref="V147:AK147"/>
    <mergeCell ref="A148:G148"/>
    <mergeCell ref="H148:N148"/>
    <mergeCell ref="O148:U148"/>
    <mergeCell ref="V148:AB148"/>
    <mergeCell ref="AC148:AK148"/>
    <mergeCell ref="A149:G149"/>
    <mergeCell ref="H149:N149"/>
    <mergeCell ref="O149:U149"/>
    <mergeCell ref="V149:AB149"/>
    <mergeCell ref="AC149:AK149"/>
    <mergeCell ref="A150:G150"/>
    <mergeCell ref="H150:N150"/>
    <mergeCell ref="O150:U150"/>
    <mergeCell ref="V150:AB150"/>
    <mergeCell ref="AC150:AK150"/>
    <mergeCell ref="A151:G151"/>
    <mergeCell ref="H151:N151"/>
    <mergeCell ref="O151:U151"/>
    <mergeCell ref="V151:AB151"/>
    <mergeCell ref="AC151:AK151"/>
    <mergeCell ref="A152:G152"/>
    <mergeCell ref="H152:N152"/>
    <mergeCell ref="O152:AK152"/>
    <mergeCell ref="C153:G153"/>
    <mergeCell ref="H153:R153"/>
    <mergeCell ref="U153:Y153"/>
    <mergeCell ref="Z153:AK153"/>
    <mergeCell ref="C154:G154"/>
    <mergeCell ref="H154:R154"/>
    <mergeCell ref="U154:Y154"/>
    <mergeCell ref="Z154:AK154"/>
    <mergeCell ref="C155:G155"/>
    <mergeCell ref="H155:R155"/>
    <mergeCell ref="U155:Y155"/>
    <mergeCell ref="Z155:AK155"/>
    <mergeCell ref="C156:G156"/>
    <mergeCell ref="H156:R156"/>
    <mergeCell ref="U156:Y156"/>
    <mergeCell ref="Z156:AK156"/>
    <mergeCell ref="C157:G157"/>
    <mergeCell ref="H157:R157"/>
    <mergeCell ref="U157:Y157"/>
    <mergeCell ref="Z157:AK157"/>
    <mergeCell ref="C158:G158"/>
    <mergeCell ref="H158:R158"/>
    <mergeCell ref="U158:Y158"/>
    <mergeCell ref="Z158:AK158"/>
    <mergeCell ref="C159:G159"/>
    <mergeCell ref="H159:R159"/>
    <mergeCell ref="S159:Y159"/>
    <mergeCell ref="Z159:AK159"/>
    <mergeCell ref="C160:G160"/>
    <mergeCell ref="H160:R160"/>
    <mergeCell ref="S160:Y160"/>
    <mergeCell ref="Z160:AK160"/>
    <mergeCell ref="C161:G161"/>
    <mergeCell ref="H161:R161"/>
    <mergeCell ref="U161:AK161"/>
    <mergeCell ref="C162:G162"/>
    <mergeCell ref="H162:R162"/>
    <mergeCell ref="U162:Y162"/>
    <mergeCell ref="Z162:AK162"/>
    <mergeCell ref="C163:G163"/>
    <mergeCell ref="H163:R163"/>
    <mergeCell ref="U163:Y163"/>
    <mergeCell ref="Z163:AK163"/>
    <mergeCell ref="C164:G164"/>
    <mergeCell ref="H164:R164"/>
    <mergeCell ref="U164:Y164"/>
    <mergeCell ref="Z164:AK164"/>
    <mergeCell ref="A165:G165"/>
    <mergeCell ref="H165:AA165"/>
    <mergeCell ref="AB165:AC165"/>
    <mergeCell ref="A166:G166"/>
    <mergeCell ref="H166:L166"/>
    <mergeCell ref="M166:R166"/>
    <mergeCell ref="S166:W166"/>
    <mergeCell ref="X166:AC166"/>
    <mergeCell ref="A167:G167"/>
    <mergeCell ref="H167:AC167"/>
    <mergeCell ref="A168:G168"/>
    <mergeCell ref="H168:AC168"/>
    <mergeCell ref="H169:AC169"/>
    <mergeCell ref="H170:AA170"/>
    <mergeCell ref="AB170:AC170"/>
    <mergeCell ref="A171:G171"/>
    <mergeCell ref="H171:AC171"/>
    <mergeCell ref="A172:AK172"/>
    <mergeCell ref="A179:AK179"/>
    <mergeCell ref="A180:AK180"/>
    <mergeCell ref="A187:G187"/>
    <mergeCell ref="H187:P187"/>
    <mergeCell ref="Q187:T187"/>
    <mergeCell ref="U187:Y187"/>
    <mergeCell ref="A188:G188"/>
    <mergeCell ref="H188:P188"/>
    <mergeCell ref="Q188:T188"/>
    <mergeCell ref="U188:Y188"/>
    <mergeCell ref="C189:F189"/>
    <mergeCell ref="G189:R189"/>
    <mergeCell ref="V189:AC189"/>
    <mergeCell ref="C190:F190"/>
    <mergeCell ref="G190:S190"/>
    <mergeCell ref="V190:AE190"/>
    <mergeCell ref="AH54:AH55"/>
    <mergeCell ref="Z24:AK25"/>
    <mergeCell ref="AM2:BC15"/>
    <mergeCell ref="Q112:U115"/>
    <mergeCell ref="AG112:AK115"/>
    <mergeCell ref="A173:AK176"/>
    <mergeCell ref="S161:T164"/>
    <mergeCell ref="A159:B164"/>
    <mergeCell ref="A177:C178"/>
    <mergeCell ref="M177:O178"/>
    <mergeCell ref="Y177:AA178"/>
    <mergeCell ref="AB177:AK178"/>
    <mergeCell ref="R54:S59"/>
    <mergeCell ref="P177:X178"/>
    <mergeCell ref="D177:L178"/>
    <mergeCell ref="M54:O55"/>
    <mergeCell ref="V54:X55"/>
    <mergeCell ref="A153:B158"/>
    <mergeCell ref="S153:T158"/>
    <mergeCell ref="I54:J59"/>
    <mergeCell ref="AA54:AB59"/>
    <mergeCell ref="AD165:AK171"/>
    <mergeCell ref="A169:G170"/>
    <mergeCell ref="A24:G25"/>
  </mergeCells>
  <phoneticPr fontId="58" type="noConversion"/>
  <dataValidations count="25">
    <dataValidation errorStyle="information" allowBlank="1" showInputMessage="1" sqref="H21:AI21 AK21 H30:AK30" xr:uid="{00000000-0002-0000-0000-00000E000000}"/>
    <dataValidation allowBlank="1" showInputMessage="1" showErrorMessage="1" sqref="H28:J28 L28:R28 T72:V72 AG72:AK72 C78:G78 AD78 V136 AH140:AK140 H166:L166 S166:W166 H169:AC169 AB170 A171:G171 A165:G169 H141:AG142 Q139:U140 Z24:AK25" xr:uid="{00000000-0002-0000-0000-000014000000}"/>
    <dataValidation type="custom" allowBlank="1" showInputMessage="1" showErrorMessage="1" sqref="Z28:AC28" xr:uid="{00000000-0002-0000-0000-000015000000}">
      <formula1>ISNUMBER(Z28)</formula1>
    </dataValidation>
    <dataValidation type="list" allowBlank="1" showInputMessage="1" error="请选择列表中的选项！" sqref="I29:R29" xr:uid="{00000000-0002-0000-0000-000017000000}">
      <formula1>"1. Reversing,2. Linear,3. Coarse"</formula1>
    </dataValidation>
    <dataValidation type="whole" allowBlank="1" showInputMessage="1" showErrorMessage="1" sqref="H35:R35" xr:uid="{00000000-0002-0000-0000-00001B000000}">
      <formula1>0</formula1>
      <formula2>200</formula2>
    </dataValidation>
    <dataValidation type="whole" allowBlank="1" showInputMessage="1" showErrorMessage="1" promptTitle="Prompt:" prompt="If a 3D model is required, please specify the angle." sqref="O109:U109" xr:uid="{00000000-0002-0000-0000-000035000000}">
      <formula1>0</formula1>
      <formula2>360</formula2>
    </dataValidation>
    <dataValidation type="whole" allowBlank="1" showInputMessage="1" showErrorMessage="1" sqref="H160:R160 H154:R158" xr:uid="{00000000-0002-0000-0000-000063000000}">
      <formula1>0</formula1>
      <formula2>10</formula2>
    </dataValidation>
    <dataValidation type="whole" allowBlank="1" showInputMessage="1" showErrorMessage="1" sqref="H170:AA170" xr:uid="{00000000-0002-0000-0000-000069000000}">
      <formula1>0</formula1>
      <formula2>5</formula2>
    </dataValidation>
    <dataValidation type="whole" allowBlank="1" showInputMessage="1" showErrorMessage="1" sqref="Z154:Z158" xr:uid="{00000000-0002-0000-0000-00006F000000}">
      <formula1>0</formula1>
      <formula2>1000</formula2>
    </dataValidation>
    <dataValidation type="list" operator="equal" allowBlank="1" showInputMessage="1" showErrorMessage="1" error="Please choose an option from the list!" sqref="H115:P115" xr:uid="{33562015-634A-4216-8C73-11E3E867097C}">
      <formula1>"1. one side,"</formula1>
    </dataValidation>
    <dataValidation type="list" operator="equal" allowBlank="1" showInputMessage="1" showErrorMessage="1" error="Please choose an option from the list!" sqref="W16:Y16" xr:uid="{6A9355B3-9F95-4EA9-9D16-F0B40A6BA394}">
      <formula1>",III,I,I+II,II"</formula1>
    </dataValidation>
    <dataValidation type="list" operator="equal" allowBlank="1" showInputMessage="1" error="Please choose an option from the list!" sqref="H29" xr:uid="{3207EF18-30B4-45D3-8F70-0156AD0F6F20}">
      <formula1>"1. Reversing,2. Linear,3. Coarse&amp;Fine"</formula1>
    </dataValidation>
    <dataValidation type="list" operator="equal" allowBlank="1" showInputMessage="1" showErrorMessage="1" error="Please choose an option from the list!" sqref="I78:J78" xr:uid="{8B52DF4B-6D95-4DD6-BE37-AA619CE7AEF1}">
      <formula1>"400,600,1000,"</formula1>
    </dataValidation>
    <dataValidation type="list" operator="equal" allowBlank="1" showInputMessage="1" showErrorMessage="1" error="Please choose an option from the list!" sqref="N78:P78" xr:uid="{0AE02A85-4400-4CAA-B8DA-04B7B1D578E3}">
      <formula1>"72.5,126,170,252,300,363"</formula1>
    </dataValidation>
    <dataValidation type="list" operator="equal" allowBlank="1" showInputMessage="1" showErrorMessage="1" error="Please choose an option from the list!" sqref="Q78:R78" xr:uid="{883DA0F4-3E19-4702-8B4A-7D7EDDD568B6}">
      <formula1>"B,C,D,DE,E"</formula1>
    </dataValidation>
    <dataValidation type="list" allowBlank="1" showInputMessage="1" showErrorMessage="1" error="Please choose an option from the list!" sqref="H33:R33" xr:uid="{C812822D-4494-4130-A92E-980C0AFC4303}">
      <formula1>"2. Installed separately on board,4. Installed below(board)"</formula1>
    </dataValidation>
    <dataValidation type="list" operator="equal" allowBlank="1" showInputMessage="1" showErrorMessage="1" error="Please choose an option from the list!" sqref="H96:U96" xr:uid="{24588C74-9AE9-4A77-AD3E-3592307359D8}">
      <formula1>"1. Rupture disc only,2. PRD 50mm-bore(Opening pressure 85kPa),3. PRD 130mm-bore(Opening pressure 138kPa),,"</formula1>
    </dataValidation>
    <dataValidation type="list" operator="equal" allowBlank="1" showInputMessage="1" showErrorMessage="1" error="Please choose an option from the list!" sqref="H137:P137" xr:uid="{126C02BF-D6BC-4A58-9E6D-032456A89CAF}">
      <formula1>"1.0m/s,"</formula1>
    </dataValidation>
    <dataValidation type="list" operator="equal" allowBlank="1" showInputMessage="1" showErrorMessage="1" error="Please choose an option from the list!" sqref="K78:L78" xr:uid="{495705FB-66DD-493C-96AF-FD3F2ECE7BB6}">
      <formula1>"Y"</formula1>
    </dataValidation>
    <dataValidation type="list" operator="equal" allowBlank="1" showInputMessage="1" showErrorMessage="1" error="Please choose an option from the list!" sqref="T78:V78" xr:uid="{0D5526F4-8242-4E36-828F-586F0C95A274}">
      <formula1>"10,12,14,16,18,"</formula1>
    </dataValidation>
    <dataValidation type="list" operator="equal" allowBlank="1" showInputMessage="1" showErrorMessage="1" error="Please choose an option from the list!" sqref="W78:Y78" xr:uid="{580A80C7-E5E7-4894-A87D-EEE5E8F71297}">
      <formula1>"05,07,09,15,17,18,19,"</formula1>
    </dataValidation>
    <dataValidation type="list" operator="equal" allowBlank="1" showInputMessage="1" showErrorMessage="1" error="Please choose an option from the list!" sqref="Z78:AC78" xr:uid="{4B457F79-1D54-4B22-A0CE-D672A705B857}">
      <formula1>"1,3,"</formula1>
    </dataValidation>
    <dataValidation type="list" operator="equal" allowBlank="1" showInputMessage="1" showErrorMessage="1" error="Please choose an option from the list!" sqref="H105:U105" xr:uid="{BF2500AD-B73B-42CD-A13A-3784A78133D5}">
      <formula1>"1. 3xOLTC head layout（C1C2 L-shaped）without PRD,2. 3xOLTC head layout（C1C2 Linear）without PRD,7. 3xOLTC head layout（T-shaped）"</formula1>
    </dataValidation>
    <dataValidation type="list" operator="equal" allowBlank="1" showInputMessage="1" showErrorMessage="1" error="Please choose an option from the list!" sqref="H107:U107" xr:uid="{3BAF1A9A-389F-4740-81D0-55EBAB6CD745}">
      <formula1>"1. Right output shaft with rupture disc only"</formula1>
    </dataValidation>
    <dataValidation type="list" operator="equal" allowBlank="1" showInputMessage="1" showErrorMessage="1" error="Please choose an option from the list!" sqref="H108:U108" xr:uid="{2BDCF2C0-E86E-4E84-874E-1F57AD73EF79}">
      <formula1>"1. C11(Linear&amp;Right output shaft),5. C12 (Linear&amp;Left output shaft),9. C21(T-shaped&amp;Left output shaft&amp;upper MDU),13. C22(T-shaped&amp;Left output shaft&amp;lower MDU),17. C23 (T-shaped&amp;Right output shaft&amp;upper MDU),21. C24(T-shaped&amp;Right output shaft&amp;lower MDU)"</formula1>
    </dataValidation>
  </dataValidations>
  <pageMargins left="0.24791666666666701" right="0.24791666666666701" top="0.55486111111111103" bottom="0.55486111111111103" header="0.29861111111111099" footer="0.29861111111111099"/>
  <pageSetup paperSize="9" orientation="portrait" r:id="rId1"/>
  <drawing r:id="rId2"/>
  <legacyDrawing r:id="rId3"/>
  <controls>
    <mc:AlternateContent xmlns:mc="http://schemas.openxmlformats.org/markup-compatibility/2006">
      <mc:Choice Requires="x14">
        <control shapeId="1086" r:id="rId4" name="ListBox1">
          <controlPr defaultSize="0" altText="" listFillRange="ku!A296:A301" r:id="rId5">
            <anchor moveWithCells="1">
              <from>
                <xdr:col>7</xdr:col>
                <xdr:colOff>0</xdr:colOff>
                <xdr:row>169</xdr:row>
                <xdr:rowOff>0</xdr:rowOff>
              </from>
              <to>
                <xdr:col>29</xdr:col>
                <xdr:colOff>50800</xdr:colOff>
                <xdr:row>172</xdr:row>
                <xdr:rowOff>95250</xdr:rowOff>
              </to>
            </anchor>
          </controlPr>
        </control>
      </mc:Choice>
      <mc:Fallback>
        <control shapeId="1086" r:id="rId4" name="ListBox1"/>
      </mc:Fallback>
    </mc:AlternateContent>
    <mc:AlternateContent xmlns:mc="http://schemas.openxmlformats.org/markup-compatibility/2006">
      <mc:Choice Requires="x14">
        <control shapeId="1113" r:id="rId6" name="CommandButton1">
          <controlPr defaultSize="0" altText="" r:id="rId7">
            <anchor moveWithCells="1">
              <from>
                <xdr:col>39</xdr:col>
                <xdr:colOff>146050</xdr:colOff>
                <xdr:row>0</xdr:row>
                <xdr:rowOff>120650</xdr:rowOff>
              </from>
              <to>
                <xdr:col>44</xdr:col>
                <xdr:colOff>6350</xdr:colOff>
                <xdr:row>0</xdr:row>
                <xdr:rowOff>501650</xdr:rowOff>
              </to>
            </anchor>
          </controlPr>
        </control>
      </mc:Choice>
      <mc:Fallback>
        <control shapeId="1113" r:id="rId6" name="CommandButton1"/>
      </mc:Fallback>
    </mc:AlternateContent>
    <mc:AlternateContent xmlns:mc="http://schemas.openxmlformats.org/markup-compatibility/2006">
      <mc:Choice Requires="x14">
        <control shapeId="4106" r:id="rId8" name="CommandButton2">
          <controlPr defaultSize="0" altText="" r:id="rId9">
            <anchor moveWithCells="1">
              <from>
                <xdr:col>45</xdr:col>
                <xdr:colOff>0</xdr:colOff>
                <xdr:row>0</xdr:row>
                <xdr:rowOff>114300</xdr:rowOff>
              </from>
              <to>
                <xdr:col>50</xdr:col>
                <xdr:colOff>165100</xdr:colOff>
                <xdr:row>0</xdr:row>
                <xdr:rowOff>501650</xdr:rowOff>
              </to>
            </anchor>
          </controlPr>
        </control>
      </mc:Choice>
      <mc:Fallback>
        <control shapeId="4106" r:id="rId8" name="CommandButton2"/>
      </mc:Fallback>
    </mc:AlternateContent>
  </controls>
  <extLst>
    <ext xmlns:x14="http://schemas.microsoft.com/office/spreadsheetml/2009/9/main" uri="{CCE6A557-97BC-4b89-ADB6-D9C93CAAB3DF}">
      <x14:dataValidations xmlns:xm="http://schemas.microsoft.com/office/excel/2006/main" count="91">
        <x14:dataValidation type="list" allowBlank="1" showInputMessage="1" showErrorMessage="1" xr:uid="{00000000-0002-0000-0000-000000000000}">
          <x14:formula1>
            <xm:f>ku!$A$319:$A$328</xm:f>
          </x14:formula1>
          <xm:sqref>H2:R2</xm:sqref>
        </x14:dataValidation>
        <x14:dataValidation type="list" allowBlank="1" showInputMessage="1" showErrorMessage="1" xr:uid="{00000000-0002-0000-0000-000001000000}">
          <x14:formula1>
            <xm:f>ku!$A$316</xm:f>
          </x14:formula1>
          <xm:sqref>Z3:AK3</xm:sqref>
        </x14:dataValidation>
        <x14:dataValidation type="list" allowBlank="1" showInputMessage="1" showErrorMessage="1" xr:uid="{00000000-0002-0000-0000-000002000000}">
          <x14:formula1>
            <xm:f>'Data Source'!$B$1:$B$2</xm:f>
          </x14:formula1>
          <xm:sqref>H10:R10</xm:sqref>
        </x14:dataValidation>
        <x14:dataValidation type="list" allowBlank="1" showInputMessage="1" showErrorMessage="1" xr:uid="{00000000-0002-0000-0000-000003000000}">
          <x14:formula1>
            <xm:f>ku!$A$185:$A$220</xm:f>
          </x14:formula1>
          <xm:sqref>AA10:AK10</xm:sqref>
        </x14:dataValidation>
        <x14:dataValidation type="list" errorStyle="information" allowBlank="1" showInputMessage="1" xr:uid="{00000000-0002-0000-0000-000004000000}">
          <x14:formula1>
            <xm:f>ku!$A$51:$A$59</xm:f>
          </x14:formula1>
          <xm:sqref>Z12:AK12</xm:sqref>
        </x14:dataValidation>
        <x14:dataValidation type="list" allowBlank="1" error="请选择列表中的选项！" xr:uid="{00000000-0002-0000-0000-000005000000}">
          <x14:formula1>
            <xm:f>ku!$B$2:$B$15</xm:f>
          </x14:formula1>
          <xm:sqref>H16</xm:sqref>
        </x14:dataValidation>
        <x14:dataValidation type="list" allowBlank="1" showInputMessage="1" showErrorMessage="1" xr:uid="{00000000-0002-0000-0000-000006000000}">
          <x14:formula1>
            <xm:f>ku!$A$2:$A$16</xm:f>
          </x14:formula1>
          <xm:sqref>Q16:R16</xm:sqref>
        </x14:dataValidation>
        <x14:dataValidation type="list" showInputMessage="1" showErrorMessage="1" xr:uid="{00000000-0002-0000-0000-000008000000}">
          <x14:formula1>
            <xm:f>ku!$B$1173:$B$1175</xm:f>
          </x14:formula1>
          <xm:sqref>AE16:AK16</xm:sqref>
        </x14:dataValidation>
        <x14:dataValidation type="list" allowBlank="1" showInputMessage="1" showErrorMessage="1" xr:uid="{00000000-0002-0000-0000-000009000000}">
          <x14:formula1>
            <xm:f>ku!$A$63:$A$69</xm:f>
          </x14:formula1>
          <xm:sqref>H17:R17</xm:sqref>
        </x14:dataValidation>
        <x14:dataValidation type="list" allowBlank="1" showInputMessage="1" showErrorMessage="1" xr:uid="{00000000-0002-0000-0000-00000A000000}">
          <x14:formula1>
            <xm:f>ku!$A$73:$A$74</xm:f>
          </x14:formula1>
          <xm:sqref>H18:R18</xm:sqref>
        </x14:dataValidation>
        <x14:dataValidation type="list" allowBlank="1" showInputMessage="1" showErrorMessage="1" xr:uid="{00000000-0002-0000-0000-00000B000000}">
          <x14:formula1>
            <xm:f>ku!$A$80:$A$83</xm:f>
          </x14:formula1>
          <xm:sqref>Z18:AK18 Z116</xm:sqref>
        </x14:dataValidation>
        <x14:dataValidation type="list" allowBlank="1" showInputMessage="1" showErrorMessage="1" xr:uid="{00000000-0002-0000-0000-00000D000000}">
          <x14:formula1>
            <xm:f>ku!$A$88:$A$91</xm:f>
          </x14:formula1>
          <xm:sqref>Q19:R19 AA19:AK19</xm:sqref>
        </x14:dataValidation>
        <x14:dataValidation type="list" errorStyle="information" allowBlank="1" showInputMessage="1" xr:uid="{00000000-0002-0000-0000-00000F000000}">
          <x14:formula1>
            <xm:f>ku!$A$102:$A$103</xm:f>
          </x14:formula1>
          <xm:sqref>H22:AK22</xm:sqref>
        </x14:dataValidation>
        <x14:dataValidation type="list" allowBlank="1" showInputMessage="1" showErrorMessage="1" xr:uid="{00000000-0002-0000-0000-000010000000}">
          <x14:formula1>
            <xm:f>ku!$B$332:$B$334</xm:f>
          </x14:formula1>
          <xm:sqref>AD23:AK23</xm:sqref>
        </x14:dataValidation>
        <x14:dataValidation type="list" errorStyle="information" allowBlank="1" showInputMessage="1" xr:uid="{00000000-0002-0000-0000-000011000000}">
          <x14:formula1>
            <xm:f>ku!$A$109:$A$110</xm:f>
          </x14:formula1>
          <xm:sqref>Q24:Y24</xm:sqref>
        </x14:dataValidation>
        <x14:dataValidation type="list" allowBlank="1" showInputMessage="1" showErrorMessage="1" xr:uid="{00000000-0002-0000-0000-000012000000}">
          <x14:formula1>
            <xm:f>ku!$A$116:$A$118</xm:f>
          </x14:formula1>
          <xm:sqref>Q25:Y25 H26:AK26</xm:sqref>
        </x14:dataValidation>
        <x14:dataValidation type="list" allowBlank="1" showInputMessage="1" showErrorMessage="1" xr:uid="{00000000-0002-0000-0000-000018000000}">
          <x14:formula1>
            <xm:f>'Data Source'!$F$96:$F$98</xm:f>
          </x14:formula1>
          <xm:sqref>H32:R32</xm:sqref>
        </x14:dataValidation>
        <x14:dataValidation type="list" allowBlank="1" showInputMessage="1" showErrorMessage="1" xr:uid="{00000000-0002-0000-0000-00001A000000}">
          <x14:formula1>
            <xm:f>'Data Source'!$F$121:$F$122</xm:f>
          </x14:formula1>
          <xm:sqref>H34:R34</xm:sqref>
        </x14:dataValidation>
        <x14:dataValidation type="list" allowBlank="1" showInputMessage="1" showErrorMessage="1" error="Please choose an option from the list!" xr:uid="{00000000-0002-0000-0000-00001C000000}">
          <x14:formula1>
            <xm:f>'Data Source'!$F$106:$F$106</xm:f>
          </x14:formula1>
          <xm:sqref>A45:F45</xm:sqref>
        </x14:dataValidation>
        <x14:dataValidation type="list" allowBlank="1" showInputMessage="1" showErrorMessage="1" xr:uid="{00000000-0002-0000-0000-00001D000000}">
          <x14:formula1>
            <xm:f>ku!$B$415:$B$416</xm:f>
          </x14:formula1>
          <xm:sqref>K45:P45</xm:sqref>
        </x14:dataValidation>
        <x14:dataValidation type="list" errorStyle="information" allowBlank="1" showInputMessage="1" xr:uid="{00000000-0002-0000-0000-00001E000000}">
          <x14:formula1>
            <xm:f>ku!$U$446:$U$454</xm:f>
          </x14:formula1>
          <xm:sqref>G47</xm:sqref>
        </x14:dataValidation>
        <x14:dataValidation type="list" errorStyle="information" allowBlank="1" showInputMessage="1" xr:uid="{00000000-0002-0000-0000-00001F000000}">
          <x14:formula1>
            <xm:f>ku!$U$456:$U$464</xm:f>
          </x14:formula1>
          <xm:sqref>Z47</xm:sqref>
        </x14:dataValidation>
        <x14:dataValidation type="list" allowBlank="1" showInputMessage="1" showErrorMessage="1" xr:uid="{00000000-0002-0000-0000-000020000000}">
          <x14:formula1>
            <xm:f>ku!$A$137:$A$139</xm:f>
          </x14:formula1>
          <xm:sqref>B78</xm:sqref>
        </x14:dataValidation>
        <x14:dataValidation type="list" allowBlank="1" showInputMessage="1" showErrorMessage="1" xr:uid="{00000000-0002-0000-0000-00002A000000}">
          <x14:formula1>
            <xm:f>ku!$B$653:$B$654</xm:f>
          </x14:formula1>
          <xm:sqref>H79:P79</xm:sqref>
        </x14:dataValidation>
        <x14:dataValidation type="list" allowBlank="1" showInputMessage="1" showErrorMessage="1" xr:uid="{00000000-0002-0000-0000-00002B000000}">
          <x14:formula1>
            <xm:f>'Data Source'!$F$27:$F$28</xm:f>
          </x14:formula1>
          <xm:sqref>I81:P81</xm:sqref>
        </x14:dataValidation>
        <x14:dataValidation type="list" allowBlank="1" showInputMessage="1" showErrorMessage="1" xr:uid="{00000000-0002-0000-0000-00002D000000}">
          <x14:formula1>
            <xm:f>ku!$B$471:$B$473</xm:f>
          </x14:formula1>
          <xm:sqref>H97:U97</xm:sqref>
        </x14:dataValidation>
        <x14:dataValidation type="list" allowBlank="1" showInputMessage="1" showErrorMessage="1" xr:uid="{00000000-0002-0000-0000-00002E000000}">
          <x14:formula1>
            <xm:f>ku!$B$478:$B$480</xm:f>
          </x14:formula1>
          <xm:sqref>H98:U98</xm:sqref>
        </x14:dataValidation>
        <x14:dataValidation type="list" allowBlank="1" showInputMessage="1" showErrorMessage="1" xr:uid="{00000000-0002-0000-0000-00002F000000}">
          <x14:formula1>
            <xm:f>ku!$A$581:$A$582</xm:f>
          </x14:formula1>
          <xm:sqref>H104:U104</xm:sqref>
        </x14:dataValidation>
        <x14:dataValidation type="list" allowBlank="1" showInputMessage="1" showErrorMessage="1" xr:uid="{00000000-0002-0000-0000-000034000000}">
          <x14:formula1>
            <xm:f>ku!$B$910:$B$912</xm:f>
          </x14:formula1>
          <xm:sqref>H109:N109</xm:sqref>
        </x14:dataValidation>
        <x14:dataValidation type="list" allowBlank="1" showInputMessage="1" showErrorMessage="1" xr:uid="{00000000-0002-0000-0000-000036000000}">
          <x14:formula1>
            <xm:f>ku!$B$659:$B$661</xm:f>
          </x14:formula1>
          <xm:sqref>V111:AK111</xm:sqref>
        </x14:dataValidation>
        <x14:dataValidation type="list" allowBlank="1" showInputMessage="1" showErrorMessage="1" xr:uid="{00000000-0002-0000-0000-000037000000}">
          <x14:formula1>
            <xm:f>ku!$B$243:$B$246</xm:f>
          </x14:formula1>
          <xm:sqref>H113:P113</xm:sqref>
        </x14:dataValidation>
        <x14:dataValidation type="list" allowBlank="1" showInputMessage="1" showErrorMessage="1" xr:uid="{00000000-0002-0000-0000-000038000000}">
          <x14:formula1>
            <xm:f>ku!$B$271</xm:f>
          </x14:formula1>
          <xm:sqref>Z113:AF113</xm:sqref>
        </x14:dataValidation>
        <x14:dataValidation type="list" allowBlank="1" showInputMessage="1" showErrorMessage="1" xr:uid="{00000000-0002-0000-0000-000039000000}">
          <x14:formula1>
            <xm:f>ku!$B$249:$B$250</xm:f>
          </x14:formula1>
          <xm:sqref>H114:P114</xm:sqref>
        </x14:dataValidation>
        <x14:dataValidation type="list" allowBlank="1" showInputMessage="1" showErrorMessage="1" xr:uid="{00000000-0002-0000-0000-00003A000000}">
          <x14:formula1>
            <xm:f>ku!$B$276</xm:f>
          </x14:formula1>
          <xm:sqref>Z114:AF114</xm:sqref>
        </x14:dataValidation>
        <x14:dataValidation type="list" allowBlank="1" showInputMessage="1" showErrorMessage="1" xr:uid="{00000000-0002-0000-0000-00003C000000}">
          <x14:formula1>
            <xm:f>ku!$B$282:$B$287</xm:f>
          </x14:formula1>
          <xm:sqref>Z115</xm:sqref>
        </x14:dataValidation>
        <x14:dataValidation type="list" allowBlank="1" showInputMessage="1" showErrorMessage="1" xr:uid="{00000000-0002-0000-0000-00003D000000}">
          <x14:formula1>
            <xm:f>ku!$B$257:$B$258</xm:f>
          </x14:formula1>
          <xm:sqref>H116:P116</xm:sqref>
        </x14:dataValidation>
        <x14:dataValidation type="list" allowBlank="1" showInputMessage="1" showErrorMessage="1" xr:uid="{00000000-0002-0000-0000-00003E000000}">
          <x14:formula1>
            <xm:f>ku!$B$261:$B$262</xm:f>
          </x14:formula1>
          <xm:sqref>H117:P117</xm:sqref>
        </x14:dataValidation>
        <x14:dataValidation type="list" allowBlank="1" showInputMessage="1" showErrorMessage="1" xr:uid="{00000000-0002-0000-0000-00003F000000}">
          <x14:formula1>
            <xm:f>'Data Source'!$B$158:$B$159</xm:f>
          </x14:formula1>
          <xm:sqref>Z117</xm:sqref>
        </x14:dataValidation>
        <x14:dataValidation type="list" allowBlank="1" showInputMessage="1" showErrorMessage="1" xr:uid="{00000000-0002-0000-0000-000040000000}">
          <x14:formula1>
            <xm:f>ku!$B$267:$B$268</xm:f>
          </x14:formula1>
          <xm:sqref>H118:P118</xm:sqref>
        </x14:dataValidation>
        <x14:dataValidation type="list" allowBlank="1" showInputMessage="1" showErrorMessage="1" xr:uid="{00000000-0002-0000-0000-000041000000}">
          <x14:formula1>
            <xm:f>'Data Source'!$B$23:$B$25</xm:f>
          </x14:formula1>
          <xm:sqref>Z118:AF118 H145:P145</xm:sqref>
        </x14:dataValidation>
        <x14:dataValidation type="list" allowBlank="1" showInputMessage="1" showErrorMessage="1" error="Please choose an option from the list!" xr:uid="{00000000-0002-0000-0000-000043000000}">
          <x14:formula1>
            <xm:f>ku!$B$680:$B$681</xm:f>
          </x14:formula1>
          <xm:sqref>H125:P125</xm:sqref>
        </x14:dataValidation>
        <x14:dataValidation type="list" allowBlank="1" showInputMessage="1" showErrorMessage="1" xr:uid="{00000000-0002-0000-0000-000044000000}">
          <x14:formula1>
            <xm:f>ku!$B$667:$B$668</xm:f>
          </x14:formula1>
          <xm:sqref>H126:P126</xm:sqref>
        </x14:dataValidation>
        <x14:dataValidation type="list" allowBlank="1" showInputMessage="1" showErrorMessage="1" xr:uid="{00000000-0002-0000-0000-000045000000}">
          <x14:formula1>
            <xm:f>ku!$B$673:$B$675</xm:f>
          </x14:formula1>
          <xm:sqref>H127:P127</xm:sqref>
        </x14:dataValidation>
        <x14:dataValidation type="list" allowBlank="1" showInputMessage="1" showErrorMessage="1" xr:uid="{00000000-0002-0000-0000-000046000000}">
          <x14:formula1>
            <xm:f>ku!$B$367:$B$368</xm:f>
          </x14:formula1>
          <xm:sqref>V130:AK130</xm:sqref>
        </x14:dataValidation>
        <x14:dataValidation type="list" allowBlank="1" showInputMessage="1" showErrorMessage="1" xr:uid="{00000000-0002-0000-0000-000047000000}">
          <x14:formula1>
            <xm:f>ku!$B$687:$B$688</xm:f>
          </x14:formula1>
          <xm:sqref>H131:U131</xm:sqref>
        </x14:dataValidation>
        <x14:dataValidation type="list" allowBlank="1" showInputMessage="1" showErrorMessage="1" error="请选择列表中的选项！" xr:uid="{00000000-0002-0000-0000-000048000000}">
          <x14:formula1>
            <xm:f>Sheet2!$A$301:$A$302</xm:f>
          </x14:formula1>
          <xm:sqref>AB131:AG131</xm:sqref>
        </x14:dataValidation>
        <x14:dataValidation type="list" allowBlank="1" showInputMessage="1" showErrorMessage="1" error="Please choose an option from the list!" xr:uid="{00000000-0002-0000-0000-000049000000}">
          <x14:formula1>
            <xm:f>Sheet2!$A$296:$A$297</xm:f>
          </x14:formula1>
          <xm:sqref>H133:P133</xm:sqref>
        </x14:dataValidation>
        <x14:dataValidation type="list" allowBlank="1" showInputMessage="1" showErrorMessage="1" error="Please choose an option from the list!" xr:uid="{00000000-0002-0000-0000-00004A000000}">
          <x14:formula1>
            <xm:f>Sheet2!$A$301:$A$302</xm:f>
          </x14:formula1>
          <xm:sqref>AB133:AG133</xm:sqref>
        </x14:dataValidation>
        <x14:dataValidation type="list" allowBlank="1" showInputMessage="1" showErrorMessage="1" xr:uid="{00000000-0002-0000-0000-00004C000000}">
          <x14:formula1>
            <xm:f>INDIRECT(Sheet2!$C$148)</xm:f>
          </x14:formula1>
          <xm:sqref>AB134</xm:sqref>
        </x14:dataValidation>
        <x14:dataValidation type="list" allowBlank="1" showInputMessage="1" showErrorMessage="1" xr:uid="{00000000-0002-0000-0000-00004D000000}">
          <x14:formula1>
            <xm:f>INDIRECT(Sheet2!$C$149)</xm:f>
          </x14:formula1>
          <xm:sqref>H135:P135</xm:sqref>
        </x14:dataValidation>
        <x14:dataValidation type="list" allowBlank="1" showInputMessage="1" showErrorMessage="1" xr:uid="{00000000-0002-0000-0000-00004E000000}">
          <x14:formula1>
            <xm:f>INDIRECT(Sheet2!$C$150)</xm:f>
          </x14:formula1>
          <xm:sqref>AB135:AG135</xm:sqref>
        </x14:dataValidation>
        <x14:dataValidation type="list" allowBlank="1" showInputMessage="1" showErrorMessage="1" xr:uid="{00000000-0002-0000-0000-000050000000}">
          <x14:formula1>
            <xm:f>'Data Source'!$B$49</xm:f>
          </x14:formula1>
          <xm:sqref>AB137</xm:sqref>
        </x14:dataValidation>
        <x14:dataValidation type="list" allowBlank="1" showInputMessage="1" showErrorMessage="1" xr:uid="{00000000-0002-0000-0000-000051000000}">
          <x14:formula1>
            <xm:f>'Data Source'!$B$55:$B$56</xm:f>
          </x14:formula1>
          <xm:sqref>H138</xm:sqref>
        </x14:dataValidation>
        <x14:dataValidation type="list" allowBlank="1" showInputMessage="1" showErrorMessage="1" xr:uid="{00000000-0002-0000-0000-000052000000}">
          <x14:formula1>
            <xm:f>'Data Source'!$B$64:$B$69</xm:f>
          </x14:formula1>
          <xm:sqref>AB138</xm:sqref>
        </x14:dataValidation>
        <x14:dataValidation type="list" allowBlank="1" showInputMessage="1" showErrorMessage="1" xr:uid="{00000000-0002-0000-0000-000053000000}">
          <x14:formula1>
            <xm:f>'Data Source'!$B$96:$B$101</xm:f>
          </x14:formula1>
          <xm:sqref>H139:P139</xm:sqref>
        </x14:dataValidation>
        <x14:dataValidation type="list" allowBlank="1" showInputMessage="1" showErrorMessage="1" xr:uid="{00000000-0002-0000-0000-000054000000}">
          <x14:formula1>
            <xm:f>ku!$B$427:$B$428</xm:f>
          </x14:formula1>
          <xm:sqref>AB139:AG139</xm:sqref>
        </x14:dataValidation>
        <x14:dataValidation type="list" allowBlank="1" showInputMessage="1" showErrorMessage="1" xr:uid="{00000000-0002-0000-0000-000055000000}">
          <x14:formula1>
            <xm:f>'Data Source'!$B$16:$B$17</xm:f>
          </x14:formula1>
          <xm:sqref>H140:P140</xm:sqref>
        </x14:dataValidation>
        <x14:dataValidation type="list" allowBlank="1" showInputMessage="1" showErrorMessage="1" xr:uid="{00000000-0002-0000-0000-000056000000}">
          <x14:formula1>
            <xm:f>'Data Source'!$B$37:$B$40</xm:f>
          </x14:formula1>
          <xm:sqref>AB140:AG140</xm:sqref>
        </x14:dataValidation>
        <x14:dataValidation type="list" errorStyle="information" allowBlank="1" showInputMessage="1" xr:uid="{00000000-0002-0000-0000-000057000000}">
          <x14:formula1>
            <xm:f>'Data Source'!$F$74:$F$86</xm:f>
          </x14:formula1>
          <xm:sqref>H144:P144</xm:sqref>
        </x14:dataValidation>
        <x14:dataValidation type="list" allowBlank="1" showInputMessage="1" showErrorMessage="1" xr:uid="{00000000-0002-0000-0000-000058000000}">
          <x14:formula1>
            <xm:f>ku!$B$896:$B$897</xm:f>
          </x14:formula1>
          <xm:sqref>AB144:AG144</xm:sqref>
        </x14:dataValidation>
        <x14:dataValidation type="list" allowBlank="1" showInputMessage="1" showErrorMessage="1" xr:uid="{00000000-0002-0000-0000-000059000000}">
          <x14:formula1>
            <xm:f>'Data Source'!$B$32:$B$34</xm:f>
          </x14:formula1>
          <xm:sqref>H146:P146</xm:sqref>
        </x14:dataValidation>
        <x14:dataValidation type="list" allowBlank="1" showInputMessage="1" showErrorMessage="1" error="Please choose an option from the list!" xr:uid="{00000000-0002-0000-0000-00005A000000}">
          <x14:formula1>
            <xm:f>'Data Source'!$F$5</xm:f>
          </x14:formula1>
          <xm:sqref>O149:U149</xm:sqref>
        </x14:dataValidation>
        <x14:dataValidation type="list" allowBlank="1" showInputMessage="1" showErrorMessage="1" error="Please choose an option from the list!" xr:uid="{00000000-0002-0000-0000-00005B000000}">
          <x14:formula1>
            <xm:f>'Data Source'!$G$8</xm:f>
          </x14:formula1>
          <xm:sqref>V149:AB149</xm:sqref>
        </x14:dataValidation>
        <x14:dataValidation type="list" allowBlank="1" showInputMessage="1" showErrorMessage="1" error="Please choose an option from the list!" xr:uid="{00000000-0002-0000-0000-00005C000000}">
          <x14:formula1>
            <xm:f>'Data Source'!$F$14</xm:f>
          </x14:formula1>
          <xm:sqref>AC149:AH149</xm:sqref>
        </x14:dataValidation>
        <x14:dataValidation type="list" allowBlank="1" showInputMessage="1" showErrorMessage="1" error="Please choose an option from the list!" xr:uid="{00000000-0002-0000-0000-00005D000000}">
          <x14:formula1>
            <xm:f>'Data Source'!$G$3:$G$4</xm:f>
          </x14:formula1>
          <xm:sqref>O150:U150</xm:sqref>
        </x14:dataValidation>
        <x14:dataValidation type="list" allowBlank="1" showInputMessage="1" showErrorMessage="1" error="Please choose an option from the list!" xr:uid="{00000000-0002-0000-0000-00005E000000}">
          <x14:formula1>
            <xm:f>'Data Source'!$G$6:$G$7</xm:f>
          </x14:formula1>
          <xm:sqref>V150:AB150</xm:sqref>
        </x14:dataValidation>
        <x14:dataValidation type="list" allowBlank="1" showInputMessage="1" showErrorMessage="1" error="Please choose an option from the list!" xr:uid="{00000000-0002-0000-0000-00005F000000}">
          <x14:formula1>
            <xm:f>'Data Source'!$F$3:$F$4</xm:f>
          </x14:formula1>
          <xm:sqref>O151:U151</xm:sqref>
        </x14:dataValidation>
        <x14:dataValidation type="list" allowBlank="1" showInputMessage="1" showErrorMessage="1" error="Please choose an option from the list!" xr:uid="{00000000-0002-0000-0000-000060000000}">
          <x14:formula1>
            <xm:f>'Data Source'!$F$6:$F$7</xm:f>
          </x14:formula1>
          <xm:sqref>V151:AB151</xm:sqref>
        </x14:dataValidation>
        <x14:dataValidation type="list" allowBlank="1" showInputMessage="1" showErrorMessage="1" xr:uid="{00000000-0002-0000-0000-000061000000}">
          <x14:formula1>
            <xm:f>'Data Source'!$F$15:$F$18</xm:f>
          </x14:formula1>
          <xm:sqref>H152:N152</xm:sqref>
        </x14:dataValidation>
        <x14:dataValidation type="list" allowBlank="1" showInputMessage="1" showErrorMessage="1" xr:uid="{00000000-0002-0000-0000-000062000000}">
          <x14:formula1>
            <xm:f>'Data Source'!$B$121:$B$122</xm:f>
          </x14:formula1>
          <xm:sqref>Z159</xm:sqref>
        </x14:dataValidation>
        <x14:dataValidation type="list" allowBlank="1" showInputMessage="1" showErrorMessage="1" xr:uid="{00000000-0002-0000-0000-000064000000}">
          <x14:formula1>
            <xm:f>'Data Source'!$B$125:$B$126</xm:f>
          </x14:formula1>
          <xm:sqref>Z160</xm:sqref>
        </x14:dataValidation>
        <x14:dataValidation type="list" allowBlank="1" showInputMessage="1" showErrorMessage="1" promptTitle="Prompt" prompt="If drive shaft length exceeds 2000 mm, intermediate gearbox is required." xr:uid="{00000000-0002-0000-0000-000065000000}">
          <x14:formula1>
            <xm:f>'Data Source'!$B$129:$B$134</xm:f>
          </x14:formula1>
          <xm:sqref>H165</xm:sqref>
        </x14:dataValidation>
        <x14:dataValidation type="list" allowBlank="1" showInputMessage="1" showErrorMessage="1" xr:uid="{00000000-0002-0000-0000-000066000000}">
          <x14:formula1>
            <xm:f>'Data Source'!$C$138:$C$143</xm:f>
          </x14:formula1>
          <xm:sqref>M166:R166 X166</xm:sqref>
        </x14:dataValidation>
        <x14:dataValidation type="list" errorStyle="information" allowBlank="1" showInputMessage="1" xr:uid="{00000000-0002-0000-0000-000067000000}">
          <x14:formula1>
            <xm:f>ku!$A$341:$A$349</xm:f>
          </x14:formula1>
          <xm:sqref>H167:AC167</xm:sqref>
        </x14:dataValidation>
        <x14:dataValidation type="list" allowBlank="1" showInputMessage="1" showErrorMessage="1" xr:uid="{00000000-0002-0000-0000-000068000000}">
          <x14:formula1>
            <xm:f>'Data Source'!$B$96:$B$100</xm:f>
          </x14:formula1>
          <xm:sqref>H168:AC168</xm:sqref>
        </x14:dataValidation>
        <x14:dataValidation type="list" allowBlank="1" showInputMessage="1" showErrorMessage="1" xr:uid="{00000000-0002-0000-0000-00006A000000}">
          <x14:formula1>
            <xm:f>ku!$A$307:$A$312</xm:f>
          </x14:formula1>
          <xm:sqref>H171:AC171</xm:sqref>
        </x14:dataValidation>
        <x14:dataValidation type="list" allowBlank="1" showInputMessage="1" showErrorMessage="1" xr:uid="{00000000-0002-0000-0000-00006B000000}">
          <x14:formula1>
            <xm:f>ku!$B$1179:$B$1180</xm:f>
          </x14:formula1>
          <xm:sqref>H187:P187</xm:sqref>
        </x14:dataValidation>
        <x14:dataValidation type="list" allowBlank="1" showInputMessage="1" showErrorMessage="1" xr:uid="{00000000-0002-0000-0000-00006C000000}">
          <x14:formula1>
            <xm:f>ku!$B$1189:$B$1190</xm:f>
          </x14:formula1>
          <xm:sqref>U187:Y187</xm:sqref>
        </x14:dataValidation>
        <x14:dataValidation type="list" allowBlank="1" showInputMessage="1" showErrorMessage="1" xr:uid="{00000000-0002-0000-0000-00006D000000}">
          <x14:formula1>
            <xm:f>ku!$B$1184:$B$1185</xm:f>
          </x14:formula1>
          <xm:sqref>H188:P188</xm:sqref>
        </x14:dataValidation>
        <x14:dataValidation type="list" allowBlank="1" showInputMessage="1" showErrorMessage="1" xr:uid="{00000000-0002-0000-0000-00006E000000}">
          <x14:formula1>
            <xm:f>ku!$B$1173:$B$1174</xm:f>
          </x14:formula1>
          <xm:sqref>U188:Y188</xm:sqref>
        </x14:dataValidation>
        <x14:dataValidation type="list" allowBlank="1" showInputMessage="1" showErrorMessage="1" xr:uid="{00000000-0002-0000-0000-000070000000}">
          <x14:formula1>
            <xm:f>ku!$B$376:$B$378</xm:f>
          </x14:formula1>
          <xm:sqref>Z163:Z164</xm:sqref>
        </x14:dataValidation>
        <x14:dataValidation type="list" allowBlank="1" showInputMessage="1" showErrorMessage="1" xr:uid="{00000000-0002-0000-0000-000071000000}">
          <x14:formula1>
            <xm:f>'Data Source'!$F$1:$F$2</xm:f>
          </x14:formula1>
          <xm:sqref>H149:N151</xm:sqref>
        </x14:dataValidation>
        <x14:dataValidation type="list" allowBlank="1" showInputMessage="1" showErrorMessage="1" error="Please choose an option from the list!" xr:uid="{00000000-0002-0000-0000-000072000000}">
          <x14:formula1>
            <xm:f>'Data Source'!$F$9:$F$13</xm:f>
          </x14:formula1>
          <xm:sqref>AC150:AH151</xm:sqref>
        </x14:dataValidation>
        <x14:dataValidation type="list" operator="equal" allowBlank="1" showInputMessage="1" showErrorMessage="1" error="Please choose an option from the list!" xr:uid="{50456EF2-D8F0-4AA1-97CF-FDCE33F3F279}">
          <x14:formula1>
            <xm:f>ku!$F$243:$F$244</xm:f>
          </x14:formula1>
          <xm:sqref>H119:P119</xm:sqref>
        </x14:dataValidation>
        <x14:dataValidation type="list" operator="equal" allowBlank="1" showInputMessage="1" error="Please choose an option from the list!" xr:uid="{150AB31E-2602-4D26-B3E9-F35D38122325}">
          <x14:formula1>
            <xm:f>ku!$A$88:$A$90</xm:f>
          </x14:formula1>
          <xm:sqref>H19</xm:sqref>
        </x14:dataValidation>
        <x14:dataValidation type="list" operator="equal" allowBlank="1" showInputMessage="1" error="Please choose an option from the list!" xr:uid="{FCC23287-7258-4C2A-8994-178E7219293A}">
          <x14:formula1>
            <xm:f>ku!$A$88:$A$90</xm:f>
          </x14:formula1>
          <xm:sqref>Z19</xm:sqref>
        </x14:dataValidation>
        <x14:dataValidation type="list" operator="equal" allowBlank="1" showInputMessage="1" showErrorMessage="1" error="Please choose an option from the list!" xr:uid="{E435F19C-EBAF-4CC2-9CC8-FA79323F2017}">
          <x14:formula1>
            <xm:f>ku!$B$397:$B$398</xm:f>
          </x14:formula1>
          <xm:sqref>AE78:AG78</xm:sqref>
        </x14:dataValidation>
        <x14:dataValidation type="list" operator="equal" allowBlank="1" showInputMessage="1" showErrorMessage="1" error="Please choose an option from the list!" xr:uid="{4B834F34-9E15-49A3-8041-84FA7B797167}">
          <x14:formula1>
            <xm:f>'Data Source'!$B$4:$B$6</xm:f>
          </x14:formula1>
          <xm:sqref>H134:P134</xm:sqref>
        </x14:dataValidation>
        <x14:dataValidation type="list" operator="equal" allowBlank="1" showInputMessage="1" showErrorMessage="1" error="Please choose an option from the list!" xr:uid="{307818CA-4686-4B1C-9DF4-569E07E097C5}">
          <x14:formula1>
            <xm:f>ku!$G$17</xm:f>
          </x14:formula1>
          <xm:sqref>H27:R27</xm:sqref>
        </x14:dataValidation>
        <x14:dataValidation type="list" operator="equal" allowBlank="1" showInputMessage="1" showErrorMessage="1" error="Please choose an option from the list!" xr:uid="{4CD67C06-3CDA-4E71-9B8F-3C3EAFA89C98}">
          <x14:formula1>
            <xm:f>ku!$A$180</xm:f>
          </x14:formula1>
          <xm:sqref>AH78:AK78</xm:sqref>
        </x14:dataValidation>
        <x14:dataValidation type="list" operator="equal" allowBlank="1" showInputMessage="1" showErrorMessage="1" error="Please choose an option from the list!" xr:uid="{D394780D-9EEB-43B5-B371-772BEECED00A}">
          <x14:formula1>
            <xm:f>ku!$A$626:$A$630</xm:f>
          </x14:formula1>
          <xm:sqref>H106:U106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3750"/>
  <sheetViews>
    <sheetView topLeftCell="A682" zoomScale="70" zoomScaleNormal="70" workbookViewId="0">
      <selection activeCell="A700" sqref="A700:B700 D701:D702 D704 D707 D715 D709:D713"/>
    </sheetView>
  </sheetViews>
  <sheetFormatPr defaultColWidth="8.7265625" defaultRowHeight="14.5"/>
  <cols>
    <col min="1" max="1" width="44.90625" customWidth="1"/>
    <col min="2" max="2" width="34.6328125" customWidth="1"/>
    <col min="3" max="3" width="22.6328125" customWidth="1"/>
    <col min="4" max="4" width="12.453125" customWidth="1"/>
    <col min="5" max="5" width="12.90625" customWidth="1"/>
    <col min="6" max="6" width="18" customWidth="1"/>
    <col min="7" max="7" width="14.6328125" customWidth="1"/>
    <col min="8" max="8" width="53.6328125" customWidth="1"/>
    <col min="12" max="12" width="14.36328125" customWidth="1"/>
    <col min="14" max="14" width="13.453125" customWidth="1"/>
    <col min="16" max="16" width="14.08984375" customWidth="1"/>
    <col min="20" max="20" width="12.6328125" customWidth="1"/>
    <col min="21" max="21" width="31.90625" customWidth="1"/>
    <col min="22" max="22" width="5.6328125" customWidth="1"/>
    <col min="23" max="23" width="2.6328125" customWidth="1"/>
    <col min="24" max="24" width="2.90625" customWidth="1"/>
    <col min="25" max="26" width="2.6328125" customWidth="1"/>
    <col min="27" max="27" width="2.90625" customWidth="1"/>
    <col min="28" max="29" width="2.6328125" customWidth="1"/>
    <col min="31" max="31" width="49.08984375" customWidth="1"/>
  </cols>
  <sheetData>
    <row r="1" spans="1:20" ht="60" customHeight="1">
      <c r="A1" t="s">
        <v>276</v>
      </c>
      <c r="B1" t="s">
        <v>277</v>
      </c>
      <c r="F1" s="31" t="s">
        <v>278</v>
      </c>
      <c r="G1" s="31" t="s">
        <v>279</v>
      </c>
      <c r="H1" s="31"/>
      <c r="I1" t="s">
        <v>280</v>
      </c>
      <c r="J1" t="s">
        <v>281</v>
      </c>
      <c r="K1" t="s">
        <v>282</v>
      </c>
      <c r="N1" t="s">
        <v>283</v>
      </c>
      <c r="O1" t="s">
        <v>153</v>
      </c>
    </row>
    <row r="2" spans="1:20" ht="60" customHeight="1">
      <c r="A2" s="65" t="s">
        <v>284</v>
      </c>
      <c r="B2" s="66" t="s">
        <v>285</v>
      </c>
      <c r="C2" t="s">
        <v>286</v>
      </c>
      <c r="F2" s="31"/>
      <c r="G2" s="31" t="s">
        <v>287</v>
      </c>
      <c r="H2" s="31"/>
      <c r="J2" t="s">
        <v>288</v>
      </c>
      <c r="K2" t="s">
        <v>289</v>
      </c>
      <c r="O2" t="s">
        <v>290</v>
      </c>
    </row>
    <row r="3" spans="1:20" ht="60" customHeight="1">
      <c r="A3" s="65" t="s">
        <v>291</v>
      </c>
      <c r="B3" s="65" t="s">
        <v>291</v>
      </c>
      <c r="C3" t="s">
        <v>291</v>
      </c>
      <c r="F3" s="31"/>
      <c r="G3" s="31" t="s">
        <v>292</v>
      </c>
      <c r="H3" s="31"/>
      <c r="O3" t="s">
        <v>28</v>
      </c>
    </row>
    <row r="4" spans="1:20" ht="65.150000000000006" customHeight="1">
      <c r="A4" s="65" t="s">
        <v>293</v>
      </c>
      <c r="B4" s="65" t="s">
        <v>293</v>
      </c>
      <c r="C4" t="s">
        <v>293</v>
      </c>
      <c r="F4" s="31"/>
      <c r="G4" s="31" t="s">
        <v>294</v>
      </c>
      <c r="H4" s="31"/>
      <c r="I4" t="s">
        <v>295</v>
      </c>
      <c r="J4" t="s">
        <v>281</v>
      </c>
      <c r="K4" t="s">
        <v>282</v>
      </c>
    </row>
    <row r="5" spans="1:20" ht="65.150000000000006" customHeight="1">
      <c r="A5" s="65" t="s">
        <v>296</v>
      </c>
      <c r="B5" s="65" t="s">
        <v>296</v>
      </c>
      <c r="C5" t="s">
        <v>296</v>
      </c>
      <c r="F5" s="31"/>
      <c r="G5" s="31" t="s">
        <v>297</v>
      </c>
      <c r="H5" s="31"/>
      <c r="J5" t="s">
        <v>288</v>
      </c>
      <c r="K5" t="s">
        <v>289</v>
      </c>
    </row>
    <row r="6" spans="1:20" ht="65.150000000000006" customHeight="1">
      <c r="A6" s="65" t="s">
        <v>298</v>
      </c>
      <c r="B6" s="65" t="s">
        <v>299</v>
      </c>
      <c r="C6" t="s">
        <v>299</v>
      </c>
      <c r="F6" s="31"/>
      <c r="G6" s="31" t="s">
        <v>300</v>
      </c>
      <c r="H6" s="31"/>
    </row>
    <row r="7" spans="1:20" ht="65.150000000000006" customHeight="1">
      <c r="A7" s="65" t="s">
        <v>299</v>
      </c>
      <c r="B7" s="65" t="s">
        <v>26</v>
      </c>
      <c r="C7" t="s">
        <v>26</v>
      </c>
      <c r="F7" s="31"/>
      <c r="G7" s="31" t="s">
        <v>301</v>
      </c>
      <c r="H7" s="31"/>
    </row>
    <row r="8" spans="1:20" ht="65.150000000000006" customHeight="1">
      <c r="A8" s="65" t="s">
        <v>26</v>
      </c>
      <c r="B8" s="65" t="s">
        <v>302</v>
      </c>
      <c r="C8" t="s">
        <v>284</v>
      </c>
      <c r="F8" s="31"/>
      <c r="G8" s="31" t="s">
        <v>303</v>
      </c>
      <c r="H8" s="31"/>
    </row>
    <row r="9" spans="1:20" ht="65.150000000000006" customHeight="1">
      <c r="A9" s="65" t="s">
        <v>304</v>
      </c>
      <c r="B9" s="65" t="s">
        <v>304</v>
      </c>
      <c r="C9" t="s">
        <v>304</v>
      </c>
      <c r="F9" s="31"/>
      <c r="G9" s="31" t="s">
        <v>305</v>
      </c>
      <c r="H9" s="31"/>
    </row>
    <row r="10" spans="1:20" ht="65.150000000000006" customHeight="1">
      <c r="A10" s="65" t="s">
        <v>306</v>
      </c>
      <c r="B10" s="65" t="s">
        <v>307</v>
      </c>
      <c r="C10" t="s">
        <v>308</v>
      </c>
    </row>
    <row r="11" spans="1:20" ht="65.150000000000006" customHeight="1">
      <c r="A11" s="65" t="s">
        <v>308</v>
      </c>
      <c r="B11" s="65"/>
    </row>
    <row r="12" spans="1:20" ht="65.150000000000006" customHeight="1">
      <c r="A12" s="66" t="s">
        <v>286</v>
      </c>
      <c r="B12" s="65"/>
    </row>
    <row r="13" spans="1:20" ht="65.150000000000006" customHeight="1">
      <c r="B13" s="66"/>
    </row>
    <row r="14" spans="1:20" ht="130" customHeight="1">
      <c r="S14" t="s">
        <v>309</v>
      </c>
      <c r="T14" t="s">
        <v>310</v>
      </c>
    </row>
    <row r="15" spans="1:20" ht="130" customHeight="1">
      <c r="T15" t="s">
        <v>311</v>
      </c>
    </row>
    <row r="16" spans="1:20" ht="65.150000000000006" customHeight="1">
      <c r="A16" t="str">
        <f>Sheet1!H16</f>
        <v>SHZV</v>
      </c>
      <c r="B16" t="str">
        <f>VLOOKUP(A16,B2:C10,2,0)</f>
        <v>SHZV</v>
      </c>
    </row>
    <row r="17" spans="1:8" ht="200.15" customHeight="1">
      <c r="F17" s="31" t="s">
        <v>278</v>
      </c>
      <c r="G17" s="31" t="s">
        <v>61</v>
      </c>
      <c r="H17" s="31"/>
    </row>
    <row r="18" spans="1:8" ht="200.15" customHeight="1">
      <c r="F18" s="31"/>
      <c r="G18" s="31" t="s">
        <v>312</v>
      </c>
      <c r="H18" s="31"/>
    </row>
    <row r="19" spans="1:8" ht="200.15" customHeight="1">
      <c r="F19" s="31"/>
      <c r="G19" s="31" t="s">
        <v>313</v>
      </c>
      <c r="H19" s="31"/>
    </row>
    <row r="20" spans="1:8" ht="200.15" customHeight="1">
      <c r="A20" t="s">
        <v>314</v>
      </c>
      <c r="F20" s="31"/>
      <c r="G20" s="31" t="s">
        <v>315</v>
      </c>
      <c r="H20" s="31"/>
    </row>
    <row r="21" spans="1:8" ht="200.15" customHeight="1">
      <c r="A21" s="31" t="s">
        <v>28</v>
      </c>
      <c r="F21" s="31"/>
      <c r="G21" s="31" t="s">
        <v>316</v>
      </c>
      <c r="H21" s="31"/>
    </row>
    <row r="22" spans="1:8" ht="200.15" customHeight="1">
      <c r="A22" s="31" t="s">
        <v>153</v>
      </c>
      <c r="F22" s="31"/>
      <c r="G22" s="31" t="s">
        <v>317</v>
      </c>
      <c r="H22" s="31"/>
    </row>
    <row r="23" spans="1:8" ht="200.15" customHeight="1">
      <c r="A23" s="31" t="s">
        <v>290</v>
      </c>
      <c r="F23" s="31"/>
      <c r="G23" s="31" t="s">
        <v>318</v>
      </c>
      <c r="H23" s="31"/>
    </row>
    <row r="24" spans="1:8" ht="200.15" customHeight="1">
      <c r="A24" s="31" t="s">
        <v>319</v>
      </c>
      <c r="F24" s="31"/>
      <c r="G24" s="31" t="s">
        <v>320</v>
      </c>
      <c r="H24" s="31"/>
    </row>
    <row r="25" spans="1:8" ht="200.15" customHeight="1">
      <c r="A25" s="31" t="s">
        <v>321</v>
      </c>
      <c r="F25" s="31"/>
      <c r="G25" s="31" t="s">
        <v>322</v>
      </c>
      <c r="H25" s="31"/>
    </row>
    <row r="26" spans="1:8" ht="200.15" customHeight="1">
      <c r="A26" s="31" t="s">
        <v>323</v>
      </c>
      <c r="G26" s="31" t="s">
        <v>324</v>
      </c>
    </row>
    <row r="27" spans="1:8">
      <c r="A27" s="31" t="s">
        <v>325</v>
      </c>
    </row>
    <row r="33" spans="1:1">
      <c r="A33" t="s">
        <v>326</v>
      </c>
    </row>
    <row r="34" spans="1:1">
      <c r="A34" s="21" t="s">
        <v>226</v>
      </c>
    </row>
    <row r="35" spans="1:1">
      <c r="A35" s="31" t="s">
        <v>30</v>
      </c>
    </row>
    <row r="36" spans="1:1">
      <c r="A36" s="31" t="s">
        <v>327</v>
      </c>
    </row>
    <row r="37" spans="1:1">
      <c r="A37" s="31" t="s">
        <v>328</v>
      </c>
    </row>
    <row r="38" spans="1:1">
      <c r="A38" s="31" t="s">
        <v>329</v>
      </c>
    </row>
    <row r="42" spans="1:1">
      <c r="A42" t="s">
        <v>330</v>
      </c>
    </row>
    <row r="43" spans="1:1">
      <c r="A43" s="31" t="s">
        <v>331</v>
      </c>
    </row>
    <row r="44" spans="1:1">
      <c r="A44" s="31" t="s">
        <v>332</v>
      </c>
    </row>
    <row r="45" spans="1:1">
      <c r="A45" s="31" t="s">
        <v>333</v>
      </c>
    </row>
    <row r="50" spans="1:1">
      <c r="A50" t="s">
        <v>334</v>
      </c>
    </row>
    <row r="51" spans="1:1">
      <c r="A51" s="21" t="s">
        <v>335</v>
      </c>
    </row>
    <row r="52" spans="1:1">
      <c r="A52" s="21" t="s">
        <v>336</v>
      </c>
    </row>
    <row r="53" spans="1:1">
      <c r="A53" s="21" t="s">
        <v>337</v>
      </c>
    </row>
    <row r="54" spans="1:1">
      <c r="A54" s="21" t="s">
        <v>338</v>
      </c>
    </row>
    <row r="55" spans="1:1">
      <c r="A55" s="21" t="s">
        <v>339</v>
      </c>
    </row>
    <row r="56" spans="1:1">
      <c r="A56" s="21" t="s">
        <v>340</v>
      </c>
    </row>
    <row r="57" spans="1:1">
      <c r="A57" s="21" t="s">
        <v>341</v>
      </c>
    </row>
    <row r="58" spans="1:1">
      <c r="A58" s="21" t="s">
        <v>342</v>
      </c>
    </row>
    <row r="59" spans="1:1">
      <c r="A59" s="21" t="s">
        <v>343</v>
      </c>
    </row>
    <row r="60" spans="1:1">
      <c r="A60" s="21"/>
    </row>
    <row r="62" spans="1:1">
      <c r="A62" t="s">
        <v>344</v>
      </c>
    </row>
    <row r="63" spans="1:1">
      <c r="A63" s="21" t="s">
        <v>32</v>
      </c>
    </row>
    <row r="64" spans="1:1">
      <c r="A64" s="21" t="s">
        <v>345</v>
      </c>
    </row>
    <row r="65" spans="1:1">
      <c r="A65" s="21" t="s">
        <v>346</v>
      </c>
    </row>
    <row r="66" spans="1:1">
      <c r="A66" s="21" t="s">
        <v>347</v>
      </c>
    </row>
    <row r="67" spans="1:1">
      <c r="A67" s="21" t="s">
        <v>348</v>
      </c>
    </row>
    <row r="68" spans="1:1">
      <c r="A68" s="67" t="s">
        <v>349</v>
      </c>
    </row>
    <row r="69" spans="1:1">
      <c r="A69" s="21" t="s">
        <v>350</v>
      </c>
    </row>
    <row r="72" spans="1:1">
      <c r="A72" t="s">
        <v>351</v>
      </c>
    </row>
    <row r="73" spans="1:1">
      <c r="A73" s="31" t="s">
        <v>352</v>
      </c>
    </row>
    <row r="74" spans="1:1">
      <c r="A74" s="31" t="s">
        <v>353</v>
      </c>
    </row>
    <row r="79" spans="1:1">
      <c r="A79" t="s">
        <v>354</v>
      </c>
    </row>
    <row r="80" spans="1:1">
      <c r="A80" s="31" t="str">
        <f>"-25~+55°C"</f>
        <v>-25~+55°C</v>
      </c>
    </row>
    <row r="81" spans="1:1">
      <c r="A81" s="31" t="str">
        <f>"-45~+55°C"</f>
        <v>-45~+55°C</v>
      </c>
    </row>
    <row r="82" spans="1:1">
      <c r="A82" s="31" t="str">
        <f>"-60~+55°C"</f>
        <v>-60~+55°C</v>
      </c>
    </row>
    <row r="83" spans="1:1">
      <c r="A83" s="31" t="str">
        <f>"0~+55°C"</f>
        <v>0~+55°C</v>
      </c>
    </row>
    <row r="87" spans="1:1">
      <c r="A87" t="s">
        <v>355</v>
      </c>
    </row>
    <row r="88" spans="1:1">
      <c r="A88" s="21" t="s">
        <v>38</v>
      </c>
    </row>
    <row r="89" spans="1:1">
      <c r="A89" s="21" t="s">
        <v>356</v>
      </c>
    </row>
    <row r="90" spans="1:1">
      <c r="A90" s="21" t="s">
        <v>357</v>
      </c>
    </row>
    <row r="91" spans="1:1">
      <c r="A91" s="21" t="s">
        <v>358</v>
      </c>
    </row>
    <row r="92" spans="1:1">
      <c r="A92" t="s">
        <v>359</v>
      </c>
    </row>
    <row r="94" spans="1:1">
      <c r="A94" t="s">
        <v>360</v>
      </c>
    </row>
    <row r="95" spans="1:1">
      <c r="A95" s="31" t="s">
        <v>361</v>
      </c>
    </row>
    <row r="96" spans="1:1" ht="28.5">
      <c r="A96" s="31" t="s">
        <v>362</v>
      </c>
    </row>
    <row r="101" spans="1:1">
      <c r="A101" t="s">
        <v>363</v>
      </c>
    </row>
    <row r="102" spans="1:1">
      <c r="A102" s="21" t="s">
        <v>364</v>
      </c>
    </row>
    <row r="103" spans="1:1" ht="28.5">
      <c r="A103" s="21" t="s">
        <v>365</v>
      </c>
    </row>
    <row r="108" spans="1:1">
      <c r="A108" t="s">
        <v>366</v>
      </c>
    </row>
    <row r="109" spans="1:1">
      <c r="A109" s="31" t="s">
        <v>367</v>
      </c>
    </row>
    <row r="110" spans="1:1">
      <c r="A110" s="31" t="s">
        <v>368</v>
      </c>
    </row>
    <row r="115" spans="1:1">
      <c r="A115" t="s">
        <v>369</v>
      </c>
    </row>
    <row r="116" spans="1:1">
      <c r="A116" s="21" t="s">
        <v>59</v>
      </c>
    </row>
    <row r="117" spans="1:1">
      <c r="A117" s="21" t="s">
        <v>370</v>
      </c>
    </row>
    <row r="118" spans="1:1">
      <c r="A118" s="21" t="s">
        <v>371</v>
      </c>
    </row>
    <row r="123" spans="1:1">
      <c r="A123" s="21" t="s">
        <v>372</v>
      </c>
    </row>
    <row r="124" spans="1:1">
      <c r="A124" s="21" t="s">
        <v>373</v>
      </c>
    </row>
    <row r="125" spans="1:1">
      <c r="A125" s="21" t="s">
        <v>374</v>
      </c>
    </row>
    <row r="126" spans="1:1">
      <c r="A126" s="21" t="s">
        <v>375</v>
      </c>
    </row>
    <row r="127" spans="1:1">
      <c r="A127" s="21" t="s">
        <v>376</v>
      </c>
    </row>
    <row r="128" spans="1:1">
      <c r="A128" s="21" t="s">
        <v>377</v>
      </c>
    </row>
    <row r="129" spans="1:2">
      <c r="A129" s="21" t="s">
        <v>378</v>
      </c>
    </row>
    <row r="131" spans="1:2">
      <c r="A131" s="21" t="s">
        <v>379</v>
      </c>
    </row>
    <row r="132" spans="1:2">
      <c r="A132" s="21" t="s">
        <v>380</v>
      </c>
    </row>
    <row r="133" spans="1:2" ht="28.5">
      <c r="A133" s="21" t="s">
        <v>381</v>
      </c>
    </row>
    <row r="136" spans="1:2">
      <c r="A136" s="68" t="s">
        <v>382</v>
      </c>
      <c r="B136" s="31"/>
    </row>
    <row r="137" spans="1:2">
      <c r="A137" s="31" t="s">
        <v>383</v>
      </c>
      <c r="B137" s="31"/>
    </row>
    <row r="138" spans="1:2">
      <c r="A138" s="31" t="s">
        <v>384</v>
      </c>
      <c r="B138" s="31"/>
    </row>
    <row r="139" spans="1:2">
      <c r="A139" s="31" t="s">
        <v>385</v>
      </c>
    </row>
    <row r="142" spans="1:2">
      <c r="A142" t="s">
        <v>386</v>
      </c>
    </row>
    <row r="143" spans="1:2">
      <c r="A143">
        <v>1000</v>
      </c>
    </row>
    <row r="144" spans="1:2">
      <c r="A144">
        <v>1200</v>
      </c>
    </row>
    <row r="145" spans="1:1">
      <c r="A145">
        <v>1600</v>
      </c>
    </row>
    <row r="146" spans="1:1">
      <c r="A146">
        <v>2000</v>
      </c>
    </row>
    <row r="147" spans="1:1">
      <c r="A147">
        <v>2400</v>
      </c>
    </row>
    <row r="148" spans="1:1">
      <c r="A148">
        <v>2800</v>
      </c>
    </row>
    <row r="149" spans="1:1">
      <c r="A149">
        <v>3200</v>
      </c>
    </row>
    <row r="153" spans="1:1">
      <c r="A153" t="s">
        <v>108</v>
      </c>
    </row>
    <row r="154" spans="1:1">
      <c r="A154">
        <v>30</v>
      </c>
    </row>
    <row r="155" spans="1:1">
      <c r="A155">
        <v>40</v>
      </c>
    </row>
    <row r="156" spans="1:1">
      <c r="A156">
        <v>50</v>
      </c>
    </row>
    <row r="157" spans="1:1">
      <c r="A157">
        <v>72.5</v>
      </c>
    </row>
    <row r="163" spans="1:1">
      <c r="A163" t="s">
        <v>107</v>
      </c>
    </row>
    <row r="164" spans="1:1">
      <c r="A164" t="s">
        <v>387</v>
      </c>
    </row>
    <row r="165" spans="1:1">
      <c r="A165" t="s">
        <v>116</v>
      </c>
    </row>
    <row r="169" spans="1:1">
      <c r="A169" t="s">
        <v>388</v>
      </c>
    </row>
    <row r="170" spans="1:1">
      <c r="A170" t="s">
        <v>118</v>
      </c>
    </row>
    <row r="171" spans="1:1">
      <c r="A171" t="s">
        <v>389</v>
      </c>
    </row>
    <row r="172" spans="1:1">
      <c r="A172" t="s">
        <v>387</v>
      </c>
    </row>
    <row r="173" spans="1:1">
      <c r="A173" t="s">
        <v>390</v>
      </c>
    </row>
    <row r="174" spans="1:1">
      <c r="A174" t="s">
        <v>391</v>
      </c>
    </row>
    <row r="179" spans="1:2">
      <c r="A179" t="s">
        <v>392</v>
      </c>
    </row>
    <row r="180" spans="1:2">
      <c r="A180" s="21" t="s">
        <v>123</v>
      </c>
      <c r="B180" s="21"/>
    </row>
    <row r="181" spans="1:2">
      <c r="A181" s="21" t="s">
        <v>393</v>
      </c>
      <c r="B181" s="21"/>
    </row>
    <row r="184" spans="1:2">
      <c r="A184" t="s">
        <v>394</v>
      </c>
    </row>
    <row r="185" spans="1:2">
      <c r="A185" t="s">
        <v>395</v>
      </c>
    </row>
    <row r="186" spans="1:2">
      <c r="A186" t="s">
        <v>396</v>
      </c>
    </row>
    <row r="187" spans="1:2">
      <c r="A187" t="s">
        <v>397</v>
      </c>
    </row>
    <row r="188" spans="1:2">
      <c r="A188" t="s">
        <v>398</v>
      </c>
    </row>
    <row r="189" spans="1:2">
      <c r="A189" t="s">
        <v>399</v>
      </c>
    </row>
    <row r="190" spans="1:2">
      <c r="A190" t="s">
        <v>400</v>
      </c>
    </row>
    <row r="191" spans="1:2">
      <c r="A191" t="s">
        <v>401</v>
      </c>
    </row>
    <row r="192" spans="1:2">
      <c r="A192" t="s">
        <v>402</v>
      </c>
    </row>
    <row r="193" spans="1:1">
      <c r="A193" t="s">
        <v>403</v>
      </c>
    </row>
    <row r="194" spans="1:1">
      <c r="A194" t="s">
        <v>404</v>
      </c>
    </row>
    <row r="195" spans="1:1">
      <c r="A195" t="s">
        <v>405</v>
      </c>
    </row>
    <row r="196" spans="1:1">
      <c r="A196" t="s">
        <v>406</v>
      </c>
    </row>
    <row r="197" spans="1:1">
      <c r="A197" t="s">
        <v>407</v>
      </c>
    </row>
    <row r="198" spans="1:1">
      <c r="A198" t="s">
        <v>408</v>
      </c>
    </row>
    <row r="199" spans="1:1">
      <c r="A199" t="s">
        <v>409</v>
      </c>
    </row>
    <row r="200" spans="1:1">
      <c r="A200" t="s">
        <v>410</v>
      </c>
    </row>
    <row r="201" spans="1:1">
      <c r="A201" t="s">
        <v>411</v>
      </c>
    </row>
    <row r="202" spans="1:1">
      <c r="A202" t="s">
        <v>412</v>
      </c>
    </row>
    <row r="203" spans="1:1">
      <c r="A203" t="s">
        <v>413</v>
      </c>
    </row>
    <row r="204" spans="1:1">
      <c r="A204" t="s">
        <v>414</v>
      </c>
    </row>
    <row r="205" spans="1:1">
      <c r="A205" t="s">
        <v>415</v>
      </c>
    </row>
    <row r="206" spans="1:1">
      <c r="A206" t="s">
        <v>416</v>
      </c>
    </row>
    <row r="207" spans="1:1">
      <c r="A207" t="s">
        <v>417</v>
      </c>
    </row>
    <row r="208" spans="1:1">
      <c r="A208" t="s">
        <v>418</v>
      </c>
    </row>
    <row r="209" spans="1:4">
      <c r="A209" t="s">
        <v>419</v>
      </c>
    </row>
    <row r="210" spans="1:4">
      <c r="A210" t="s">
        <v>420</v>
      </c>
    </row>
    <row r="211" spans="1:4">
      <c r="A211" t="s">
        <v>421</v>
      </c>
    </row>
    <row r="212" spans="1:4">
      <c r="A212" t="s">
        <v>422</v>
      </c>
    </row>
    <row r="213" spans="1:4">
      <c r="A213" t="s">
        <v>423</v>
      </c>
    </row>
    <row r="214" spans="1:4">
      <c r="A214" t="s">
        <v>424</v>
      </c>
    </row>
    <row r="215" spans="1:4">
      <c r="A215" t="s">
        <v>425</v>
      </c>
    </row>
    <row r="216" spans="1:4">
      <c r="A216" t="s">
        <v>426</v>
      </c>
    </row>
    <row r="217" spans="1:4">
      <c r="A217" t="s">
        <v>427</v>
      </c>
    </row>
    <row r="223" spans="1:4">
      <c r="A223" s="105" t="s">
        <v>428</v>
      </c>
      <c r="B223" t="s">
        <v>309</v>
      </c>
      <c r="C223" t="s">
        <v>429</v>
      </c>
      <c r="D223" t="s">
        <v>430</v>
      </c>
    </row>
    <row r="224" spans="1:4">
      <c r="A224" s="105"/>
      <c r="B224" s="103" t="s">
        <v>431</v>
      </c>
      <c r="C224" s="103" t="s">
        <v>432</v>
      </c>
      <c r="D224" s="103" t="s">
        <v>433</v>
      </c>
    </row>
    <row r="225" spans="1:7" ht="41">
      <c r="A225" s="105"/>
      <c r="B225" s="103" t="s">
        <v>434</v>
      </c>
      <c r="C225" s="103" t="s">
        <v>435</v>
      </c>
      <c r="D225" s="103" t="s">
        <v>436</v>
      </c>
      <c r="F225" s="69" t="s">
        <v>437</v>
      </c>
      <c r="G225" s="70" t="s">
        <v>438</v>
      </c>
    </row>
    <row r="226" spans="1:7" ht="191">
      <c r="A226" s="105"/>
      <c r="C226" s="103" t="s">
        <v>439</v>
      </c>
      <c r="F226" s="71" t="s">
        <v>440</v>
      </c>
      <c r="G226" s="70" t="s">
        <v>441</v>
      </c>
    </row>
    <row r="227" spans="1:7" ht="28">
      <c r="A227" s="105"/>
      <c r="G227" s="70" t="s">
        <v>442</v>
      </c>
    </row>
    <row r="228" spans="1:7">
      <c r="C228" t="s">
        <v>429</v>
      </c>
    </row>
    <row r="229" spans="1:7" ht="41">
      <c r="C229" s="69" t="s">
        <v>437</v>
      </c>
    </row>
    <row r="230" spans="1:7" ht="191">
      <c r="C230" s="71" t="s">
        <v>440</v>
      </c>
      <c r="D230" t="s">
        <v>443</v>
      </c>
    </row>
    <row r="231" spans="1:7" ht="28.5">
      <c r="A231" t="s">
        <v>280</v>
      </c>
      <c r="C231" s="70" t="s">
        <v>444</v>
      </c>
      <c r="D231" t="s">
        <v>443</v>
      </c>
      <c r="E231" t="s">
        <v>430</v>
      </c>
    </row>
    <row r="232" spans="1:7" ht="28">
      <c r="A232" t="s">
        <v>281</v>
      </c>
      <c r="B232" t="s">
        <v>445</v>
      </c>
      <c r="C232" s="70" t="s">
        <v>442</v>
      </c>
      <c r="D232" t="s">
        <v>443</v>
      </c>
      <c r="E232" t="s">
        <v>226</v>
      </c>
    </row>
    <row r="233" spans="1:7">
      <c r="A233" t="s">
        <v>288</v>
      </c>
      <c r="B233" t="s">
        <v>446</v>
      </c>
      <c r="D233" t="s">
        <v>443</v>
      </c>
      <c r="E233" t="s">
        <v>447</v>
      </c>
      <c r="F233" t="s">
        <v>448</v>
      </c>
    </row>
    <row r="234" spans="1:7">
      <c r="E234" t="s">
        <v>449</v>
      </c>
      <c r="F234" t="s">
        <v>116</v>
      </c>
    </row>
    <row r="235" spans="1:7">
      <c r="B235" t="e">
        <f>VLOOKUP(Sheet1!H113,A232:B233,2,0)</f>
        <v>#N/A</v>
      </c>
      <c r="D235" t="e">
        <f>VLOOKUP(Sheet1!H114,C229:D232,2,0)</f>
        <v>#N/A</v>
      </c>
      <c r="F235" t="e">
        <f>VLOOKUP(Sheet1!H115,E232:F234,2,0)</f>
        <v>#N/A</v>
      </c>
    </row>
    <row r="237" spans="1:7">
      <c r="B237" t="e">
        <f>B235&amp;D235&amp;F235</f>
        <v>#N/A</v>
      </c>
      <c r="C237" t="e">
        <f>SUBSTITUTE(B237,"0","")</f>
        <v>#N/A</v>
      </c>
    </row>
    <row r="243" spans="1:7">
      <c r="A243" s="7" t="s">
        <v>450</v>
      </c>
      <c r="B243" t="s">
        <v>168</v>
      </c>
      <c r="C243">
        <v>0</v>
      </c>
      <c r="E243" t="s">
        <v>187</v>
      </c>
      <c r="F243" s="7" t="s">
        <v>182</v>
      </c>
      <c r="G243">
        <v>0</v>
      </c>
    </row>
    <row r="244" spans="1:7">
      <c r="B244" t="s">
        <v>451</v>
      </c>
      <c r="C244">
        <v>200</v>
      </c>
      <c r="F244" s="7" t="s">
        <v>452</v>
      </c>
      <c r="G244">
        <v>4200</v>
      </c>
    </row>
    <row r="245" spans="1:7">
      <c r="B245" t="s">
        <v>453</v>
      </c>
      <c r="C245">
        <v>200</v>
      </c>
    </row>
    <row r="246" spans="1:7">
      <c r="B246" t="s">
        <v>454</v>
      </c>
      <c r="C246">
        <v>0</v>
      </c>
    </row>
    <row r="247" spans="1:7">
      <c r="A247" s="31"/>
      <c r="B247" s="31"/>
      <c r="C247" s="31"/>
    </row>
    <row r="248" spans="1:7">
      <c r="A248" s="31"/>
      <c r="B248" s="31"/>
      <c r="C248" s="31"/>
    </row>
    <row r="249" spans="1:7">
      <c r="A249" t="s">
        <v>455</v>
      </c>
      <c r="B249" s="7" t="s">
        <v>76</v>
      </c>
      <c r="C249">
        <v>0</v>
      </c>
    </row>
    <row r="250" spans="1:7">
      <c r="B250" s="7" t="s">
        <v>456</v>
      </c>
      <c r="C250">
        <v>0</v>
      </c>
    </row>
    <row r="251" spans="1:7">
      <c r="A251" s="31"/>
      <c r="B251" s="31"/>
      <c r="C251" s="31"/>
    </row>
    <row r="252" spans="1:7">
      <c r="A252" s="31"/>
      <c r="B252" s="31"/>
      <c r="C252" s="31"/>
    </row>
    <row r="253" spans="1:7">
      <c r="A253" t="s">
        <v>457</v>
      </c>
      <c r="B253" t="s">
        <v>458</v>
      </c>
      <c r="C253">
        <v>0</v>
      </c>
    </row>
    <row r="254" spans="1:7">
      <c r="B254" t="s">
        <v>175</v>
      </c>
      <c r="C254">
        <v>0</v>
      </c>
    </row>
    <row r="255" spans="1:7">
      <c r="A255" s="31"/>
      <c r="B255" s="31"/>
      <c r="C255" s="31"/>
    </row>
    <row r="256" spans="1:7">
      <c r="A256" s="31"/>
      <c r="B256" s="31"/>
      <c r="C256" s="31"/>
    </row>
    <row r="257" spans="1:3">
      <c r="A257" t="s">
        <v>178</v>
      </c>
      <c r="B257" t="s">
        <v>459</v>
      </c>
      <c r="C257">
        <v>0</v>
      </c>
    </row>
    <row r="258" spans="1:3">
      <c r="B258" t="s">
        <v>179</v>
      </c>
      <c r="C258">
        <v>0</v>
      </c>
    </row>
    <row r="259" spans="1:3">
      <c r="A259" s="31"/>
      <c r="B259" s="31"/>
      <c r="C259" s="31"/>
    </row>
    <row r="260" spans="1:3">
      <c r="A260" s="31"/>
      <c r="B260" s="31"/>
      <c r="C260" s="31"/>
    </row>
    <row r="261" spans="1:3">
      <c r="A261" s="72" t="s">
        <v>460</v>
      </c>
      <c r="B261" s="7" t="s">
        <v>182</v>
      </c>
      <c r="C261">
        <v>0</v>
      </c>
    </row>
    <row r="262" spans="1:3">
      <c r="B262" s="7" t="s">
        <v>452</v>
      </c>
      <c r="C262">
        <v>500</v>
      </c>
    </row>
    <row r="267" spans="1:3">
      <c r="A267" t="s">
        <v>185</v>
      </c>
      <c r="B267" t="s">
        <v>182</v>
      </c>
      <c r="C267">
        <v>0</v>
      </c>
    </row>
    <row r="268" spans="1:3">
      <c r="B268" t="s">
        <v>452</v>
      </c>
      <c r="C268">
        <v>2000</v>
      </c>
    </row>
    <row r="271" spans="1:3">
      <c r="A271" t="s">
        <v>461</v>
      </c>
      <c r="B271" t="s">
        <v>170</v>
      </c>
      <c r="C271">
        <v>0</v>
      </c>
    </row>
    <row r="272" spans="1:3">
      <c r="B272" t="s">
        <v>462</v>
      </c>
      <c r="C272">
        <v>500</v>
      </c>
    </row>
    <row r="273" spans="1:3">
      <c r="B273" t="s">
        <v>463</v>
      </c>
      <c r="C273">
        <v>1000</v>
      </c>
    </row>
    <row r="276" spans="1:3">
      <c r="A276" t="s">
        <v>221</v>
      </c>
      <c r="B276" t="s">
        <v>173</v>
      </c>
      <c r="C276">
        <v>0</v>
      </c>
    </row>
    <row r="277" spans="1:3">
      <c r="B277" t="s">
        <v>464</v>
      </c>
      <c r="C277">
        <v>0</v>
      </c>
    </row>
    <row r="278" spans="1:3">
      <c r="B278" t="s">
        <v>465</v>
      </c>
      <c r="C278">
        <v>100</v>
      </c>
    </row>
    <row r="279" spans="1:3">
      <c r="B279" t="s">
        <v>466</v>
      </c>
      <c r="C279">
        <v>100</v>
      </c>
    </row>
    <row r="282" spans="1:3">
      <c r="A282" t="s">
        <v>193</v>
      </c>
      <c r="B282" t="s">
        <v>467</v>
      </c>
      <c r="C282">
        <v>0</v>
      </c>
    </row>
    <row r="283" spans="1:3">
      <c r="B283" t="s">
        <v>177</v>
      </c>
      <c r="C283">
        <v>0</v>
      </c>
    </row>
    <row r="284" spans="1:3">
      <c r="B284" t="s">
        <v>468</v>
      </c>
      <c r="C284">
        <v>0</v>
      </c>
    </row>
    <row r="285" spans="1:3">
      <c r="B285" t="s">
        <v>469</v>
      </c>
      <c r="C285">
        <v>0</v>
      </c>
    </row>
    <row r="286" spans="1:3">
      <c r="B286" t="s">
        <v>470</v>
      </c>
      <c r="C286">
        <v>0</v>
      </c>
    </row>
    <row r="287" spans="1:3">
      <c r="B287" t="s">
        <v>471</v>
      </c>
      <c r="C287">
        <v>0</v>
      </c>
    </row>
    <row r="290" spans="1:3">
      <c r="A290" t="s">
        <v>180</v>
      </c>
      <c r="B290" t="s">
        <v>472</v>
      </c>
      <c r="C290">
        <v>0</v>
      </c>
    </row>
    <row r="291" spans="1:3">
      <c r="B291" t="s">
        <v>473</v>
      </c>
      <c r="C291">
        <v>0</v>
      </c>
    </row>
    <row r="295" spans="1:3">
      <c r="A295" t="s">
        <v>474</v>
      </c>
    </row>
    <row r="296" spans="1:3">
      <c r="A296" t="s">
        <v>265</v>
      </c>
    </row>
    <row r="297" spans="1:3">
      <c r="A297" t="s">
        <v>475</v>
      </c>
    </row>
    <row r="298" spans="1:3">
      <c r="A298" t="s">
        <v>476</v>
      </c>
    </row>
    <row r="299" spans="1:3">
      <c r="A299" t="s">
        <v>477</v>
      </c>
    </row>
    <row r="300" spans="1:3">
      <c r="A300" t="s">
        <v>478</v>
      </c>
    </row>
    <row r="301" spans="1:3">
      <c r="A301" t="s">
        <v>479</v>
      </c>
    </row>
    <row r="306" spans="1:1">
      <c r="A306" t="s">
        <v>480</v>
      </c>
    </row>
    <row r="307" spans="1:1">
      <c r="A307" t="s">
        <v>265</v>
      </c>
    </row>
    <row r="308" spans="1:1">
      <c r="A308" t="s">
        <v>475</v>
      </c>
    </row>
    <row r="309" spans="1:1">
      <c r="A309" t="s">
        <v>476</v>
      </c>
    </row>
    <row r="310" spans="1:1">
      <c r="A310" t="s">
        <v>477</v>
      </c>
    </row>
    <row r="311" spans="1:1">
      <c r="A311" t="s">
        <v>478</v>
      </c>
    </row>
    <row r="312" spans="1:1">
      <c r="A312" t="s">
        <v>479</v>
      </c>
    </row>
    <row r="316" spans="1:1">
      <c r="A316" s="73">
        <f ca="1">NOW()</f>
        <v>46161.58520671296</v>
      </c>
    </row>
    <row r="318" spans="1:1">
      <c r="A318" t="s">
        <v>481</v>
      </c>
    </row>
    <row r="319" spans="1:1">
      <c r="A319" t="s">
        <v>3</v>
      </c>
    </row>
    <row r="320" spans="1:1">
      <c r="A320" t="s">
        <v>482</v>
      </c>
    </row>
    <row r="321" spans="1:2">
      <c r="A321" t="s">
        <v>483</v>
      </c>
    </row>
    <row r="322" spans="1:2">
      <c r="A322" t="s">
        <v>484</v>
      </c>
    </row>
    <row r="323" spans="1:2">
      <c r="A323" t="s">
        <v>485</v>
      </c>
    </row>
    <row r="324" spans="1:2">
      <c r="A324" t="s">
        <v>486</v>
      </c>
    </row>
    <row r="325" spans="1:2">
      <c r="A325" t="s">
        <v>487</v>
      </c>
    </row>
    <row r="326" spans="1:2">
      <c r="A326" t="s">
        <v>488</v>
      </c>
    </row>
    <row r="327" spans="1:2">
      <c r="A327" t="s">
        <v>489</v>
      </c>
    </row>
    <row r="328" spans="1:2">
      <c r="A328" t="s">
        <v>490</v>
      </c>
    </row>
    <row r="332" spans="1:2">
      <c r="A332" t="s">
        <v>491</v>
      </c>
      <c r="B332" t="s">
        <v>53</v>
      </c>
    </row>
    <row r="333" spans="1:2">
      <c r="B333" t="s">
        <v>492</v>
      </c>
    </row>
    <row r="334" spans="1:2">
      <c r="B334" t="s">
        <v>493</v>
      </c>
    </row>
    <row r="340" spans="1:2">
      <c r="A340" t="s">
        <v>494</v>
      </c>
    </row>
    <row r="341" spans="1:2">
      <c r="A341" t="s">
        <v>261</v>
      </c>
      <c r="B341">
        <v>0</v>
      </c>
    </row>
    <row r="342" spans="1:2">
      <c r="A342" t="s">
        <v>495</v>
      </c>
      <c r="B342">
        <v>5000</v>
      </c>
    </row>
    <row r="343" spans="1:2">
      <c r="A343" t="s">
        <v>496</v>
      </c>
      <c r="B343">
        <v>5000</v>
      </c>
    </row>
    <row r="344" spans="1:2">
      <c r="A344" t="s">
        <v>497</v>
      </c>
      <c r="B344">
        <v>5000</v>
      </c>
    </row>
    <row r="345" spans="1:2">
      <c r="A345" t="s">
        <v>498</v>
      </c>
      <c r="B345">
        <v>5000</v>
      </c>
    </row>
    <row r="346" spans="1:2">
      <c r="A346" t="s">
        <v>499</v>
      </c>
      <c r="B346">
        <v>5000</v>
      </c>
    </row>
    <row r="347" spans="1:2">
      <c r="A347" t="s">
        <v>500</v>
      </c>
    </row>
    <row r="348" spans="1:2">
      <c r="A348" t="s">
        <v>501</v>
      </c>
    </row>
    <row r="349" spans="1:2">
      <c r="A349" t="s">
        <v>502</v>
      </c>
    </row>
    <row r="358" spans="1:2">
      <c r="A358" t="s">
        <v>275</v>
      </c>
      <c r="B358" t="s">
        <v>503</v>
      </c>
    </row>
    <row r="359" spans="1:2">
      <c r="B359" t="s">
        <v>504</v>
      </c>
    </row>
    <row r="367" spans="1:2">
      <c r="A367" t="s">
        <v>274</v>
      </c>
      <c r="B367" t="s">
        <v>196</v>
      </c>
    </row>
    <row r="368" spans="1:2">
      <c r="B368" t="s">
        <v>505</v>
      </c>
    </row>
    <row r="376" spans="1:2">
      <c r="A376" t="s">
        <v>253</v>
      </c>
      <c r="B376">
        <v>0</v>
      </c>
    </row>
    <row r="377" spans="1:2">
      <c r="B377">
        <v>1</v>
      </c>
    </row>
    <row r="378" spans="1:2">
      <c r="B378">
        <v>2</v>
      </c>
    </row>
    <row r="386" spans="1:3">
      <c r="A386" s="69" t="s">
        <v>437</v>
      </c>
      <c r="B386" s="70" t="s">
        <v>438</v>
      </c>
      <c r="C386" s="70"/>
    </row>
    <row r="387" spans="1:3" ht="55.5">
      <c r="A387" s="71" t="s">
        <v>440</v>
      </c>
      <c r="B387" s="70" t="s">
        <v>444</v>
      </c>
      <c r="C387" s="67"/>
    </row>
    <row r="388" spans="1:3">
      <c r="B388" s="70" t="s">
        <v>442</v>
      </c>
      <c r="C388" s="67"/>
    </row>
    <row r="392" spans="1:3">
      <c r="B392" s="70"/>
    </row>
    <row r="393" spans="1:3">
      <c r="B393" s="67"/>
    </row>
    <row r="394" spans="1:3">
      <c r="B394" s="67"/>
    </row>
    <row r="397" spans="1:3">
      <c r="A397" t="s">
        <v>506</v>
      </c>
      <c r="B397" t="s">
        <v>122</v>
      </c>
    </row>
    <row r="398" spans="1:3">
      <c r="B398" t="s">
        <v>507</v>
      </c>
    </row>
    <row r="409" spans="1:2">
      <c r="A409" t="s">
        <v>508</v>
      </c>
    </row>
    <row r="410" spans="1:2" ht="18" customHeight="1">
      <c r="A410" t="s">
        <v>509</v>
      </c>
      <c r="B410" t="s">
        <v>510</v>
      </c>
    </row>
    <row r="411" spans="1:2" ht="18" customHeight="1">
      <c r="B411" t="s">
        <v>511</v>
      </c>
    </row>
    <row r="412" spans="1:2" ht="18" customHeight="1"/>
    <row r="413" spans="1:2" ht="18" customHeight="1"/>
    <row r="414" spans="1:2" ht="18" customHeight="1"/>
    <row r="415" spans="1:2" ht="18" customHeight="1">
      <c r="A415" t="s">
        <v>512</v>
      </c>
      <c r="B415" t="s">
        <v>513</v>
      </c>
    </row>
    <row r="416" spans="1:2" ht="18" customHeight="1">
      <c r="B416" t="s">
        <v>514</v>
      </c>
    </row>
    <row r="420" spans="1:29">
      <c r="T420" t="s">
        <v>515</v>
      </c>
      <c r="U420" s="119" t="s">
        <v>509</v>
      </c>
      <c r="V420" s="234"/>
      <c r="W420" s="235"/>
      <c r="Y420" s="244"/>
      <c r="Z420" s="245"/>
      <c r="AB420" s="240"/>
      <c r="AC420" s="241"/>
    </row>
    <row r="421" spans="1:29">
      <c r="A421" t="s">
        <v>153</v>
      </c>
      <c r="T421" t="s">
        <v>509</v>
      </c>
      <c r="U421" s="119"/>
      <c r="V421" s="236"/>
      <c r="W421" s="237"/>
      <c r="Y421" s="246"/>
      <c r="Z421" s="247"/>
      <c r="AB421" s="242"/>
      <c r="AC421" s="243"/>
    </row>
    <row r="422" spans="1:29">
      <c r="A422" t="s">
        <v>28</v>
      </c>
      <c r="U422" s="119"/>
      <c r="V422" s="236"/>
      <c r="W422" s="237"/>
      <c r="Y422" s="246"/>
      <c r="Z422" s="247"/>
      <c r="AB422" s="242"/>
      <c r="AC422" s="243"/>
    </row>
    <row r="423" spans="1:29">
      <c r="U423" s="119"/>
      <c r="V423" s="236"/>
      <c r="W423" s="237"/>
      <c r="Y423" s="246"/>
      <c r="Z423" s="247"/>
      <c r="AB423" s="242"/>
      <c r="AC423" s="243"/>
    </row>
    <row r="424" spans="1:29">
      <c r="U424" s="119"/>
      <c r="V424" s="236"/>
      <c r="W424" s="237"/>
      <c r="Y424" s="246"/>
      <c r="Z424" s="247"/>
      <c r="AB424" s="242"/>
      <c r="AC424" s="243"/>
    </row>
    <row r="425" spans="1:29">
      <c r="U425" s="119"/>
      <c r="V425" s="238"/>
      <c r="W425" s="239"/>
      <c r="Y425" s="246"/>
      <c r="Z425" s="247"/>
      <c r="AB425" s="242"/>
      <c r="AC425" s="243"/>
    </row>
    <row r="426" spans="1:29">
      <c r="U426" s="8"/>
      <c r="V426" s="8"/>
      <c r="W426" s="8"/>
      <c r="Y426" s="74"/>
      <c r="Z426" s="74"/>
      <c r="AB426" s="75"/>
      <c r="AC426" s="75"/>
    </row>
    <row r="427" spans="1:29">
      <c r="A427" t="s">
        <v>218</v>
      </c>
      <c r="B427" s="70" t="s">
        <v>219</v>
      </c>
      <c r="C427">
        <v>0</v>
      </c>
      <c r="T427" t="s">
        <v>509</v>
      </c>
      <c r="U427" s="119" t="s">
        <v>515</v>
      </c>
      <c r="V427" s="244"/>
      <c r="W427" s="245"/>
    </row>
    <row r="428" spans="1:29">
      <c r="B428" s="70" t="s">
        <v>516</v>
      </c>
      <c r="C428">
        <v>200</v>
      </c>
      <c r="T428" t="s">
        <v>517</v>
      </c>
      <c r="U428" s="119"/>
      <c r="V428" s="246"/>
      <c r="W428" s="247"/>
    </row>
    <row r="429" spans="1:29">
      <c r="U429" s="119"/>
      <c r="V429" s="246"/>
      <c r="W429" s="247"/>
    </row>
    <row r="430" spans="1:29">
      <c r="U430" s="119"/>
      <c r="V430" s="246"/>
      <c r="W430" s="247"/>
    </row>
    <row r="431" spans="1:29">
      <c r="U431" s="119"/>
      <c r="V431" s="246"/>
      <c r="W431" s="247"/>
    </row>
    <row r="432" spans="1:29">
      <c r="U432" s="119"/>
      <c r="V432" s="248"/>
      <c r="W432" s="249"/>
    </row>
    <row r="433" spans="21:25">
      <c r="U433" s="76"/>
      <c r="V433" s="77"/>
      <c r="W433" s="77"/>
      <c r="X433" s="78"/>
      <c r="Y433" s="78"/>
    </row>
    <row r="434" spans="21:25">
      <c r="U434" s="119" t="s">
        <v>517</v>
      </c>
      <c r="V434" s="240"/>
      <c r="W434" s="241"/>
    </row>
    <row r="435" spans="21:25">
      <c r="U435" s="119"/>
      <c r="V435" s="242"/>
      <c r="W435" s="243"/>
    </row>
    <row r="436" spans="21:25">
      <c r="U436" s="119"/>
      <c r="V436" s="242"/>
      <c r="W436" s="243"/>
    </row>
    <row r="437" spans="21:25">
      <c r="U437" s="119"/>
      <c r="V437" s="242"/>
      <c r="W437" s="243"/>
    </row>
    <row r="438" spans="21:25">
      <c r="U438" s="119"/>
      <c r="V438" s="242"/>
      <c r="W438" s="243"/>
    </row>
    <row r="439" spans="21:25">
      <c r="U439" s="119"/>
      <c r="V439" s="250"/>
      <c r="W439" s="251"/>
    </row>
    <row r="445" spans="21:25" ht="108" customHeight="1">
      <c r="U445" s="67" t="s">
        <v>518</v>
      </c>
    </row>
    <row r="446" spans="21:25" ht="108" customHeight="1">
      <c r="U446" t="s">
        <v>85</v>
      </c>
    </row>
    <row r="447" spans="21:25" ht="15" customHeight="1">
      <c r="U447" s="67" t="s">
        <v>519</v>
      </c>
    </row>
    <row r="448" spans="21:25" ht="15" customHeight="1">
      <c r="U448" s="67" t="s">
        <v>520</v>
      </c>
    </row>
    <row r="449" spans="1:21" ht="15" customHeight="1">
      <c r="U449" s="67" t="s">
        <v>521</v>
      </c>
    </row>
    <row r="450" spans="1:21" ht="15" customHeight="1">
      <c r="U450" s="67" t="s">
        <v>522</v>
      </c>
    </row>
    <row r="451" spans="1:21" ht="15" customHeight="1">
      <c r="U451" s="67" t="s">
        <v>523</v>
      </c>
    </row>
    <row r="452" spans="1:21" ht="15" customHeight="1">
      <c r="U452" s="67" t="s">
        <v>524</v>
      </c>
    </row>
    <row r="453" spans="1:21" ht="15" customHeight="1">
      <c r="U453" s="67" t="s">
        <v>525</v>
      </c>
    </row>
    <row r="454" spans="1:21" ht="17.149999999999999" customHeight="1">
      <c r="U454" s="70" t="s">
        <v>502</v>
      </c>
    </row>
    <row r="455" spans="1:21" ht="17.149999999999999" customHeight="1"/>
    <row r="456" spans="1:21" ht="108" customHeight="1">
      <c r="U456" t="s">
        <v>87</v>
      </c>
    </row>
    <row r="457" spans="1:21">
      <c r="U457" s="67" t="s">
        <v>519</v>
      </c>
    </row>
    <row r="458" spans="1:21">
      <c r="F458" t="s">
        <v>526</v>
      </c>
      <c r="G458" t="s">
        <v>527</v>
      </c>
      <c r="H458" t="str">
        <f>F458&amp;G458</f>
        <v>1、 防爆盖（标配无压力释放阀）1.一组(常开、常闭)</v>
      </c>
      <c r="I458">
        <v>0</v>
      </c>
      <c r="U458" s="67" t="s">
        <v>520</v>
      </c>
    </row>
    <row r="459" spans="1:21">
      <c r="F459" t="s">
        <v>526</v>
      </c>
      <c r="G459" t="s">
        <v>528</v>
      </c>
      <c r="H459" t="str">
        <f>F459&amp;G459</f>
        <v>1、 防爆盖（标配无压力释放阀）2.两组(常开、常闭)</v>
      </c>
      <c r="I459">
        <v>0</v>
      </c>
      <c r="U459" s="67" t="s">
        <v>521</v>
      </c>
    </row>
    <row r="460" spans="1:21">
      <c r="F460" t="s">
        <v>526</v>
      </c>
      <c r="G460" t="s">
        <v>529</v>
      </c>
      <c r="H460" t="str">
        <f>F460&amp;G460</f>
        <v>1、 防爆盖（标配无压力释放阀）3.两组(常开)</v>
      </c>
      <c r="I460">
        <v>0</v>
      </c>
      <c r="U460" s="67" t="s">
        <v>522</v>
      </c>
    </row>
    <row r="461" spans="1:21">
      <c r="A461" t="s">
        <v>530</v>
      </c>
      <c r="B461" t="s">
        <v>150</v>
      </c>
      <c r="C461" t="s">
        <v>531</v>
      </c>
      <c r="D461">
        <v>0</v>
      </c>
      <c r="F461" t="s">
        <v>526</v>
      </c>
      <c r="G461" t="s">
        <v>532</v>
      </c>
      <c r="H461" t="str">
        <f>F461&amp;G461</f>
        <v>1、 防爆盖（标配无压力释放阀）4.无信号</v>
      </c>
      <c r="I461">
        <v>0</v>
      </c>
      <c r="U461" s="67" t="s">
        <v>523</v>
      </c>
    </row>
    <row r="462" spans="1:21">
      <c r="B462" t="s">
        <v>533</v>
      </c>
      <c r="C462">
        <v>50</v>
      </c>
      <c r="D462">
        <v>800</v>
      </c>
      <c r="F462" t="s">
        <v>534</v>
      </c>
      <c r="G462" t="s">
        <v>527</v>
      </c>
      <c r="H462" t="str">
        <f>F462&amp;G462</f>
        <v>2、 50口径压力释放阀（开启压力85kPa）1.一组(常开、常闭)</v>
      </c>
      <c r="I462">
        <v>800</v>
      </c>
      <c r="U462" s="67" t="s">
        <v>524</v>
      </c>
    </row>
    <row r="463" spans="1:21">
      <c r="B463" t="s">
        <v>535</v>
      </c>
      <c r="C463">
        <v>130</v>
      </c>
      <c r="D463">
        <v>2000</v>
      </c>
      <c r="F463" t="s">
        <v>534</v>
      </c>
      <c r="G463" t="s">
        <v>528</v>
      </c>
      <c r="H463" t="str">
        <f t="shared" ref="H463:H473" si="0">F463&amp;G463</f>
        <v>2、 50口径压力释放阀（开启压力85kPa）2.两组(常开、常闭)</v>
      </c>
      <c r="I463">
        <v>1000</v>
      </c>
      <c r="U463" s="67" t="s">
        <v>525</v>
      </c>
    </row>
    <row r="464" spans="1:21">
      <c r="C464">
        <v>50</v>
      </c>
      <c r="D464">
        <v>800</v>
      </c>
      <c r="F464" t="s">
        <v>534</v>
      </c>
      <c r="G464" t="s">
        <v>529</v>
      </c>
      <c r="H464" t="str">
        <f t="shared" si="0"/>
        <v>2、 50口径压力释放阀（开启压力85kPa）3.两组(常开)</v>
      </c>
      <c r="I464">
        <v>1000</v>
      </c>
      <c r="U464" s="70" t="s">
        <v>502</v>
      </c>
    </row>
    <row r="465" spans="1:9">
      <c r="F465" t="s">
        <v>534</v>
      </c>
      <c r="G465" t="s">
        <v>532</v>
      </c>
      <c r="H465" t="str">
        <f t="shared" si="0"/>
        <v>2、 50口径压力释放阀（开启压力85kPa）4.无信号</v>
      </c>
      <c r="I465">
        <v>800</v>
      </c>
    </row>
    <row r="466" spans="1:9">
      <c r="F466" t="s">
        <v>536</v>
      </c>
      <c r="G466" t="s">
        <v>527</v>
      </c>
      <c r="H466" t="str">
        <f t="shared" si="0"/>
        <v>4、 50口径压力释放阀（开启压力70kPa）1.一组(常开、常闭)</v>
      </c>
      <c r="I466">
        <v>800</v>
      </c>
    </row>
    <row r="467" spans="1:9">
      <c r="F467" t="s">
        <v>536</v>
      </c>
      <c r="G467" t="s">
        <v>528</v>
      </c>
      <c r="H467" t="str">
        <f t="shared" si="0"/>
        <v>4、 50口径压力释放阀（开启压力70kPa）2.两组(常开、常闭)</v>
      </c>
      <c r="I467">
        <v>1000</v>
      </c>
    </row>
    <row r="468" spans="1:9">
      <c r="F468" t="s">
        <v>536</v>
      </c>
      <c r="G468" t="s">
        <v>529</v>
      </c>
      <c r="H468" t="str">
        <f t="shared" si="0"/>
        <v>4、 50口径压力释放阀（开启压力70kPa）3.两组(常开)</v>
      </c>
      <c r="I468">
        <v>1000</v>
      </c>
    </row>
    <row r="469" spans="1:9">
      <c r="F469" t="s">
        <v>536</v>
      </c>
      <c r="G469" t="s">
        <v>532</v>
      </c>
      <c r="H469" t="str">
        <f t="shared" si="0"/>
        <v>4、 50口径压力释放阀（开启压力70kPa）4.无信号</v>
      </c>
      <c r="I469">
        <v>800</v>
      </c>
    </row>
    <row r="470" spans="1:9">
      <c r="F470" t="s">
        <v>537</v>
      </c>
      <c r="G470" t="s">
        <v>527</v>
      </c>
      <c r="H470" t="str">
        <f t="shared" si="0"/>
        <v>3、 130口径压力释放阀（开启压力138kPa）1.一组(常开、常闭)</v>
      </c>
      <c r="I470">
        <v>2000</v>
      </c>
    </row>
    <row r="471" spans="1:9">
      <c r="A471" t="s">
        <v>430</v>
      </c>
      <c r="B471" t="s">
        <v>76</v>
      </c>
      <c r="C471" t="s">
        <v>531</v>
      </c>
      <c r="D471">
        <v>0</v>
      </c>
      <c r="F471" t="s">
        <v>537</v>
      </c>
      <c r="G471" t="s">
        <v>528</v>
      </c>
      <c r="H471" t="str">
        <f t="shared" si="0"/>
        <v>3、 130口径压力释放阀（开启压力138kPa）2.两组(常开、常闭)</v>
      </c>
      <c r="I471">
        <v>2000</v>
      </c>
    </row>
    <row r="472" spans="1:9">
      <c r="B472" t="s">
        <v>538</v>
      </c>
      <c r="C472" t="s">
        <v>539</v>
      </c>
      <c r="D472">
        <v>1500</v>
      </c>
      <c r="F472" t="s">
        <v>537</v>
      </c>
      <c r="G472" t="s">
        <v>529</v>
      </c>
      <c r="H472" t="str">
        <f t="shared" si="0"/>
        <v>3、 130口径压力释放阀（开启压力138kPa）3.两组(常开)</v>
      </c>
      <c r="I472">
        <v>2000</v>
      </c>
    </row>
    <row r="473" spans="1:9">
      <c r="B473" t="s">
        <v>540</v>
      </c>
      <c r="C473" t="s">
        <v>539</v>
      </c>
      <c r="D473">
        <v>2500</v>
      </c>
      <c r="F473" t="s">
        <v>537</v>
      </c>
      <c r="G473" t="s">
        <v>532</v>
      </c>
      <c r="H473" t="str">
        <f t="shared" si="0"/>
        <v>3、 130口径压力释放阀（开启压力138kPa）4.无信号</v>
      </c>
      <c r="I473">
        <v>2000</v>
      </c>
    </row>
    <row r="477" spans="1:9">
      <c r="F477" t="s">
        <v>526</v>
      </c>
      <c r="G477" s="7" t="s">
        <v>541</v>
      </c>
      <c r="H477" t="str">
        <f>F477&amp;G477</f>
        <v>1、 防爆盖（标配无压力释放阀）1. 不带</v>
      </c>
      <c r="I477">
        <v>0</v>
      </c>
    </row>
    <row r="478" spans="1:9">
      <c r="A478" t="s">
        <v>283</v>
      </c>
      <c r="B478" t="s">
        <v>153</v>
      </c>
      <c r="F478" t="s">
        <v>534</v>
      </c>
      <c r="G478" s="7" t="s">
        <v>541</v>
      </c>
      <c r="H478" t="str">
        <f t="shared" ref="H478:H484" si="1">F478&amp;G478</f>
        <v>2、 50口径压力释放阀（开启压力85kPa）1. 不带</v>
      </c>
      <c r="I478">
        <v>0</v>
      </c>
    </row>
    <row r="479" spans="1:9">
      <c r="B479" t="s">
        <v>290</v>
      </c>
      <c r="F479" t="s">
        <v>537</v>
      </c>
      <c r="G479" s="7" t="s">
        <v>541</v>
      </c>
      <c r="H479" t="str">
        <f t="shared" si="1"/>
        <v>3、 130口径压力释放阀（开启压力138kPa）1. 不带</v>
      </c>
      <c r="I479">
        <v>0</v>
      </c>
    </row>
    <row r="480" spans="1:9">
      <c r="B480" t="s">
        <v>28</v>
      </c>
      <c r="F480" t="s">
        <v>536</v>
      </c>
      <c r="G480" s="7" t="s">
        <v>541</v>
      </c>
      <c r="H480" t="str">
        <f t="shared" si="1"/>
        <v>4、 50口径压力释放阀（开启压力70kPa）1. 不带</v>
      </c>
      <c r="I480">
        <v>0</v>
      </c>
    </row>
    <row r="481" spans="1:9">
      <c r="F481" t="s">
        <v>526</v>
      </c>
      <c r="G481" s="7" t="s">
        <v>542</v>
      </c>
      <c r="H481" t="str">
        <f t="shared" si="1"/>
        <v>1、 防爆盖（标配无压力释放阀）2. 带</v>
      </c>
      <c r="I481">
        <v>0</v>
      </c>
    </row>
    <row r="482" spans="1:9">
      <c r="F482" t="s">
        <v>534</v>
      </c>
      <c r="G482" s="7" t="s">
        <v>542</v>
      </c>
      <c r="H482" t="str">
        <f t="shared" si="1"/>
        <v>2、 50口径压力释放阀（开启压力85kPa）2. 带</v>
      </c>
      <c r="I482">
        <v>500</v>
      </c>
    </row>
    <row r="483" spans="1:9">
      <c r="F483" t="s">
        <v>537</v>
      </c>
      <c r="G483" s="7" t="s">
        <v>542</v>
      </c>
      <c r="H483" t="str">
        <f t="shared" si="1"/>
        <v>3、 130口径压力释放阀（开启压力138kPa）2. 带</v>
      </c>
      <c r="I483">
        <v>1000</v>
      </c>
    </row>
    <row r="484" spans="1:9">
      <c r="F484" t="s">
        <v>536</v>
      </c>
      <c r="G484" s="7" t="s">
        <v>542</v>
      </c>
      <c r="H484" t="str">
        <f t="shared" si="1"/>
        <v>4、 50口径压力释放阀（开启压力70kPa）2. 带</v>
      </c>
      <c r="I484">
        <v>500</v>
      </c>
    </row>
    <row r="485" spans="1:9">
      <c r="A485" t="s">
        <v>543</v>
      </c>
      <c r="B485" t="str">
        <f>VLOOKUP(Sheet1!H96,B461:C466,2,0)&amp;VLOOKUP(Sheet1!H97,B471:C473,2,0)&amp;Sheet1!H98</f>
        <v>无无I</v>
      </c>
    </row>
    <row r="488" spans="1:9">
      <c r="A488" t="s">
        <v>544</v>
      </c>
    </row>
    <row r="489" spans="1:9">
      <c r="A489" t="str">
        <f>VLOOKUP(Sheet1!H96,B461:C464,2,0)&amp;VLOOKUP(Sheet1!H97,B471:C473,2,0)&amp;Sheet1!H98</f>
        <v>无无I</v>
      </c>
    </row>
    <row r="490" spans="1:9">
      <c r="A490" s="14"/>
      <c r="B490" s="14" t="s">
        <v>545</v>
      </c>
      <c r="C490" s="14" t="s">
        <v>546</v>
      </c>
    </row>
    <row r="491" spans="1:9">
      <c r="A491" s="14" t="s">
        <v>547</v>
      </c>
      <c r="B491" s="17" t="s">
        <v>548</v>
      </c>
      <c r="C491" s="17" t="s">
        <v>549</v>
      </c>
    </row>
    <row r="492" spans="1:9">
      <c r="A492" s="14" t="s">
        <v>550</v>
      </c>
      <c r="B492" s="17" t="s">
        <v>551</v>
      </c>
      <c r="C492" s="17" t="s">
        <v>552</v>
      </c>
    </row>
    <row r="493" spans="1:9">
      <c r="A493" s="14" t="s">
        <v>553</v>
      </c>
      <c r="B493" s="17" t="s">
        <v>554</v>
      </c>
      <c r="C493" s="17" t="s">
        <v>555</v>
      </c>
    </row>
    <row r="494" spans="1:9">
      <c r="A494" s="14" t="s">
        <v>556</v>
      </c>
      <c r="B494" s="17" t="s">
        <v>557</v>
      </c>
      <c r="C494" s="17" t="s">
        <v>558</v>
      </c>
    </row>
    <row r="495" spans="1:9">
      <c r="A495" s="14" t="s">
        <v>559</v>
      </c>
      <c r="B495" s="17" t="s">
        <v>560</v>
      </c>
      <c r="C495" s="17" t="s">
        <v>561</v>
      </c>
    </row>
    <row r="496" spans="1:9">
      <c r="A496" s="14" t="s">
        <v>562</v>
      </c>
      <c r="B496" s="17" t="s">
        <v>563</v>
      </c>
      <c r="C496" s="17" t="s">
        <v>564</v>
      </c>
    </row>
    <row r="497" spans="1:3">
      <c r="A497" s="14" t="s">
        <v>565</v>
      </c>
      <c r="B497" s="17" t="s">
        <v>566</v>
      </c>
      <c r="C497" s="17" t="s">
        <v>567</v>
      </c>
    </row>
    <row r="498" spans="1:3">
      <c r="A498" s="14" t="s">
        <v>568</v>
      </c>
      <c r="B498" s="17" t="s">
        <v>569</v>
      </c>
      <c r="C498" s="17" t="s">
        <v>570</v>
      </c>
    </row>
    <row r="499" spans="1:3">
      <c r="A499" s="14" t="s">
        <v>571</v>
      </c>
      <c r="B499" s="17" t="s">
        <v>572</v>
      </c>
      <c r="C499" s="17" t="s">
        <v>573</v>
      </c>
    </row>
    <row r="500" spans="1:3">
      <c r="A500" s="14" t="s">
        <v>574</v>
      </c>
      <c r="B500" s="17" t="s">
        <v>575</v>
      </c>
      <c r="C500" s="17" t="s">
        <v>576</v>
      </c>
    </row>
    <row r="501" spans="1:3">
      <c r="A501" s="14" t="s">
        <v>577</v>
      </c>
      <c r="B501" s="17" t="s">
        <v>578</v>
      </c>
      <c r="C501" s="17" t="s">
        <v>579</v>
      </c>
    </row>
    <row r="502" spans="1:3">
      <c r="A502" s="14" t="s">
        <v>580</v>
      </c>
      <c r="B502" s="17" t="s">
        <v>581</v>
      </c>
      <c r="C502" s="17" t="s">
        <v>582</v>
      </c>
    </row>
    <row r="503" spans="1:3">
      <c r="A503" s="14" t="s">
        <v>583</v>
      </c>
      <c r="B503" s="17" t="s">
        <v>584</v>
      </c>
      <c r="C503" s="17" t="s">
        <v>585</v>
      </c>
    </row>
    <row r="504" spans="1:3">
      <c r="A504" s="14" t="s">
        <v>586</v>
      </c>
      <c r="B504" s="17" t="s">
        <v>587</v>
      </c>
      <c r="C504" s="17" t="s">
        <v>588</v>
      </c>
    </row>
    <row r="505" spans="1:3">
      <c r="A505" s="14" t="s">
        <v>589</v>
      </c>
      <c r="B505" s="17" t="s">
        <v>590</v>
      </c>
      <c r="C505" s="17" t="s">
        <v>591</v>
      </c>
    </row>
    <row r="506" spans="1:3">
      <c r="A506" s="14" t="s">
        <v>592</v>
      </c>
      <c r="B506" s="17" t="s">
        <v>593</v>
      </c>
      <c r="C506" s="17" t="s">
        <v>594</v>
      </c>
    </row>
    <row r="507" spans="1:3">
      <c r="A507" s="14" t="s">
        <v>595</v>
      </c>
      <c r="B507" s="17" t="s">
        <v>596</v>
      </c>
      <c r="C507" s="17" t="s">
        <v>597</v>
      </c>
    </row>
    <row r="508" spans="1:3">
      <c r="A508" s="14" t="s">
        <v>598</v>
      </c>
      <c r="B508" s="17" t="s">
        <v>599</v>
      </c>
      <c r="C508" s="17" t="s">
        <v>600</v>
      </c>
    </row>
    <row r="517" spans="1:9">
      <c r="A517" t="s">
        <v>601</v>
      </c>
    </row>
    <row r="518" spans="1:9">
      <c r="A518" s="9" t="s">
        <v>26</v>
      </c>
      <c r="B518" s="9" t="s">
        <v>26</v>
      </c>
      <c r="C518" s="9"/>
    </row>
    <row r="519" spans="1:9">
      <c r="A519" s="9" t="s">
        <v>284</v>
      </c>
      <c r="B519" s="9" t="s">
        <v>284</v>
      </c>
      <c r="C519" s="9"/>
    </row>
    <row r="520" spans="1:9">
      <c r="A520" s="9" t="s">
        <v>298</v>
      </c>
      <c r="B520" s="9" t="s">
        <v>298</v>
      </c>
      <c r="C520" s="9"/>
    </row>
    <row r="521" spans="1:9">
      <c r="A521" s="9" t="s">
        <v>302</v>
      </c>
      <c r="B521" s="9" t="s">
        <v>302</v>
      </c>
      <c r="C521" s="9"/>
    </row>
    <row r="522" spans="1:9">
      <c r="A522" s="9" t="s">
        <v>293</v>
      </c>
      <c r="B522" s="9" t="s">
        <v>293</v>
      </c>
      <c r="C522" s="9"/>
    </row>
    <row r="524" spans="1:9">
      <c r="C524" s="79"/>
    </row>
    <row r="525" spans="1:9">
      <c r="A525" t="s">
        <v>602</v>
      </c>
      <c r="B525" s="11" t="s">
        <v>603</v>
      </c>
      <c r="C525" s="16" t="s">
        <v>604</v>
      </c>
      <c r="D525" s="12" t="s">
        <v>605</v>
      </c>
      <c r="F525" t="s">
        <v>602</v>
      </c>
      <c r="G525" s="11" t="s">
        <v>603</v>
      </c>
      <c r="H525" s="16" t="s">
        <v>604</v>
      </c>
      <c r="I525" s="12" t="s">
        <v>605</v>
      </c>
    </row>
    <row r="526" spans="1:9">
      <c r="A526" t="s">
        <v>606</v>
      </c>
      <c r="B526" s="11" t="s">
        <v>607</v>
      </c>
      <c r="C526" s="16" t="s">
        <v>608</v>
      </c>
      <c r="D526" s="12" t="s">
        <v>609</v>
      </c>
      <c r="F526" t="s">
        <v>606</v>
      </c>
      <c r="G526" s="11" t="s">
        <v>607</v>
      </c>
      <c r="H526" s="16" t="s">
        <v>608</v>
      </c>
      <c r="I526" s="12" t="s">
        <v>609</v>
      </c>
    </row>
    <row r="527" spans="1:9">
      <c r="A527" t="s">
        <v>610</v>
      </c>
      <c r="B527" s="11" t="s">
        <v>611</v>
      </c>
      <c r="C527" s="16" t="s">
        <v>612</v>
      </c>
      <c r="D527" s="12" t="s">
        <v>613</v>
      </c>
      <c r="F527" t="s">
        <v>610</v>
      </c>
      <c r="G527" s="11" t="s">
        <v>611</v>
      </c>
      <c r="H527" s="16" t="s">
        <v>612</v>
      </c>
      <c r="I527" s="12" t="s">
        <v>613</v>
      </c>
    </row>
    <row r="528" spans="1:9">
      <c r="A528" t="s">
        <v>614</v>
      </c>
      <c r="B528" s="11" t="s">
        <v>615</v>
      </c>
      <c r="C528" s="16" t="s">
        <v>616</v>
      </c>
      <c r="D528" s="12" t="s">
        <v>617</v>
      </c>
      <c r="F528" t="s">
        <v>614</v>
      </c>
      <c r="G528" s="11" t="s">
        <v>615</v>
      </c>
      <c r="H528" s="16" t="s">
        <v>616</v>
      </c>
      <c r="I528" s="12" t="s">
        <v>617</v>
      </c>
    </row>
    <row r="529" spans="1:9">
      <c r="A529" t="s">
        <v>618</v>
      </c>
      <c r="B529" s="11" t="s">
        <v>619</v>
      </c>
      <c r="C529" s="16" t="s">
        <v>620</v>
      </c>
      <c r="D529" s="12" t="s">
        <v>621</v>
      </c>
      <c r="F529" t="s">
        <v>618</v>
      </c>
      <c r="G529" s="11" t="s">
        <v>619</v>
      </c>
      <c r="H529" s="16" t="s">
        <v>620</v>
      </c>
      <c r="I529" s="12" t="s">
        <v>621</v>
      </c>
    </row>
    <row r="530" spans="1:9">
      <c r="A530" t="s">
        <v>622</v>
      </c>
      <c r="B530" s="11" t="s">
        <v>623</v>
      </c>
      <c r="C530" s="16" t="s">
        <v>624</v>
      </c>
      <c r="D530" s="12" t="s">
        <v>120</v>
      </c>
      <c r="F530" t="s">
        <v>622</v>
      </c>
      <c r="G530" s="11" t="s">
        <v>623</v>
      </c>
      <c r="H530" s="16" t="s">
        <v>624</v>
      </c>
      <c r="I530" s="12" t="s">
        <v>120</v>
      </c>
    </row>
    <row r="531" spans="1:9">
      <c r="A531" t="s">
        <v>625</v>
      </c>
      <c r="B531" s="11" t="s">
        <v>603</v>
      </c>
      <c r="C531" s="16" t="s">
        <v>604</v>
      </c>
      <c r="D531" s="12" t="s">
        <v>605</v>
      </c>
      <c r="F531" t="s">
        <v>625</v>
      </c>
      <c r="G531" s="11" t="s">
        <v>603</v>
      </c>
      <c r="H531" s="16" t="s">
        <v>604</v>
      </c>
      <c r="I531" s="12" t="s">
        <v>605</v>
      </c>
    </row>
    <row r="532" spans="1:9">
      <c r="A532" t="s">
        <v>626</v>
      </c>
      <c r="B532" s="11" t="s">
        <v>607</v>
      </c>
      <c r="C532" s="16" t="s">
        <v>608</v>
      </c>
      <c r="D532" s="12" t="s">
        <v>609</v>
      </c>
      <c r="F532" t="s">
        <v>626</v>
      </c>
      <c r="G532" s="11" t="s">
        <v>607</v>
      </c>
      <c r="H532" s="16" t="s">
        <v>608</v>
      </c>
      <c r="I532" s="12" t="s">
        <v>609</v>
      </c>
    </row>
    <row r="533" spans="1:9">
      <c r="A533" t="s">
        <v>627</v>
      </c>
      <c r="B533" s="10" t="s">
        <v>611</v>
      </c>
      <c r="C533" s="16" t="s">
        <v>612</v>
      </c>
      <c r="D533" s="12" t="s">
        <v>613</v>
      </c>
      <c r="F533" t="s">
        <v>627</v>
      </c>
      <c r="G533" s="10" t="s">
        <v>611</v>
      </c>
      <c r="H533" s="16" t="s">
        <v>612</v>
      </c>
      <c r="I533" s="12" t="s">
        <v>613</v>
      </c>
    </row>
    <row r="534" spans="1:9">
      <c r="A534" t="s">
        <v>628</v>
      </c>
      <c r="B534" s="11" t="s">
        <v>615</v>
      </c>
      <c r="C534" s="16" t="s">
        <v>616</v>
      </c>
      <c r="D534" s="12" t="s">
        <v>617</v>
      </c>
      <c r="F534" t="s">
        <v>628</v>
      </c>
      <c r="G534" s="11" t="s">
        <v>615</v>
      </c>
      <c r="H534" s="16" t="s">
        <v>616</v>
      </c>
      <c r="I534" s="12" t="s">
        <v>617</v>
      </c>
    </row>
    <row r="535" spans="1:9">
      <c r="A535" t="s">
        <v>629</v>
      </c>
      <c r="B535" s="10" t="s">
        <v>619</v>
      </c>
      <c r="C535" s="16" t="s">
        <v>620</v>
      </c>
      <c r="D535" s="12" t="s">
        <v>621</v>
      </c>
      <c r="F535" t="s">
        <v>629</v>
      </c>
      <c r="G535" s="10" t="s">
        <v>619</v>
      </c>
      <c r="H535" s="16" t="s">
        <v>620</v>
      </c>
      <c r="I535" s="12" t="s">
        <v>621</v>
      </c>
    </row>
    <row r="536" spans="1:9">
      <c r="A536" t="s">
        <v>630</v>
      </c>
      <c r="B536" s="11" t="s">
        <v>623</v>
      </c>
      <c r="C536" s="16" t="s">
        <v>624</v>
      </c>
      <c r="D536" s="12" t="s">
        <v>120</v>
      </c>
      <c r="F536" t="s">
        <v>630</v>
      </c>
      <c r="G536" s="11" t="s">
        <v>623</v>
      </c>
      <c r="H536" s="16" t="s">
        <v>624</v>
      </c>
      <c r="I536" s="12" t="s">
        <v>120</v>
      </c>
    </row>
    <row r="537" spans="1:9">
      <c r="A537" s="80" t="s">
        <v>631</v>
      </c>
      <c r="B537" s="10" t="s">
        <v>632</v>
      </c>
      <c r="C537" s="13" t="s">
        <v>633</v>
      </c>
      <c r="D537" s="12" t="s">
        <v>434</v>
      </c>
      <c r="F537" s="80" t="s">
        <v>631</v>
      </c>
      <c r="G537" s="10" t="s">
        <v>632</v>
      </c>
      <c r="H537" s="13" t="s">
        <v>633</v>
      </c>
      <c r="I537" s="12" t="s">
        <v>434</v>
      </c>
    </row>
    <row r="538" spans="1:9">
      <c r="A538" s="80" t="s">
        <v>634</v>
      </c>
      <c r="B538" s="11" t="s">
        <v>635</v>
      </c>
      <c r="C538" s="13" t="s">
        <v>636</v>
      </c>
      <c r="D538" s="12" t="s">
        <v>431</v>
      </c>
      <c r="F538" s="80" t="s">
        <v>634</v>
      </c>
      <c r="G538" s="11" t="s">
        <v>635</v>
      </c>
      <c r="H538" s="13" t="s">
        <v>636</v>
      </c>
      <c r="I538" s="12" t="s">
        <v>431</v>
      </c>
    </row>
    <row r="539" spans="1:9">
      <c r="A539" s="80" t="s">
        <v>637</v>
      </c>
      <c r="B539" s="11" t="s">
        <v>638</v>
      </c>
      <c r="C539" s="16" t="s">
        <v>639</v>
      </c>
      <c r="D539" s="12" t="s">
        <v>439</v>
      </c>
      <c r="F539" s="80" t="s">
        <v>637</v>
      </c>
      <c r="G539" s="11" t="s">
        <v>638</v>
      </c>
      <c r="H539" s="16" t="s">
        <v>639</v>
      </c>
      <c r="I539" s="12" t="s">
        <v>439</v>
      </c>
    </row>
    <row r="540" spans="1:9">
      <c r="A540" s="80" t="s">
        <v>640</v>
      </c>
      <c r="B540" s="11" t="s">
        <v>641</v>
      </c>
      <c r="C540" s="16" t="s">
        <v>642</v>
      </c>
      <c r="D540" s="12" t="s">
        <v>435</v>
      </c>
      <c r="F540" s="80" t="s">
        <v>640</v>
      </c>
      <c r="G540" s="11" t="s">
        <v>641</v>
      </c>
      <c r="H540" s="16" t="s">
        <v>642</v>
      </c>
      <c r="I540" s="12" t="s">
        <v>435</v>
      </c>
    </row>
    <row r="541" spans="1:9">
      <c r="A541" s="80" t="s">
        <v>643</v>
      </c>
      <c r="B541" s="11" t="s">
        <v>644</v>
      </c>
      <c r="C541" s="16" t="s">
        <v>645</v>
      </c>
      <c r="D541" s="12" t="s">
        <v>436</v>
      </c>
      <c r="F541" s="80" t="s">
        <v>643</v>
      </c>
      <c r="G541" s="11" t="s">
        <v>644</v>
      </c>
      <c r="H541" s="16" t="s">
        <v>645</v>
      </c>
      <c r="I541" s="12" t="s">
        <v>436</v>
      </c>
    </row>
    <row r="542" spans="1:9">
      <c r="A542" s="80" t="s">
        <v>646</v>
      </c>
      <c r="B542" s="11" t="s">
        <v>647</v>
      </c>
      <c r="C542" s="16" t="s">
        <v>648</v>
      </c>
      <c r="D542" s="12" t="s">
        <v>433</v>
      </c>
      <c r="F542" s="80" t="s">
        <v>646</v>
      </c>
      <c r="G542" s="11" t="s">
        <v>647</v>
      </c>
      <c r="H542" s="16" t="s">
        <v>648</v>
      </c>
      <c r="I542" s="12" t="s">
        <v>433</v>
      </c>
    </row>
    <row r="543" spans="1:9">
      <c r="A543" t="s">
        <v>649</v>
      </c>
      <c r="B543" s="10" t="s">
        <v>650</v>
      </c>
      <c r="C543" s="16" t="s">
        <v>651</v>
      </c>
      <c r="D543" s="12" t="s">
        <v>652</v>
      </c>
      <c r="F543" t="s">
        <v>649</v>
      </c>
      <c r="G543" s="10" t="s">
        <v>650</v>
      </c>
      <c r="H543" s="16" t="s">
        <v>651</v>
      </c>
      <c r="I543" s="12" t="s">
        <v>652</v>
      </c>
    </row>
    <row r="544" spans="1:9">
      <c r="A544" t="s">
        <v>653</v>
      </c>
      <c r="B544" s="11" t="s">
        <v>654</v>
      </c>
      <c r="C544" s="16" t="s">
        <v>655</v>
      </c>
      <c r="D544" s="12" t="s">
        <v>656</v>
      </c>
      <c r="F544" t="s">
        <v>653</v>
      </c>
      <c r="G544" s="11" t="s">
        <v>654</v>
      </c>
      <c r="H544" s="16" t="s">
        <v>655</v>
      </c>
      <c r="I544" s="12" t="s">
        <v>656</v>
      </c>
    </row>
    <row r="545" spans="1:9">
      <c r="A545" t="s">
        <v>657</v>
      </c>
      <c r="B545" s="80"/>
      <c r="C545" s="80"/>
      <c r="D545" s="12"/>
      <c r="F545" t="s">
        <v>657</v>
      </c>
      <c r="G545" s="80"/>
      <c r="H545" s="80"/>
      <c r="I545" s="12"/>
    </row>
    <row r="546" spans="1:9">
      <c r="A546" t="s">
        <v>658</v>
      </c>
      <c r="B546" s="80"/>
      <c r="C546" s="80"/>
      <c r="D546" s="12"/>
      <c r="F546" t="s">
        <v>658</v>
      </c>
      <c r="G546" s="80"/>
      <c r="H546" s="80"/>
      <c r="I546" s="12"/>
    </row>
    <row r="547" spans="1:9">
      <c r="A547" t="s">
        <v>659</v>
      </c>
      <c r="B547" s="10" t="s">
        <v>660</v>
      </c>
      <c r="C547" s="11" t="s">
        <v>661</v>
      </c>
      <c r="D547" s="12" t="s">
        <v>119</v>
      </c>
      <c r="F547" t="s">
        <v>659</v>
      </c>
      <c r="G547" s="10" t="s">
        <v>660</v>
      </c>
      <c r="H547" s="11" t="s">
        <v>661</v>
      </c>
      <c r="I547" s="12" t="s">
        <v>119</v>
      </c>
    </row>
    <row r="548" spans="1:9">
      <c r="A548" t="s">
        <v>662</v>
      </c>
      <c r="B548" s="10" t="s">
        <v>663</v>
      </c>
      <c r="C548" s="11" t="s">
        <v>664</v>
      </c>
      <c r="D548" s="12" t="s">
        <v>665</v>
      </c>
      <c r="F548" t="s">
        <v>662</v>
      </c>
      <c r="G548" s="10" t="s">
        <v>663</v>
      </c>
      <c r="H548" s="11" t="s">
        <v>664</v>
      </c>
      <c r="I548" s="12" t="s">
        <v>665</v>
      </c>
    </row>
    <row r="549" spans="1:9">
      <c r="F549" s="81" t="s">
        <v>666</v>
      </c>
      <c r="G549" s="11" t="s">
        <v>667</v>
      </c>
      <c r="H549" s="11" t="s">
        <v>668</v>
      </c>
      <c r="I549" s="12" t="s">
        <v>605</v>
      </c>
    </row>
    <row r="550" spans="1:9">
      <c r="F550" s="81" t="s">
        <v>669</v>
      </c>
      <c r="G550" s="11" t="s">
        <v>670</v>
      </c>
      <c r="H550" s="11" t="s">
        <v>671</v>
      </c>
      <c r="I550" s="12" t="s">
        <v>609</v>
      </c>
    </row>
    <row r="551" spans="1:9">
      <c r="F551" s="81" t="s">
        <v>672</v>
      </c>
      <c r="G551" s="11" t="s">
        <v>673</v>
      </c>
      <c r="H551" s="11" t="s">
        <v>674</v>
      </c>
      <c r="I551" s="12" t="s">
        <v>613</v>
      </c>
    </row>
    <row r="552" spans="1:9">
      <c r="A552" t="s">
        <v>675</v>
      </c>
      <c r="F552" s="81" t="s">
        <v>676</v>
      </c>
      <c r="G552" s="11" t="s">
        <v>677</v>
      </c>
      <c r="H552" s="11" t="s">
        <v>678</v>
      </c>
      <c r="I552" s="12" t="s">
        <v>617</v>
      </c>
    </row>
    <row r="553" spans="1:9">
      <c r="A553" t="str">
        <f>VLOOKUP(Sheet1!H16,A518:B522,2,0)&amp;IF(Sheet1!I78&gt;=1000,1000,600)&amp;VLOOKUP(Sheet1!H96,B461:C464,2,0)&amp;VLOOKUP(Sheet1!H97,B471:C473,2,0)</f>
        <v>SHZV600无无</v>
      </c>
      <c r="B553" t="str">
        <f>VLOOKUP(A553,F525:I584,4,0)</f>
        <v>11</v>
      </c>
      <c r="F553" s="81" t="s">
        <v>679</v>
      </c>
      <c r="G553" s="11" t="s">
        <v>680</v>
      </c>
      <c r="H553" s="11" t="s">
        <v>681</v>
      </c>
      <c r="I553" s="12" t="s">
        <v>621</v>
      </c>
    </row>
    <row r="554" spans="1:9">
      <c r="F554" s="81" t="s">
        <v>682</v>
      </c>
      <c r="G554" s="11" t="s">
        <v>683</v>
      </c>
      <c r="H554" s="11" t="s">
        <v>684</v>
      </c>
      <c r="I554" s="12" t="s">
        <v>120</v>
      </c>
    </row>
    <row r="555" spans="1:9">
      <c r="F555" s="81" t="s">
        <v>685</v>
      </c>
      <c r="G555" s="11" t="s">
        <v>667</v>
      </c>
      <c r="H555" s="11" t="s">
        <v>668</v>
      </c>
      <c r="I555" s="12" t="s">
        <v>605</v>
      </c>
    </row>
    <row r="556" spans="1:9">
      <c r="F556" s="81" t="s">
        <v>686</v>
      </c>
      <c r="G556" s="11" t="s">
        <v>670</v>
      </c>
      <c r="H556" s="11" t="s">
        <v>671</v>
      </c>
      <c r="I556" s="12" t="s">
        <v>609</v>
      </c>
    </row>
    <row r="557" spans="1:9">
      <c r="F557" s="81" t="s">
        <v>687</v>
      </c>
      <c r="G557" s="11" t="s">
        <v>673</v>
      </c>
      <c r="H557" s="11" t="s">
        <v>674</v>
      </c>
      <c r="I557" s="12" t="s">
        <v>613</v>
      </c>
    </row>
    <row r="558" spans="1:9">
      <c r="F558" s="81" t="s">
        <v>688</v>
      </c>
      <c r="G558" s="11" t="s">
        <v>677</v>
      </c>
      <c r="H558" s="11" t="s">
        <v>678</v>
      </c>
      <c r="I558" s="12" t="s">
        <v>617</v>
      </c>
    </row>
    <row r="559" spans="1:9">
      <c r="A559" t="s">
        <v>601</v>
      </c>
      <c r="F559" s="81" t="s">
        <v>689</v>
      </c>
      <c r="G559" s="11" t="s">
        <v>680</v>
      </c>
      <c r="H559" s="11" t="s">
        <v>681</v>
      </c>
      <c r="I559" s="12" t="s">
        <v>621</v>
      </c>
    </row>
    <row r="560" spans="1:9">
      <c r="A560" t="s">
        <v>296</v>
      </c>
      <c r="B560" t="s">
        <v>296</v>
      </c>
      <c r="F560" s="81" t="s">
        <v>690</v>
      </c>
      <c r="G560" s="11" t="s">
        <v>683</v>
      </c>
      <c r="H560" s="11" t="s">
        <v>684</v>
      </c>
      <c r="I560" s="12" t="s">
        <v>120</v>
      </c>
    </row>
    <row r="561" spans="1:9">
      <c r="A561" t="s">
        <v>304</v>
      </c>
      <c r="B561" t="s">
        <v>296</v>
      </c>
      <c r="F561" s="82" t="s">
        <v>691</v>
      </c>
      <c r="G561" s="11" t="s">
        <v>692</v>
      </c>
      <c r="H561" s="11" t="s">
        <v>693</v>
      </c>
      <c r="I561" s="12" t="s">
        <v>605</v>
      </c>
    </row>
    <row r="562" spans="1:9">
      <c r="A562" t="s">
        <v>286</v>
      </c>
      <c r="B562" t="s">
        <v>286</v>
      </c>
      <c r="F562" s="82" t="s">
        <v>694</v>
      </c>
      <c r="G562" s="11" t="s">
        <v>695</v>
      </c>
      <c r="H562" s="11" t="s">
        <v>696</v>
      </c>
      <c r="I562" s="12" t="s">
        <v>609</v>
      </c>
    </row>
    <row r="563" spans="1:9">
      <c r="A563" t="s">
        <v>285</v>
      </c>
      <c r="B563" t="s">
        <v>286</v>
      </c>
      <c r="F563" s="82" t="s">
        <v>697</v>
      </c>
      <c r="G563" s="11" t="s">
        <v>698</v>
      </c>
      <c r="H563" s="11" t="s">
        <v>699</v>
      </c>
      <c r="I563" s="12" t="s">
        <v>613</v>
      </c>
    </row>
    <row r="564" spans="1:9">
      <c r="A564" s="79" t="e">
        <f>VLOOKUP(Sheet1!H16,A560:B563,2,0)</f>
        <v>#N/A</v>
      </c>
      <c r="F564" s="82" t="s">
        <v>700</v>
      </c>
      <c r="G564" s="11" t="s">
        <v>701</v>
      </c>
      <c r="H564" s="11" t="s">
        <v>702</v>
      </c>
      <c r="I564" s="12" t="s">
        <v>617</v>
      </c>
    </row>
    <row r="565" spans="1:9">
      <c r="F565" s="82" t="s">
        <v>703</v>
      </c>
      <c r="G565" s="11" t="s">
        <v>704</v>
      </c>
      <c r="H565" s="11" t="s">
        <v>705</v>
      </c>
      <c r="I565" s="12" t="s">
        <v>621</v>
      </c>
    </row>
    <row r="566" spans="1:9">
      <c r="A566" t="s">
        <v>430</v>
      </c>
      <c r="B566" t="s">
        <v>706</v>
      </c>
      <c r="C566" t="s">
        <v>707</v>
      </c>
      <c r="F566" s="82" t="s">
        <v>708</v>
      </c>
      <c r="G566" s="11" t="s">
        <v>709</v>
      </c>
      <c r="H566" s="11" t="s">
        <v>710</v>
      </c>
      <c r="I566" s="12" t="s">
        <v>120</v>
      </c>
    </row>
    <row r="567" spans="1:9">
      <c r="A567" t="s">
        <v>76</v>
      </c>
      <c r="B567" t="s">
        <v>226</v>
      </c>
      <c r="C567" t="s">
        <v>226</v>
      </c>
      <c r="D567" t="s">
        <v>711</v>
      </c>
      <c r="F567" s="82" t="s">
        <v>712</v>
      </c>
      <c r="G567" s="11" t="s">
        <v>692</v>
      </c>
      <c r="H567" s="11" t="s">
        <v>693</v>
      </c>
      <c r="I567" s="12" t="s">
        <v>605</v>
      </c>
    </row>
    <row r="568" spans="1:9">
      <c r="A568" t="s">
        <v>538</v>
      </c>
      <c r="B568" t="s">
        <v>447</v>
      </c>
      <c r="C568" t="s">
        <v>447</v>
      </c>
      <c r="D568" t="s">
        <v>713</v>
      </c>
      <c r="F568" s="82" t="s">
        <v>714</v>
      </c>
      <c r="G568" s="11" t="s">
        <v>695</v>
      </c>
      <c r="H568" s="11" t="s">
        <v>696</v>
      </c>
      <c r="I568" s="12" t="s">
        <v>609</v>
      </c>
    </row>
    <row r="569" spans="1:9">
      <c r="A569" t="s">
        <v>540</v>
      </c>
      <c r="B569" t="s">
        <v>449</v>
      </c>
      <c r="C569" t="s">
        <v>447</v>
      </c>
      <c r="D569" t="s">
        <v>713</v>
      </c>
      <c r="F569" s="82" t="s">
        <v>715</v>
      </c>
      <c r="G569" s="11" t="s">
        <v>698</v>
      </c>
      <c r="H569" s="11" t="s">
        <v>699</v>
      </c>
      <c r="I569" s="12" t="s">
        <v>613</v>
      </c>
    </row>
    <row r="570" spans="1:9">
      <c r="F570" s="82" t="s">
        <v>716</v>
      </c>
      <c r="G570" s="11" t="s">
        <v>701</v>
      </c>
      <c r="H570" s="11" t="s">
        <v>702</v>
      </c>
      <c r="I570" s="12" t="s">
        <v>617</v>
      </c>
    </row>
    <row r="571" spans="1:9">
      <c r="A571" t="str">
        <f>IF(Sheet1!H16="CV,SV",VLOOKUP(Sheet1!H97,A566:C569,2,0),VLOOKUP(Sheet1!H97,A566:C569,3,0))</f>
        <v>不配</v>
      </c>
      <c r="F571" s="82" t="s">
        <v>717</v>
      </c>
      <c r="G571" s="11" t="s">
        <v>704</v>
      </c>
      <c r="H571" s="11" t="s">
        <v>705</v>
      </c>
      <c r="I571" s="12" t="s">
        <v>621</v>
      </c>
    </row>
    <row r="572" spans="1:9">
      <c r="A572" t="e">
        <f>IF(A564="CV",2,3)</f>
        <v>#N/A</v>
      </c>
      <c r="F572" s="82" t="s">
        <v>718</v>
      </c>
      <c r="G572" s="11" t="s">
        <v>709</v>
      </c>
      <c r="H572" s="11" t="s">
        <v>710</v>
      </c>
      <c r="I572" s="12" t="s">
        <v>120</v>
      </c>
    </row>
    <row r="573" spans="1:9">
      <c r="A573" t="e">
        <f>VLOOKUP(Sheet1!H97,A566:C569,IF(A564="CV",2,3),0)</f>
        <v>#N/A</v>
      </c>
      <c r="F573" s="83" t="s">
        <v>719</v>
      </c>
      <c r="G573" s="11" t="s">
        <v>720</v>
      </c>
      <c r="H573" s="11" t="s">
        <v>721</v>
      </c>
      <c r="I573" s="12" t="s">
        <v>605</v>
      </c>
    </row>
    <row r="574" spans="1:9">
      <c r="A574" t="s">
        <v>530</v>
      </c>
      <c r="F574" s="83" t="s">
        <v>722</v>
      </c>
      <c r="G574" s="11" t="s">
        <v>723</v>
      </c>
      <c r="H574" s="11" t="s">
        <v>724</v>
      </c>
      <c r="I574" s="12" t="s">
        <v>609</v>
      </c>
    </row>
    <row r="575" spans="1:9">
      <c r="A575" t="s">
        <v>150</v>
      </c>
      <c r="B575" t="s">
        <v>531</v>
      </c>
      <c r="F575" s="83" t="s">
        <v>725</v>
      </c>
      <c r="G575" s="11" t="s">
        <v>726</v>
      </c>
      <c r="H575" s="11" t="s">
        <v>727</v>
      </c>
      <c r="I575" s="12" t="s">
        <v>613</v>
      </c>
    </row>
    <row r="576" spans="1:9">
      <c r="A576" t="s">
        <v>533</v>
      </c>
      <c r="B576" t="s">
        <v>539</v>
      </c>
      <c r="F576" s="83" t="s">
        <v>728</v>
      </c>
      <c r="G576" s="11" t="s">
        <v>729</v>
      </c>
      <c r="H576" s="11" t="s">
        <v>730</v>
      </c>
      <c r="I576" s="12" t="s">
        <v>617</v>
      </c>
    </row>
    <row r="577" spans="1:9">
      <c r="A577" t="s">
        <v>535</v>
      </c>
      <c r="B577">
        <v>130</v>
      </c>
      <c r="F577" s="83" t="s">
        <v>731</v>
      </c>
      <c r="G577" s="11" t="s">
        <v>732</v>
      </c>
      <c r="H577" s="11" t="s">
        <v>733</v>
      </c>
      <c r="I577" s="12" t="s">
        <v>621</v>
      </c>
    </row>
    <row r="578" spans="1:9">
      <c r="B578" t="s">
        <v>539</v>
      </c>
      <c r="F578" s="83" t="s">
        <v>734</v>
      </c>
      <c r="G578" s="11" t="s">
        <v>735</v>
      </c>
      <c r="H578" s="11" t="s">
        <v>736</v>
      </c>
      <c r="I578" s="12" t="s">
        <v>120</v>
      </c>
    </row>
    <row r="579" spans="1:9">
      <c r="F579" s="83" t="s">
        <v>737</v>
      </c>
      <c r="G579" s="11" t="s">
        <v>720</v>
      </c>
      <c r="H579" s="11" t="s">
        <v>721</v>
      </c>
      <c r="I579" s="12" t="s">
        <v>605</v>
      </c>
    </row>
    <row r="580" spans="1:9">
      <c r="A580" t="s">
        <v>738</v>
      </c>
      <c r="F580" s="83" t="s">
        <v>739</v>
      </c>
      <c r="G580" s="11" t="s">
        <v>723</v>
      </c>
      <c r="H580" s="11" t="s">
        <v>724</v>
      </c>
      <c r="I580" s="12" t="s">
        <v>609</v>
      </c>
    </row>
    <row r="581" spans="1:9">
      <c r="A581" t="s">
        <v>157</v>
      </c>
      <c r="F581" s="83" t="s">
        <v>740</v>
      </c>
      <c r="G581" s="11" t="s">
        <v>726</v>
      </c>
      <c r="H581" s="11" t="s">
        <v>727</v>
      </c>
      <c r="I581" s="12" t="s">
        <v>613</v>
      </c>
    </row>
    <row r="582" spans="1:9">
      <c r="A582" t="s">
        <v>741</v>
      </c>
      <c r="F582" s="83" t="s">
        <v>742</v>
      </c>
      <c r="G582" s="11" t="s">
        <v>729</v>
      </c>
      <c r="H582" s="11" t="s">
        <v>730</v>
      </c>
      <c r="I582" s="12" t="s">
        <v>617</v>
      </c>
    </row>
    <row r="583" spans="1:9">
      <c r="F583" s="83" t="s">
        <v>743</v>
      </c>
      <c r="G583" s="11" t="s">
        <v>732</v>
      </c>
      <c r="H583" s="11" t="s">
        <v>733</v>
      </c>
      <c r="I583" s="12" t="s">
        <v>621</v>
      </c>
    </row>
    <row r="584" spans="1:9">
      <c r="A584" t="s">
        <v>296</v>
      </c>
      <c r="B584" t="s">
        <v>226</v>
      </c>
      <c r="C584" t="s">
        <v>531</v>
      </c>
      <c r="D584" t="str">
        <f>A584&amp;C584&amp;B584</f>
        <v>CV无不配</v>
      </c>
      <c r="F584" s="83" t="s">
        <v>744</v>
      </c>
      <c r="G584" s="11" t="s">
        <v>735</v>
      </c>
      <c r="H584" s="11" t="s">
        <v>736</v>
      </c>
      <c r="I584" s="12" t="s">
        <v>120</v>
      </c>
    </row>
    <row r="585" spans="1:9">
      <c r="A585" t="s">
        <v>296</v>
      </c>
      <c r="B585" t="s">
        <v>447</v>
      </c>
      <c r="C585" t="s">
        <v>531</v>
      </c>
      <c r="D585" t="str">
        <f t="shared" ref="D585:D595" si="2">A585&amp;C585&amp;B585</f>
        <v>CV无配PT100</v>
      </c>
    </row>
    <row r="586" spans="1:9">
      <c r="A586" t="s">
        <v>296</v>
      </c>
      <c r="B586" t="s">
        <v>449</v>
      </c>
      <c r="C586" t="s">
        <v>531</v>
      </c>
      <c r="D586" t="str">
        <f t="shared" si="2"/>
        <v>CV无配BWTY</v>
      </c>
    </row>
    <row r="587" spans="1:9">
      <c r="A587" t="s">
        <v>296</v>
      </c>
      <c r="B587" t="s">
        <v>226</v>
      </c>
      <c r="C587" t="s">
        <v>539</v>
      </c>
      <c r="D587" t="str">
        <f t="shared" si="2"/>
        <v>CV有不配</v>
      </c>
    </row>
    <row r="588" spans="1:9">
      <c r="A588" t="s">
        <v>296</v>
      </c>
      <c r="B588" t="s">
        <v>447</v>
      </c>
      <c r="C588" t="s">
        <v>539</v>
      </c>
      <c r="D588" t="str">
        <f t="shared" si="2"/>
        <v>CV有配PT100</v>
      </c>
    </row>
    <row r="589" spans="1:9">
      <c r="A589" t="s">
        <v>296</v>
      </c>
      <c r="B589" t="s">
        <v>449</v>
      </c>
      <c r="C589" t="s">
        <v>539</v>
      </c>
      <c r="D589" t="str">
        <f t="shared" si="2"/>
        <v>CV有配BWTY</v>
      </c>
    </row>
    <row r="590" spans="1:9">
      <c r="A590" t="s">
        <v>286</v>
      </c>
      <c r="B590" t="s">
        <v>226</v>
      </c>
      <c r="C590" t="s">
        <v>531</v>
      </c>
      <c r="D590" t="str">
        <f t="shared" si="2"/>
        <v>VCV-G无不配</v>
      </c>
    </row>
    <row r="591" spans="1:9">
      <c r="A591" t="s">
        <v>286</v>
      </c>
      <c r="B591" t="s">
        <v>447</v>
      </c>
      <c r="C591" t="s">
        <v>531</v>
      </c>
      <c r="D591" t="str">
        <f t="shared" si="2"/>
        <v>VCV-G无配PT100</v>
      </c>
    </row>
    <row r="592" spans="1:9">
      <c r="A592" t="s">
        <v>286</v>
      </c>
      <c r="B592" t="s">
        <v>226</v>
      </c>
      <c r="C592" t="s">
        <v>539</v>
      </c>
      <c r="D592" t="str">
        <f t="shared" si="2"/>
        <v>VCV-G有不配</v>
      </c>
    </row>
    <row r="593" spans="1:4">
      <c r="A593" t="s">
        <v>286</v>
      </c>
      <c r="B593" t="s">
        <v>447</v>
      </c>
      <c r="C593" t="s">
        <v>539</v>
      </c>
      <c r="D593" t="str">
        <f t="shared" si="2"/>
        <v>VCV-G有配PT100</v>
      </c>
    </row>
    <row r="594" spans="1:4">
      <c r="A594" t="s">
        <v>286</v>
      </c>
      <c r="B594" t="s">
        <v>226</v>
      </c>
      <c r="C594">
        <v>130</v>
      </c>
      <c r="D594" t="str">
        <f t="shared" si="2"/>
        <v>VCV-G130不配</v>
      </c>
    </row>
    <row r="595" spans="1:4">
      <c r="A595" t="s">
        <v>286</v>
      </c>
      <c r="B595" t="s">
        <v>447</v>
      </c>
      <c r="C595">
        <v>130</v>
      </c>
      <c r="D595" t="str">
        <f t="shared" si="2"/>
        <v>VCV-G130配PT100</v>
      </c>
    </row>
    <row r="598" spans="1:4">
      <c r="B598" t="s">
        <v>545</v>
      </c>
      <c r="C598" t="s">
        <v>745</v>
      </c>
    </row>
    <row r="599" spans="1:4">
      <c r="A599" t="s">
        <v>746</v>
      </c>
      <c r="B599" s="10" t="s">
        <v>747</v>
      </c>
      <c r="C599" s="10" t="s">
        <v>748</v>
      </c>
    </row>
    <row r="600" spans="1:4">
      <c r="A600" t="s">
        <v>749</v>
      </c>
      <c r="B600" s="11" t="s">
        <v>750</v>
      </c>
      <c r="C600" s="11" t="s">
        <v>751</v>
      </c>
    </row>
    <row r="601" spans="1:4">
      <c r="A601" t="s">
        <v>752</v>
      </c>
      <c r="B601" s="10" t="s">
        <v>750</v>
      </c>
      <c r="C601" s="11" t="s">
        <v>751</v>
      </c>
    </row>
    <row r="602" spans="1:4">
      <c r="A602" t="s">
        <v>753</v>
      </c>
      <c r="B602" s="11" t="s">
        <v>754</v>
      </c>
      <c r="C602" s="11" t="s">
        <v>755</v>
      </c>
    </row>
    <row r="603" spans="1:4">
      <c r="A603" t="s">
        <v>756</v>
      </c>
      <c r="B603" s="11" t="s">
        <v>757</v>
      </c>
      <c r="C603" s="11" t="s">
        <v>758</v>
      </c>
    </row>
    <row r="604" spans="1:4">
      <c r="A604" t="s">
        <v>759</v>
      </c>
      <c r="B604" s="10" t="s">
        <v>757</v>
      </c>
      <c r="C604" s="11" t="s">
        <v>760</v>
      </c>
    </row>
    <row r="605" spans="1:4">
      <c r="A605" t="s">
        <v>761</v>
      </c>
      <c r="B605" s="10" t="s">
        <v>762</v>
      </c>
      <c r="C605" s="11" t="s">
        <v>763</v>
      </c>
    </row>
    <row r="606" spans="1:4">
      <c r="A606" t="s">
        <v>764</v>
      </c>
      <c r="B606" s="10" t="s">
        <v>765</v>
      </c>
      <c r="C606" s="10" t="s">
        <v>766</v>
      </c>
    </row>
    <row r="607" spans="1:4">
      <c r="A607" t="s">
        <v>767</v>
      </c>
      <c r="B607" s="10" t="s">
        <v>768</v>
      </c>
      <c r="C607" s="11" t="s">
        <v>769</v>
      </c>
    </row>
    <row r="608" spans="1:4">
      <c r="A608" t="s">
        <v>770</v>
      </c>
      <c r="B608" s="10" t="s">
        <v>771</v>
      </c>
      <c r="C608" s="11" t="s">
        <v>772</v>
      </c>
    </row>
    <row r="609" spans="1:3">
      <c r="A609" t="s">
        <v>773</v>
      </c>
      <c r="B609" s="10" t="s">
        <v>774</v>
      </c>
      <c r="C609" s="11" t="s">
        <v>775</v>
      </c>
    </row>
    <row r="610" spans="1:3">
      <c r="A610" t="s">
        <v>776</v>
      </c>
      <c r="B610" s="10" t="s">
        <v>777</v>
      </c>
      <c r="C610" s="11" t="s">
        <v>778</v>
      </c>
    </row>
    <row r="614" spans="1:3">
      <c r="A614" t="s">
        <v>779</v>
      </c>
    </row>
    <row r="615" spans="1:3">
      <c r="A615" t="e">
        <f>VLOOKUP(Sheet1!H16,A560:B563,2,0)</f>
        <v>#N/A</v>
      </c>
    </row>
    <row r="616" spans="1:3">
      <c r="A616" t="str">
        <f>IF(Sheet1!H16="CV,SV",VLOOKUP(Sheet1!H97,A566:C569,2,0),VLOOKUP(Sheet1!H97,A566:C569,3,0))</f>
        <v>不配</v>
      </c>
    </row>
    <row r="617" spans="1:3">
      <c r="A617" t="str">
        <f>VLOOKUP(Sheet1!H96,A575:B578,2,0)</f>
        <v>无</v>
      </c>
    </row>
    <row r="618" spans="1:3">
      <c r="A618" t="e">
        <f>A615&amp;A617&amp;A616</f>
        <v>#N/A</v>
      </c>
    </row>
    <row r="626" spans="1:3">
      <c r="A626" t="s">
        <v>159</v>
      </c>
      <c r="B626" s="11" t="s">
        <v>780</v>
      </c>
      <c r="C626" s="11" t="s">
        <v>781</v>
      </c>
    </row>
    <row r="627" spans="1:3">
      <c r="A627" t="s">
        <v>782</v>
      </c>
      <c r="B627" s="11" t="s">
        <v>783</v>
      </c>
      <c r="C627" s="11" t="s">
        <v>784</v>
      </c>
    </row>
    <row r="628" spans="1:3">
      <c r="A628" t="s">
        <v>785</v>
      </c>
      <c r="B628" s="11" t="s">
        <v>786</v>
      </c>
      <c r="C628" s="11" t="s">
        <v>787</v>
      </c>
    </row>
    <row r="629" spans="1:3">
      <c r="A629" t="s">
        <v>788</v>
      </c>
      <c r="B629" s="11" t="s">
        <v>789</v>
      </c>
      <c r="C629" s="11" t="s">
        <v>790</v>
      </c>
    </row>
    <row r="630" spans="1:3">
      <c r="A630" t="s">
        <v>791</v>
      </c>
      <c r="B630" s="11" t="s">
        <v>792</v>
      </c>
      <c r="C630" s="11" t="s">
        <v>793</v>
      </c>
    </row>
    <row r="631" spans="1:3">
      <c r="A631" t="s">
        <v>794</v>
      </c>
      <c r="B631" s="11" t="s">
        <v>795</v>
      </c>
      <c r="C631" s="11" t="s">
        <v>796</v>
      </c>
    </row>
    <row r="632" spans="1:3">
      <c r="A632" t="s">
        <v>797</v>
      </c>
      <c r="B632" s="11" t="s">
        <v>798</v>
      </c>
      <c r="C632" s="11" t="s">
        <v>799</v>
      </c>
    </row>
    <row r="633" spans="1:3">
      <c r="A633" t="s">
        <v>800</v>
      </c>
      <c r="B633" s="11" t="s">
        <v>801</v>
      </c>
      <c r="C633" s="11" t="s">
        <v>802</v>
      </c>
    </row>
    <row r="634" spans="1:3">
      <c r="A634" t="s">
        <v>803</v>
      </c>
      <c r="B634" s="11" t="s">
        <v>804</v>
      </c>
      <c r="C634" s="11" t="s">
        <v>805</v>
      </c>
    </row>
    <row r="635" spans="1:3">
      <c r="A635" t="s">
        <v>806</v>
      </c>
      <c r="B635" s="11" t="s">
        <v>807</v>
      </c>
      <c r="C635" s="11" t="s">
        <v>808</v>
      </c>
    </row>
    <row r="636" spans="1:3">
      <c r="A636" t="s">
        <v>809</v>
      </c>
      <c r="B636" s="11" t="s">
        <v>810</v>
      </c>
      <c r="C636" s="11" t="s">
        <v>811</v>
      </c>
    </row>
    <row r="637" spans="1:3">
      <c r="A637" t="s">
        <v>812</v>
      </c>
      <c r="B637" s="11" t="s">
        <v>813</v>
      </c>
      <c r="C637" s="11" t="s">
        <v>814</v>
      </c>
    </row>
    <row r="638" spans="1:3">
      <c r="A638" t="s">
        <v>815</v>
      </c>
      <c r="B638" s="11" t="s">
        <v>816</v>
      </c>
      <c r="C638" s="11" t="s">
        <v>817</v>
      </c>
    </row>
    <row r="639" spans="1:3">
      <c r="A639" t="s">
        <v>818</v>
      </c>
      <c r="B639" s="11" t="s">
        <v>819</v>
      </c>
      <c r="C639" s="11" t="s">
        <v>820</v>
      </c>
    </row>
    <row r="640" spans="1:3">
      <c r="A640" t="s">
        <v>821</v>
      </c>
      <c r="B640" s="10" t="s">
        <v>822</v>
      </c>
      <c r="C640" s="11" t="s">
        <v>823</v>
      </c>
    </row>
    <row r="653" spans="1:2">
      <c r="A653" t="s">
        <v>824</v>
      </c>
      <c r="B653" t="s">
        <v>825</v>
      </c>
    </row>
    <row r="654" spans="1:2">
      <c r="B654" t="s">
        <v>125</v>
      </c>
    </row>
    <row r="659" spans="1:2">
      <c r="A659" t="s">
        <v>826</v>
      </c>
      <c r="B659" t="s">
        <v>165</v>
      </c>
    </row>
    <row r="660" spans="1:2">
      <c r="B660" t="s">
        <v>827</v>
      </c>
    </row>
    <row r="661" spans="1:2">
      <c r="B661" t="s">
        <v>828</v>
      </c>
    </row>
    <row r="662" spans="1:2">
      <c r="B662" t="s">
        <v>829</v>
      </c>
    </row>
    <row r="663" spans="1:2">
      <c r="B663" t="s">
        <v>830</v>
      </c>
    </row>
    <row r="664" spans="1:2">
      <c r="B664" t="s">
        <v>831</v>
      </c>
    </row>
    <row r="667" spans="1:2">
      <c r="A667" t="s">
        <v>178</v>
      </c>
      <c r="B667" t="s">
        <v>832</v>
      </c>
    </row>
    <row r="668" spans="1:2">
      <c r="B668" t="s">
        <v>833</v>
      </c>
    </row>
    <row r="673" spans="1:3">
      <c r="A673" t="s">
        <v>193</v>
      </c>
      <c r="B673" t="s">
        <v>834</v>
      </c>
    </row>
    <row r="674" spans="1:3">
      <c r="B674" t="s">
        <v>835</v>
      </c>
    </row>
    <row r="675" spans="1:3">
      <c r="B675" t="s">
        <v>836</v>
      </c>
    </row>
    <row r="680" spans="1:3">
      <c r="A680" t="s">
        <v>191</v>
      </c>
      <c r="B680" t="s">
        <v>837</v>
      </c>
    </row>
    <row r="681" spans="1:3">
      <c r="B681" t="s">
        <v>192</v>
      </c>
    </row>
    <row r="682" spans="1:3">
      <c r="B682" t="s">
        <v>838</v>
      </c>
    </row>
    <row r="687" spans="1:3">
      <c r="A687" t="s">
        <v>839</v>
      </c>
      <c r="B687" t="s">
        <v>197</v>
      </c>
      <c r="C687" t="s">
        <v>840</v>
      </c>
    </row>
    <row r="688" spans="1:3">
      <c r="B688" t="s">
        <v>841</v>
      </c>
      <c r="C688" t="s">
        <v>842</v>
      </c>
    </row>
    <row r="689" spans="1:4">
      <c r="B689" t="s">
        <v>843</v>
      </c>
    </row>
    <row r="690" spans="1:4">
      <c r="B690" t="s">
        <v>844</v>
      </c>
    </row>
    <row r="700" spans="1:4">
      <c r="A700" s="84" t="s">
        <v>845</v>
      </c>
      <c r="B700" t="str">
        <f>IF(C703="c1","YSF4","YSF8")</f>
        <v>YSF4</v>
      </c>
    </row>
    <row r="701" spans="1:4">
      <c r="A701" t="s">
        <v>530</v>
      </c>
      <c r="B701" t="str">
        <f>Sheet1!H96</f>
        <v>1. Rupture disc only</v>
      </c>
      <c r="C701" t="str">
        <f>VLOOKUP(B701,B718:C722,2,0)</f>
        <v>a1</v>
      </c>
      <c r="D701">
        <f>VLOOKUP(B701,B718:D722,3,0)</f>
        <v>1</v>
      </c>
    </row>
    <row r="702" spans="1:4">
      <c r="A702" t="s">
        <v>450</v>
      </c>
      <c r="B702" t="str">
        <f>Sheet1!H113</f>
        <v>1. one CO contact</v>
      </c>
      <c r="C702" t="str">
        <f>VLOOKUP(B702,B723:C727,2,0)</f>
        <v>b1</v>
      </c>
      <c r="D702">
        <f>VLOOKUP(B702,B723:D727,3,0)</f>
        <v>1</v>
      </c>
    </row>
    <row r="703" spans="1:4">
      <c r="A703" t="s">
        <v>455</v>
      </c>
      <c r="B703" t="str">
        <f>Sheet1!H114</f>
        <v>1. Without</v>
      </c>
      <c r="C703" t="str">
        <f>VLOOKUP(B703,B728:C730,2,0)</f>
        <v>c1</v>
      </c>
      <c r="D703">
        <f>VLOOKUP(B703,B728:D730,3,0)</f>
        <v>1</v>
      </c>
    </row>
    <row r="704" spans="1:4">
      <c r="A704" t="s">
        <v>457</v>
      </c>
      <c r="B704" t="str">
        <f>Sheet1!H115</f>
        <v>1. one side</v>
      </c>
      <c r="C704" t="str">
        <f>VLOOKUP(B704,B731:C733,2,0)</f>
        <v>d1</v>
      </c>
      <c r="D704">
        <f>VLOOKUP(B704,B731:D733,3,0)</f>
        <v>1</v>
      </c>
    </row>
    <row r="705" spans="1:6">
      <c r="A705" t="s">
        <v>178</v>
      </c>
      <c r="B705" t="str">
        <f>Sheet1!H116</f>
        <v>2.否</v>
      </c>
      <c r="C705" t="str">
        <f>VLOOKUP(B705,B734:C736,2,0)</f>
        <v>e2</v>
      </c>
      <c r="D705">
        <f>VLOOKUP(B705,B734:D736,3,0)</f>
        <v>2</v>
      </c>
    </row>
    <row r="706" spans="1:6">
      <c r="A706" t="s">
        <v>181</v>
      </c>
      <c r="B706" t="str">
        <f>Sheet1!H117</f>
        <v>1. 不配</v>
      </c>
      <c r="C706" t="str">
        <f>VLOOKUP(B706,B737:C739,2,0)</f>
        <v>f1</v>
      </c>
      <c r="D706">
        <f>VLOOKUP(B706,B737:D739,3,0)</f>
        <v>1</v>
      </c>
    </row>
    <row r="707" spans="1:6">
      <c r="A707" t="s">
        <v>185</v>
      </c>
      <c r="B707" t="str">
        <f>Sheet1!H118</f>
        <v>1. 不配</v>
      </c>
      <c r="C707" t="str">
        <f>VLOOKUP(B707,B740:C742,2,0)</f>
        <v>g1</v>
      </c>
      <c r="D707">
        <f>VLOOKUP(B707,B740:D742,3,0)</f>
        <v>1</v>
      </c>
    </row>
    <row r="708" spans="1:6">
      <c r="A708" t="s">
        <v>187</v>
      </c>
      <c r="B708">
        <f>Sheet1!H119</f>
        <v>0</v>
      </c>
      <c r="C708" t="str">
        <f>VLOOKUP(B708,B743:C745,2,0)</f>
        <v>h0</v>
      </c>
      <c r="D708">
        <f>VLOOKUP(B708,B743:D745,3,0)</f>
        <v>0</v>
      </c>
    </row>
    <row r="709" spans="1:6">
      <c r="A709" t="s">
        <v>846</v>
      </c>
      <c r="B709" t="str">
        <f>Sheet1!Z113</f>
        <v>1.DC220V,0.3A</v>
      </c>
      <c r="C709" t="str">
        <f>VLOOKUP(B709,B746:C749,2,0)</f>
        <v>i1</v>
      </c>
      <c r="D709">
        <f>VLOOKUP(B709,B746:D749,3,0)</f>
        <v>1</v>
      </c>
    </row>
    <row r="710" spans="1:6">
      <c r="A710" t="s">
        <v>221</v>
      </c>
      <c r="B710" t="str">
        <f>Sheet1!Z114</f>
        <v>1. Nitrile</v>
      </c>
      <c r="C710" t="str">
        <f>VLOOKUP(B710,B750:C754,2,0)</f>
        <v>j1</v>
      </c>
      <c r="D710">
        <f>VLOOKUP(B710,B750:D754,3,0)</f>
        <v>1</v>
      </c>
    </row>
    <row r="711" spans="1:6">
      <c r="A711" t="s">
        <v>193</v>
      </c>
      <c r="B711" t="str">
        <f>Sheet1!Z115</f>
        <v>2. English</v>
      </c>
      <c r="C711" t="str">
        <f>VLOOKUP(B711,B755:C761,2,0)</f>
        <v>k2</v>
      </c>
      <c r="D711">
        <f>VLOOKUP(B711,B755:D761,3,0)</f>
        <v>2</v>
      </c>
    </row>
    <row r="712" spans="1:6">
      <c r="A712" s="85" t="s">
        <v>180</v>
      </c>
      <c r="B712" s="85" t="str">
        <f>Sheet1!Z116</f>
        <v>-25~+55°C</v>
      </c>
      <c r="C712" s="85" t="str">
        <f>IF(ISNUMBER(SEARCH("-25",B712)),"m1",IF(ISNUMBER(SEARCH("-45",B712)),"m2",IF(ISNUMBER(SEARCH("-60",B712)),"m3",IF(ISNUMBER(SEARCH("0",B712)),"m4"))))</f>
        <v>m1</v>
      </c>
      <c r="D712" s="85" t="str">
        <f>IF(ISNUMBER(SEARCH("-25",B712)),"1",IF(ISNUMBER(SEARCH("-45",B712)),"2",IF(ISNUMBER(SEARCH("-60",B712)),"3",IF(ISNUMBER(SEARCH("0",B712)),"4"))))</f>
        <v>1</v>
      </c>
    </row>
    <row r="713" spans="1:6">
      <c r="A713" t="s">
        <v>183</v>
      </c>
      <c r="B713" t="str">
        <f>Sheet1!Z117</f>
        <v>1.不配（标配）</v>
      </c>
      <c r="C713" t="str">
        <f>VLOOKUP(B713,B767:C769,2,0)</f>
        <v>n1</v>
      </c>
      <c r="D713">
        <f>VLOOKUP(B713,B767:D769,3,0)</f>
        <v>1</v>
      </c>
    </row>
    <row r="714" spans="1:6">
      <c r="A714" t="s">
        <v>186</v>
      </c>
      <c r="B714" t="str">
        <f>Sheet1!Z118</f>
        <v>1. 不配</v>
      </c>
      <c r="C714" t="str">
        <f>VLOOKUP(B714,B770:C773,2,0)</f>
        <v>p1</v>
      </c>
      <c r="D714">
        <f>VLOOKUP(B714,B770:D773,3,0)</f>
        <v>1</v>
      </c>
    </row>
    <row r="715" spans="1:6">
      <c r="D715" t="s">
        <v>115</v>
      </c>
    </row>
    <row r="716" spans="1:6">
      <c r="A716" s="119" t="str">
        <f>B700&amp;C701&amp;C702&amp;C703&amp;C704&amp;C705&amp;C706&amp;C707&amp;C708&amp;C709&amp;C710&amp;C711&amp;C712&amp;C713&amp;C714</f>
        <v>YSF4a1b1c1d1e2f1g1h0i1j1k2m1n1p1</v>
      </c>
      <c r="B716" s="119"/>
      <c r="C716" s="119"/>
      <c r="D716" s="119" t="str">
        <f>A700&amp;B700&amp;D715&amp;D701&amp;D702&amp;D704&amp;D707&amp;D715&amp;D709&amp;D710&amp;D711&amp;D712&amp;D715&amp;D713</f>
        <v>GY.2.05.YSF4-1111-1121-1</v>
      </c>
      <c r="E716" s="119"/>
      <c r="F716" s="119"/>
    </row>
    <row r="718" spans="1:6">
      <c r="B718">
        <v>0</v>
      </c>
      <c r="C718" t="s">
        <v>847</v>
      </c>
    </row>
    <row r="719" spans="1:6">
      <c r="A719" t="s">
        <v>530</v>
      </c>
      <c r="B719" t="s">
        <v>150</v>
      </c>
      <c r="C719" t="s">
        <v>162</v>
      </c>
      <c r="D719">
        <v>1</v>
      </c>
    </row>
    <row r="720" spans="1:6">
      <c r="B720" t="s">
        <v>533</v>
      </c>
      <c r="C720" t="s">
        <v>848</v>
      </c>
      <c r="D720">
        <v>2</v>
      </c>
    </row>
    <row r="721" spans="1:4">
      <c r="B721" t="s">
        <v>535</v>
      </c>
      <c r="C721" t="s">
        <v>849</v>
      </c>
      <c r="D721">
        <v>3</v>
      </c>
    </row>
    <row r="722" spans="1:4">
      <c r="B722" t="s">
        <v>536</v>
      </c>
      <c r="C722" t="s">
        <v>850</v>
      </c>
      <c r="D722">
        <v>4</v>
      </c>
    </row>
    <row r="723" spans="1:4">
      <c r="B723">
        <v>0</v>
      </c>
      <c r="C723" t="s">
        <v>851</v>
      </c>
    </row>
    <row r="724" spans="1:4">
      <c r="A724" t="s">
        <v>450</v>
      </c>
      <c r="B724" t="s">
        <v>168</v>
      </c>
      <c r="C724" t="s">
        <v>852</v>
      </c>
      <c r="D724">
        <v>1</v>
      </c>
    </row>
    <row r="725" spans="1:4">
      <c r="B725" t="s">
        <v>451</v>
      </c>
      <c r="C725" t="s">
        <v>853</v>
      </c>
      <c r="D725">
        <v>2</v>
      </c>
    </row>
    <row r="726" spans="1:4">
      <c r="B726" t="s">
        <v>453</v>
      </c>
      <c r="C726" t="s">
        <v>854</v>
      </c>
      <c r="D726">
        <v>3</v>
      </c>
    </row>
    <row r="727" spans="1:4">
      <c r="B727" t="s">
        <v>454</v>
      </c>
      <c r="C727" t="s">
        <v>855</v>
      </c>
      <c r="D727">
        <v>4</v>
      </c>
    </row>
    <row r="728" spans="1:4">
      <c r="B728">
        <v>0</v>
      </c>
      <c r="C728" t="s">
        <v>856</v>
      </c>
    </row>
    <row r="729" spans="1:4">
      <c r="A729" t="s">
        <v>455</v>
      </c>
      <c r="B729" s="7" t="s">
        <v>76</v>
      </c>
      <c r="C729" t="s">
        <v>857</v>
      </c>
      <c r="D729">
        <v>1</v>
      </c>
    </row>
    <row r="730" spans="1:4">
      <c r="B730" s="7" t="s">
        <v>456</v>
      </c>
      <c r="C730" t="s">
        <v>858</v>
      </c>
      <c r="D730">
        <v>2</v>
      </c>
    </row>
    <row r="731" spans="1:4">
      <c r="B731">
        <v>0</v>
      </c>
      <c r="C731" t="s">
        <v>859</v>
      </c>
    </row>
    <row r="732" spans="1:4">
      <c r="A732" t="s">
        <v>457</v>
      </c>
      <c r="B732" t="s">
        <v>458</v>
      </c>
      <c r="C732" t="s">
        <v>860</v>
      </c>
      <c r="D732">
        <v>1</v>
      </c>
    </row>
    <row r="733" spans="1:4">
      <c r="B733" t="s">
        <v>175</v>
      </c>
      <c r="C733" t="s">
        <v>861</v>
      </c>
      <c r="D733">
        <v>2</v>
      </c>
    </row>
    <row r="734" spans="1:4">
      <c r="B734">
        <v>0</v>
      </c>
      <c r="C734" t="s">
        <v>862</v>
      </c>
    </row>
    <row r="735" spans="1:4">
      <c r="A735" t="s">
        <v>178</v>
      </c>
      <c r="B735" t="s">
        <v>459</v>
      </c>
      <c r="C735" t="s">
        <v>863</v>
      </c>
      <c r="D735">
        <v>1</v>
      </c>
    </row>
    <row r="736" spans="1:4">
      <c r="B736" t="s">
        <v>179</v>
      </c>
      <c r="C736" t="s">
        <v>864</v>
      </c>
      <c r="D736">
        <v>2</v>
      </c>
    </row>
    <row r="737" spans="1:4">
      <c r="B737">
        <v>0</v>
      </c>
      <c r="C737" t="s">
        <v>865</v>
      </c>
    </row>
    <row r="738" spans="1:4">
      <c r="A738" t="s">
        <v>181</v>
      </c>
      <c r="B738" t="s">
        <v>182</v>
      </c>
      <c r="C738" t="s">
        <v>866</v>
      </c>
      <c r="D738">
        <v>1</v>
      </c>
    </row>
    <row r="739" spans="1:4">
      <c r="B739" t="s">
        <v>452</v>
      </c>
      <c r="C739" t="s">
        <v>867</v>
      </c>
      <c r="D739">
        <v>2</v>
      </c>
    </row>
    <row r="740" spans="1:4">
      <c r="B740">
        <v>0</v>
      </c>
      <c r="C740" t="s">
        <v>868</v>
      </c>
    </row>
    <row r="741" spans="1:4">
      <c r="A741" t="s">
        <v>185</v>
      </c>
      <c r="B741" t="s">
        <v>182</v>
      </c>
      <c r="C741" t="s">
        <v>869</v>
      </c>
      <c r="D741">
        <v>1</v>
      </c>
    </row>
    <row r="742" spans="1:4">
      <c r="B742" t="s">
        <v>452</v>
      </c>
      <c r="C742" t="s">
        <v>870</v>
      </c>
      <c r="D742">
        <v>2</v>
      </c>
    </row>
    <row r="743" spans="1:4">
      <c r="B743">
        <v>0</v>
      </c>
      <c r="C743" t="s">
        <v>871</v>
      </c>
    </row>
    <row r="744" spans="1:4">
      <c r="A744" t="s">
        <v>187</v>
      </c>
      <c r="B744" t="s">
        <v>182</v>
      </c>
      <c r="C744" t="s">
        <v>872</v>
      </c>
      <c r="D744">
        <v>1</v>
      </c>
    </row>
    <row r="745" spans="1:4">
      <c r="B745" t="s">
        <v>452</v>
      </c>
      <c r="C745" t="s">
        <v>873</v>
      </c>
      <c r="D745">
        <v>2</v>
      </c>
    </row>
    <row r="746" spans="1:4">
      <c r="B746">
        <v>0</v>
      </c>
      <c r="C746" t="s">
        <v>874</v>
      </c>
    </row>
    <row r="747" spans="1:4">
      <c r="A747" t="s">
        <v>846</v>
      </c>
      <c r="B747" t="s">
        <v>170</v>
      </c>
      <c r="C747" t="s">
        <v>875</v>
      </c>
      <c r="D747">
        <v>1</v>
      </c>
    </row>
    <row r="748" spans="1:4">
      <c r="B748" t="s">
        <v>462</v>
      </c>
      <c r="C748" t="s">
        <v>876</v>
      </c>
      <c r="D748">
        <v>2</v>
      </c>
    </row>
    <row r="749" spans="1:4">
      <c r="B749" t="s">
        <v>463</v>
      </c>
      <c r="C749" t="s">
        <v>877</v>
      </c>
      <c r="D749">
        <v>3</v>
      </c>
    </row>
    <row r="750" spans="1:4">
      <c r="B750">
        <v>0</v>
      </c>
      <c r="C750" t="s">
        <v>878</v>
      </c>
    </row>
    <row r="751" spans="1:4">
      <c r="A751" t="s">
        <v>221</v>
      </c>
      <c r="B751" t="s">
        <v>173</v>
      </c>
      <c r="C751" t="s">
        <v>879</v>
      </c>
      <c r="D751">
        <v>1</v>
      </c>
    </row>
    <row r="752" spans="1:4">
      <c r="B752" t="s">
        <v>464</v>
      </c>
      <c r="C752" t="s">
        <v>880</v>
      </c>
      <c r="D752">
        <v>2</v>
      </c>
    </row>
    <row r="753" spans="1:4">
      <c r="B753" t="s">
        <v>465</v>
      </c>
      <c r="C753" t="s">
        <v>881</v>
      </c>
      <c r="D753">
        <v>3</v>
      </c>
    </row>
    <row r="754" spans="1:4">
      <c r="B754" t="s">
        <v>466</v>
      </c>
      <c r="C754" t="s">
        <v>882</v>
      </c>
      <c r="D754">
        <v>4</v>
      </c>
    </row>
    <row r="755" spans="1:4">
      <c r="B755">
        <v>0</v>
      </c>
      <c r="C755" t="s">
        <v>883</v>
      </c>
    </row>
    <row r="756" spans="1:4">
      <c r="A756" t="s">
        <v>193</v>
      </c>
      <c r="B756" t="s">
        <v>467</v>
      </c>
      <c r="C756" t="s">
        <v>884</v>
      </c>
      <c r="D756">
        <v>1</v>
      </c>
    </row>
    <row r="757" spans="1:4">
      <c r="B757" t="s">
        <v>177</v>
      </c>
      <c r="C757" t="s">
        <v>885</v>
      </c>
      <c r="D757">
        <v>2</v>
      </c>
    </row>
    <row r="758" spans="1:4">
      <c r="B758" t="s">
        <v>468</v>
      </c>
      <c r="C758" t="s">
        <v>886</v>
      </c>
      <c r="D758">
        <v>3</v>
      </c>
    </row>
    <row r="759" spans="1:4">
      <c r="B759" t="s">
        <v>469</v>
      </c>
      <c r="C759" t="s">
        <v>887</v>
      </c>
      <c r="D759">
        <v>4</v>
      </c>
    </row>
    <row r="760" spans="1:4">
      <c r="B760" t="s">
        <v>470</v>
      </c>
      <c r="C760" t="s">
        <v>888</v>
      </c>
      <c r="D760">
        <v>5</v>
      </c>
    </row>
    <row r="761" spans="1:4">
      <c r="B761" t="s">
        <v>471</v>
      </c>
      <c r="C761" t="s">
        <v>889</v>
      </c>
      <c r="D761">
        <v>6</v>
      </c>
    </row>
    <row r="762" spans="1:4">
      <c r="B762">
        <v>0</v>
      </c>
      <c r="C762" t="s">
        <v>890</v>
      </c>
    </row>
    <row r="763" spans="1:4">
      <c r="A763" t="s">
        <v>180</v>
      </c>
      <c r="B763" s="31">
        <v>-25</v>
      </c>
      <c r="C763" t="s">
        <v>891</v>
      </c>
      <c r="D763">
        <v>1</v>
      </c>
    </row>
    <row r="764" spans="1:4">
      <c r="B764" s="31">
        <v>-45</v>
      </c>
      <c r="C764" t="s">
        <v>892</v>
      </c>
      <c r="D764">
        <v>2</v>
      </c>
    </row>
    <row r="765" spans="1:4">
      <c r="B765" s="31">
        <v>-60</v>
      </c>
      <c r="C765" t="s">
        <v>893</v>
      </c>
      <c r="D765">
        <v>3</v>
      </c>
    </row>
    <row r="766" spans="1:4">
      <c r="B766" s="31">
        <v>0</v>
      </c>
      <c r="C766" t="s">
        <v>894</v>
      </c>
      <c r="D766">
        <v>4</v>
      </c>
    </row>
    <row r="767" spans="1:4">
      <c r="B767">
        <v>0</v>
      </c>
      <c r="C767" t="s">
        <v>895</v>
      </c>
    </row>
    <row r="768" spans="1:4">
      <c r="A768" t="s">
        <v>183</v>
      </c>
      <c r="B768" t="s">
        <v>184</v>
      </c>
      <c r="C768" t="s">
        <v>896</v>
      </c>
      <c r="D768">
        <v>1</v>
      </c>
    </row>
    <row r="769" spans="1:6">
      <c r="B769" t="s">
        <v>897</v>
      </c>
      <c r="C769" t="s">
        <v>898</v>
      </c>
      <c r="D769">
        <v>2</v>
      </c>
    </row>
    <row r="770" spans="1:6">
      <c r="B770">
        <v>0</v>
      </c>
      <c r="C770" t="s">
        <v>895</v>
      </c>
    </row>
    <row r="771" spans="1:6">
      <c r="A771" t="s">
        <v>186</v>
      </c>
      <c r="B771" t="s">
        <v>182</v>
      </c>
      <c r="C771" t="s">
        <v>899</v>
      </c>
      <c r="D771">
        <v>1</v>
      </c>
    </row>
    <row r="772" spans="1:6">
      <c r="B772" t="s">
        <v>900</v>
      </c>
      <c r="C772" t="s">
        <v>901</v>
      </c>
      <c r="D772">
        <v>2</v>
      </c>
    </row>
    <row r="773" spans="1:6">
      <c r="B773" t="s">
        <v>902</v>
      </c>
      <c r="C773" t="s">
        <v>903</v>
      </c>
      <c r="D773">
        <v>3</v>
      </c>
    </row>
    <row r="779" spans="1:6">
      <c r="A779" t="s">
        <v>904</v>
      </c>
    </row>
    <row r="780" spans="1:6">
      <c r="A780" t="s">
        <v>237</v>
      </c>
      <c r="B780" t="s">
        <v>905</v>
      </c>
      <c r="E780" s="85" t="s">
        <v>235</v>
      </c>
      <c r="F780" s="86" t="s">
        <v>906</v>
      </c>
    </row>
    <row r="781" spans="1:6">
      <c r="A781" t="s">
        <v>907</v>
      </c>
      <c r="B781" t="s">
        <v>908</v>
      </c>
      <c r="E781" s="85" t="s">
        <v>909</v>
      </c>
      <c r="F781" s="86" t="s">
        <v>226</v>
      </c>
    </row>
    <row r="782" spans="1:6">
      <c r="A782" t="s">
        <v>910</v>
      </c>
      <c r="B782" t="s">
        <v>911</v>
      </c>
      <c r="E782" s="85"/>
      <c r="F782" s="85"/>
    </row>
    <row r="783" spans="1:6">
      <c r="A783" t="s">
        <v>446</v>
      </c>
      <c r="E783" s="85"/>
      <c r="F783" s="85"/>
    </row>
    <row r="784" spans="1:6">
      <c r="A784" t="s">
        <v>241</v>
      </c>
      <c r="B784" t="s">
        <v>908</v>
      </c>
      <c r="E784" s="85"/>
      <c r="F784" s="85"/>
    </row>
    <row r="785" spans="1:6">
      <c r="A785" t="s">
        <v>912</v>
      </c>
      <c r="B785" t="s">
        <v>905</v>
      </c>
      <c r="E785" s="85"/>
      <c r="F785" s="85"/>
    </row>
    <row r="786" spans="1:6">
      <c r="A786" t="s">
        <v>910</v>
      </c>
      <c r="B786" t="s">
        <v>911</v>
      </c>
      <c r="E786" s="85"/>
      <c r="F786" s="85"/>
    </row>
    <row r="787" spans="1:6">
      <c r="E787" s="85"/>
      <c r="F787" s="85"/>
    </row>
    <row r="788" spans="1:6">
      <c r="E788" s="85"/>
      <c r="F788" s="85"/>
    </row>
    <row r="789" spans="1:6">
      <c r="A789" t="s">
        <v>913</v>
      </c>
      <c r="B789" t="str">
        <f>Sheet1!V149</f>
        <v>1. With groove(std.)</v>
      </c>
      <c r="C789" t="str">
        <f>VLOOKUP(B789,A780:B782,2,0)</f>
        <v>带槽</v>
      </c>
      <c r="E789" s="85" t="str">
        <f>Sheet1!H149</f>
        <v>1. With(std.)</v>
      </c>
      <c r="F789" s="85" t="str">
        <f>VLOOKUP(E789,E780:F781,2,0)</f>
        <v>配</v>
      </c>
    </row>
    <row r="790" spans="1:6">
      <c r="A790" t="s">
        <v>914</v>
      </c>
      <c r="B790" t="str">
        <f>Sheet1!V150</f>
        <v>1. With groove(std.)</v>
      </c>
      <c r="C790" t="str">
        <f>VLOOKUP(B790,A780:B782,2,0)</f>
        <v>带槽</v>
      </c>
      <c r="E790" s="85" t="str">
        <f>Sheet1!H150</f>
        <v>1. With(std.)</v>
      </c>
      <c r="F790" s="85" t="str">
        <f>VLOOKUP(E790,E780:F781,2,0)</f>
        <v>配</v>
      </c>
    </row>
    <row r="791" spans="1:6">
      <c r="A791" t="s">
        <v>446</v>
      </c>
      <c r="B791" t="str">
        <f>Sheet1!V151</f>
        <v>1. Without groove(std.)</v>
      </c>
      <c r="C791" t="str">
        <f>VLOOKUP(B791,A784:B786,2,0)</f>
        <v>不带槽</v>
      </c>
      <c r="E791" s="85" t="str">
        <f>Sheet1!H151</f>
        <v>1. With(std.)</v>
      </c>
      <c r="F791" s="85" t="str">
        <f>VLOOKUP(E791,E780:F781,2,0)</f>
        <v>配</v>
      </c>
    </row>
    <row r="794" spans="1:6" ht="17">
      <c r="A794" t="s">
        <v>238</v>
      </c>
      <c r="B794" s="87" t="s">
        <v>915</v>
      </c>
    </row>
    <row r="795" spans="1:6" ht="17">
      <c r="A795" t="s">
        <v>916</v>
      </c>
      <c r="B795" s="88" t="s">
        <v>917</v>
      </c>
      <c r="C795">
        <v>100</v>
      </c>
    </row>
    <row r="796" spans="1:6" ht="17">
      <c r="A796" t="s">
        <v>918</v>
      </c>
      <c r="B796" s="88" t="s">
        <v>917</v>
      </c>
      <c r="C796">
        <v>120</v>
      </c>
    </row>
    <row r="797" spans="1:6" ht="17">
      <c r="A797" t="s">
        <v>919</v>
      </c>
      <c r="B797" s="88" t="s">
        <v>917</v>
      </c>
      <c r="C797">
        <v>150</v>
      </c>
    </row>
    <row r="798" spans="1:6">
      <c r="A798" t="s">
        <v>920</v>
      </c>
      <c r="B798" t="s">
        <v>911</v>
      </c>
      <c r="C798" t="s">
        <v>911</v>
      </c>
    </row>
    <row r="800" spans="1:6">
      <c r="A800" t="s">
        <v>913</v>
      </c>
      <c r="B800" t="str">
        <f>Sheet1!AC149</f>
        <v>1. No height increase(std.)</v>
      </c>
      <c r="C800" t="str">
        <f>VLOOKUP(B800,A794:C798,2,0)</f>
        <v>不增高</v>
      </c>
      <c r="D800" t="str">
        <f>IF(VLOOKUP(B800,A794:C798,3,0)="","",VLOOKUP(B800,A794:C798,3,0))</f>
        <v/>
      </c>
    </row>
    <row r="801" spans="1:4">
      <c r="A801" t="s">
        <v>914</v>
      </c>
      <c r="B801" t="str">
        <f>Sheet1!AC150</f>
        <v>1. No height increase(std.)</v>
      </c>
      <c r="C801" t="str">
        <f>VLOOKUP(B801,A794:B798,2,0)</f>
        <v>不增高</v>
      </c>
      <c r="D801" t="str">
        <f>IF(VLOOKUP(B801,A794:C798,3,0)="","",VLOOKUP(B801,A794:C798,3,0))</f>
        <v/>
      </c>
    </row>
    <row r="802" spans="1:4">
      <c r="A802" t="s">
        <v>446</v>
      </c>
      <c r="B802" t="str">
        <f>Sheet1!AC151</f>
        <v>1. No height increase(std.)</v>
      </c>
      <c r="C802" t="str">
        <f>VLOOKUP(B802,A794:B798,2,0)</f>
        <v>不增高</v>
      </c>
      <c r="D802" t="str">
        <f>IF(VLOOKUP(B802,A794:C798,3,0)="","",VLOOKUP(B802,A794:C798,3,0))</f>
        <v/>
      </c>
    </row>
    <row r="806" spans="1:4">
      <c r="A806" t="s">
        <v>150</v>
      </c>
      <c r="B806" t="s">
        <v>921</v>
      </c>
    </row>
    <row r="807" spans="1:4">
      <c r="A807" t="s">
        <v>533</v>
      </c>
      <c r="B807" t="s">
        <v>922</v>
      </c>
    </row>
    <row r="808" spans="1:4">
      <c r="A808" t="s">
        <v>535</v>
      </c>
      <c r="B808" t="s">
        <v>923</v>
      </c>
    </row>
    <row r="809" spans="1:4">
      <c r="A809" t="s">
        <v>536</v>
      </c>
      <c r="B809" t="s">
        <v>922</v>
      </c>
    </row>
    <row r="812" spans="1:4">
      <c r="A812" t="str">
        <f>Sheet1!H96</f>
        <v>1. Rupture disc only</v>
      </c>
      <c r="B812" t="str">
        <f>VLOOKUP(A812,A806:B809,2,0)</f>
        <v>防爆盖</v>
      </c>
    </row>
    <row r="816" spans="1:4">
      <c r="A816" t="s">
        <v>123</v>
      </c>
      <c r="B816" t="s">
        <v>924</v>
      </c>
    </row>
    <row r="817" spans="1:2">
      <c r="A817" t="s">
        <v>393</v>
      </c>
      <c r="B817" t="s">
        <v>925</v>
      </c>
    </row>
    <row r="820" spans="1:2">
      <c r="A820" t="str">
        <f>Sheet1!AH78</f>
        <v>1. Bell</v>
      </c>
      <c r="B820" t="str">
        <f>VLOOKUP(A820,A816:B817,2,0)</f>
        <v>钟罩</v>
      </c>
    </row>
    <row r="826" spans="1:2">
      <c r="A826" t="s">
        <v>926</v>
      </c>
      <c r="B826" t="s">
        <v>927</v>
      </c>
    </row>
    <row r="827" spans="1:2">
      <c r="A827" t="s">
        <v>78</v>
      </c>
      <c r="B827" t="s">
        <v>928</v>
      </c>
    </row>
    <row r="828" spans="1:2">
      <c r="A828" t="s">
        <v>929</v>
      </c>
      <c r="B828" t="s">
        <v>930</v>
      </c>
    </row>
    <row r="829" spans="1:2">
      <c r="A829" t="s">
        <v>931</v>
      </c>
      <c r="B829" t="s">
        <v>932</v>
      </c>
    </row>
    <row r="832" spans="1:2">
      <c r="A832" t="str">
        <f>Sheet1!H33</f>
        <v>2. Installed separately on board</v>
      </c>
      <c r="B832" t="str">
        <f>VLOOKUP(A832,A826:B829,2,0)</f>
        <v>外挂板式</v>
      </c>
    </row>
    <row r="836" spans="1:7">
      <c r="B836" t="s">
        <v>354</v>
      </c>
    </row>
    <row r="837" spans="1:7">
      <c r="B837" t="s">
        <v>36</v>
      </c>
      <c r="C837" t="s">
        <v>933</v>
      </c>
    </row>
    <row r="838" spans="1:7">
      <c r="B838" t="s">
        <v>934</v>
      </c>
      <c r="C838" t="s">
        <v>935</v>
      </c>
    </row>
    <row r="839" spans="1:7">
      <c r="B839" t="s">
        <v>936</v>
      </c>
      <c r="C839" t="s">
        <v>937</v>
      </c>
    </row>
    <row r="840" spans="1:7">
      <c r="B840" t="s">
        <v>938</v>
      </c>
      <c r="C840" t="s">
        <v>939</v>
      </c>
    </row>
    <row r="843" spans="1:7">
      <c r="A843" t="s">
        <v>940</v>
      </c>
      <c r="B843" t="s">
        <v>212</v>
      </c>
      <c r="C843" t="s">
        <v>941</v>
      </c>
      <c r="D843">
        <v>1</v>
      </c>
      <c r="E843" t="s">
        <v>213</v>
      </c>
      <c r="F843" t="s">
        <v>942</v>
      </c>
      <c r="G843">
        <v>1</v>
      </c>
    </row>
    <row r="844" spans="1:7">
      <c r="B844" t="s">
        <v>943</v>
      </c>
      <c r="C844" t="s">
        <v>944</v>
      </c>
      <c r="D844">
        <v>2</v>
      </c>
      <c r="E844" t="s">
        <v>945</v>
      </c>
      <c r="F844" t="s">
        <v>946</v>
      </c>
      <c r="G844">
        <v>2</v>
      </c>
    </row>
    <row r="845" spans="1:7">
      <c r="B845" t="s">
        <v>947</v>
      </c>
      <c r="C845" t="s">
        <v>948</v>
      </c>
      <c r="D845">
        <v>3</v>
      </c>
      <c r="E845" t="s">
        <v>949</v>
      </c>
      <c r="F845" t="s">
        <v>950</v>
      </c>
      <c r="G845">
        <v>3</v>
      </c>
    </row>
    <row r="847" spans="1:7">
      <c r="A847" t="s">
        <v>951</v>
      </c>
      <c r="B847" t="s">
        <v>215</v>
      </c>
      <c r="C847" t="s">
        <v>899</v>
      </c>
      <c r="D847">
        <v>1</v>
      </c>
      <c r="E847" t="s">
        <v>467</v>
      </c>
      <c r="F847" t="s">
        <v>952</v>
      </c>
      <c r="G847">
        <v>1</v>
      </c>
    </row>
    <row r="848" spans="1:7">
      <c r="B848" t="s">
        <v>907</v>
      </c>
      <c r="C848" t="s">
        <v>901</v>
      </c>
      <c r="D848">
        <v>2</v>
      </c>
      <c r="E848" t="s">
        <v>177</v>
      </c>
      <c r="F848" t="s">
        <v>953</v>
      </c>
      <c r="G848">
        <v>2</v>
      </c>
    </row>
    <row r="849" spans="1:7">
      <c r="E849" t="s">
        <v>468</v>
      </c>
      <c r="F849" t="s">
        <v>954</v>
      </c>
      <c r="G849">
        <v>3</v>
      </c>
    </row>
    <row r="850" spans="1:7">
      <c r="E850" t="s">
        <v>469</v>
      </c>
      <c r="F850" t="s">
        <v>955</v>
      </c>
      <c r="G850">
        <v>4</v>
      </c>
    </row>
    <row r="851" spans="1:7">
      <c r="E851" t="s">
        <v>470</v>
      </c>
      <c r="F851" t="s">
        <v>956</v>
      </c>
      <c r="G851">
        <v>5</v>
      </c>
    </row>
    <row r="852" spans="1:7">
      <c r="A852" t="s">
        <v>216</v>
      </c>
      <c r="B852" t="s">
        <v>217</v>
      </c>
      <c r="C852" t="s">
        <v>957</v>
      </c>
      <c r="D852">
        <v>1</v>
      </c>
      <c r="E852" t="s">
        <v>471</v>
      </c>
      <c r="F852" t="s">
        <v>958</v>
      </c>
      <c r="G852">
        <v>6</v>
      </c>
    </row>
    <row r="853" spans="1:7">
      <c r="B853" t="s">
        <v>959</v>
      </c>
      <c r="C853" t="s">
        <v>960</v>
      </c>
      <c r="D853">
        <v>2</v>
      </c>
    </row>
    <row r="854" spans="1:7">
      <c r="B854" t="s">
        <v>961</v>
      </c>
      <c r="C854" t="s">
        <v>962</v>
      </c>
      <c r="D854">
        <v>3</v>
      </c>
    </row>
    <row r="855" spans="1:7">
      <c r="B855" t="s">
        <v>263</v>
      </c>
      <c r="C855" t="s">
        <v>963</v>
      </c>
      <c r="D855">
        <v>4</v>
      </c>
      <c r="E855" t="s">
        <v>219</v>
      </c>
      <c r="F855" t="s">
        <v>964</v>
      </c>
      <c r="G855">
        <v>1</v>
      </c>
    </row>
    <row r="856" spans="1:7">
      <c r="B856" t="s">
        <v>965</v>
      </c>
      <c r="C856" t="s">
        <v>966</v>
      </c>
      <c r="D856">
        <v>5</v>
      </c>
      <c r="E856" t="s">
        <v>516</v>
      </c>
      <c r="F856" t="s">
        <v>967</v>
      </c>
      <c r="G856">
        <v>2</v>
      </c>
    </row>
    <row r="857" spans="1:7">
      <c r="B857" t="s">
        <v>968</v>
      </c>
      <c r="C857" t="s">
        <v>969</v>
      </c>
      <c r="D857">
        <v>6</v>
      </c>
    </row>
    <row r="859" spans="1:7">
      <c r="D859" t="s">
        <v>221</v>
      </c>
      <c r="E859" t="s">
        <v>222</v>
      </c>
      <c r="F859" t="s">
        <v>970</v>
      </c>
      <c r="G859">
        <v>1</v>
      </c>
    </row>
    <row r="860" spans="1:7">
      <c r="A860" t="s">
        <v>220</v>
      </c>
      <c r="B860" t="s">
        <v>182</v>
      </c>
      <c r="C860" t="s">
        <v>971</v>
      </c>
      <c r="D860">
        <v>1</v>
      </c>
      <c r="E860" t="s">
        <v>972</v>
      </c>
      <c r="F860" t="s">
        <v>973</v>
      </c>
      <c r="G860">
        <v>2</v>
      </c>
    </row>
    <row r="861" spans="1:7">
      <c r="B861" t="s">
        <v>452</v>
      </c>
      <c r="C861" t="s">
        <v>974</v>
      </c>
      <c r="D861">
        <v>2</v>
      </c>
      <c r="E861" t="s">
        <v>465</v>
      </c>
      <c r="F861" t="s">
        <v>975</v>
      </c>
      <c r="G861">
        <v>3</v>
      </c>
    </row>
    <row r="862" spans="1:7">
      <c r="E862" t="s">
        <v>466</v>
      </c>
      <c r="F862" t="s">
        <v>976</v>
      </c>
      <c r="G862">
        <v>4</v>
      </c>
    </row>
    <row r="864" spans="1:7">
      <c r="E864" t="s">
        <v>845</v>
      </c>
    </row>
    <row r="865" spans="1:6">
      <c r="A865" t="str">
        <f>Sheet1!H137</f>
        <v>1.0m/s</v>
      </c>
      <c r="B865" t="str">
        <f>VLOOKUP(A865,B843:C845,2,0)</f>
        <v>o1</v>
      </c>
      <c r="C865" t="str">
        <f>Sheet1!AB137</f>
        <v>1. DC220V,0.3A</v>
      </c>
      <c r="D865" t="str">
        <f>VLOOKUP(C865,E843:F862,2,0)</f>
        <v>s1</v>
      </c>
      <c r="E865" s="89">
        <f>VLOOKUP(A865,B843:D845,3,0)</f>
        <v>1</v>
      </c>
      <c r="F865">
        <f>VLOOKUP(C865,E843:G862,3,0)</f>
        <v>1</v>
      </c>
    </row>
    <row r="866" spans="1:6">
      <c r="A866" t="str">
        <f>Sheet1!H138</f>
        <v>1. With groove</v>
      </c>
      <c r="B866" t="str">
        <f>VLOOKUP(A866,B847:C848,2,0)</f>
        <v>p1</v>
      </c>
      <c r="C866" t="str">
        <f>Sheet1!AB138</f>
        <v>2. English</v>
      </c>
      <c r="D866" t="str">
        <f>VLOOKUP(C866,E844:F863,2,0)</f>
        <v>t2</v>
      </c>
      <c r="E866" s="89">
        <f>VLOOKUP(A866,B847:D848,3,0)</f>
        <v>1</v>
      </c>
      <c r="F866">
        <f>VLOOKUP(C866,E844:G863,3,0)</f>
        <v>2</v>
      </c>
    </row>
    <row r="867" spans="1:6">
      <c r="A867" t="str">
        <f>Sheet1!H139</f>
        <v>C4-M-标配</v>
      </c>
      <c r="B867" t="str">
        <f>VLOOKUP(A867,B852:C857,2,0)</f>
        <v>q1</v>
      </c>
      <c r="C867" t="str">
        <f>Sheet1!AB139</f>
        <v>1.IP55</v>
      </c>
      <c r="D867" t="str">
        <f>VLOOKUP(C867,E845:F864,2,0)</f>
        <v>u1</v>
      </c>
      <c r="E867" s="89">
        <f>VLOOKUP(A867,B852:D857,3,0)</f>
        <v>1</v>
      </c>
      <c r="F867">
        <f>VLOOKUP(C867,E845:G864,3,0)</f>
        <v>1</v>
      </c>
    </row>
    <row r="868" spans="1:6">
      <c r="A868" t="str">
        <f>Sheet1!H140</f>
        <v>1. 不配</v>
      </c>
      <c r="B868" t="str">
        <f>VLOOKUP(A868,B860:C861,2,0)</f>
        <v>r1</v>
      </c>
      <c r="C868" t="str">
        <f>Sheet1!AB140</f>
        <v>1. 丁晴</v>
      </c>
      <c r="D868" t="str">
        <f>VLOOKUP(C868,E846:F865,2,0)</f>
        <v>v1</v>
      </c>
      <c r="E868" s="89">
        <f>VLOOKUP(A868,B860:D861,3,0)</f>
        <v>1</v>
      </c>
      <c r="F868">
        <f>VLOOKUP(C868,E846:G865,3,0)</f>
        <v>1</v>
      </c>
    </row>
    <row r="869" spans="1:6">
      <c r="A869" t="str">
        <f>Sheet1!Z18</f>
        <v>-25~+55°C</v>
      </c>
      <c r="B869" t="str">
        <f>IF(ISNUMBER(SEARCH("-25",A869)),"w1",IF(ISNUMBER(SEARCH("-45",A869)),"w2",IF(ISNUMBER(SEARCH("-60",A869)),"w3","w4")))</f>
        <v>w1</v>
      </c>
    </row>
    <row r="870" spans="1:6">
      <c r="B870" t="s">
        <v>115</v>
      </c>
    </row>
    <row r="871" spans="1:6">
      <c r="A871" t="str">
        <f>B865&amp;B866&amp;B867&amp;B868&amp;D865&amp;D866&amp;D867&amp;D868&amp;B869</f>
        <v>o1p1q1r1s1t2u1v1w1</v>
      </c>
      <c r="B871" t="str">
        <f>E864&amp;E871&amp;B870&amp;E865&amp;E866&amp;E868&amp;F865&amp;B870&amp;F866&amp;F867&amp;F868&amp;D712</f>
        <v>GY.2.05.QJ4G-25-1111-2111</v>
      </c>
      <c r="E871" t="str">
        <f>VLOOKUP(Sheet2!C151,Sheet2!L190:M291,2,0)</f>
        <v>QJ4G-25</v>
      </c>
    </row>
    <row r="875" spans="1:6">
      <c r="A875" t="s">
        <v>977</v>
      </c>
      <c r="B875" t="s">
        <v>76</v>
      </c>
      <c r="C875" t="s">
        <v>978</v>
      </c>
    </row>
    <row r="876" spans="1:6">
      <c r="B876" t="s">
        <v>979</v>
      </c>
      <c r="C876" t="s">
        <v>980</v>
      </c>
    </row>
    <row r="877" spans="1:6">
      <c r="B877" t="s">
        <v>981</v>
      </c>
      <c r="C877" t="s">
        <v>980</v>
      </c>
    </row>
    <row r="880" spans="1:6">
      <c r="A880" t="s">
        <v>982</v>
      </c>
      <c r="B880" t="str">
        <f>VLOOKUP(Sheet1!H32,B875:C877,2,0)</f>
        <v>不需要</v>
      </c>
    </row>
    <row r="882" spans="1:30" ht="90" customHeight="1">
      <c r="AD882" t="s">
        <v>150</v>
      </c>
    </row>
    <row r="883" spans="1:30" ht="90" customHeight="1">
      <c r="AD883" t="s">
        <v>533</v>
      </c>
    </row>
    <row r="884" spans="1:30" ht="90" customHeight="1">
      <c r="A884" t="s">
        <v>983</v>
      </c>
      <c r="B884" t="s">
        <v>67</v>
      </c>
      <c r="C884" t="s">
        <v>984</v>
      </c>
      <c r="AD884" t="s">
        <v>535</v>
      </c>
    </row>
    <row r="885" spans="1:30" ht="90" customHeight="1">
      <c r="B885" t="s">
        <v>985</v>
      </c>
      <c r="C885" t="s">
        <v>986</v>
      </c>
      <c r="AD885" t="s">
        <v>536</v>
      </c>
    </row>
    <row r="886" spans="1:30" ht="90" customHeight="1">
      <c r="B886" t="s">
        <v>987</v>
      </c>
      <c r="C886" t="s">
        <v>988</v>
      </c>
    </row>
    <row r="887" spans="1:30" ht="90" customHeight="1">
      <c r="B887" t="s">
        <v>989</v>
      </c>
      <c r="C887" t="s">
        <v>990</v>
      </c>
    </row>
    <row r="888" spans="1:30">
      <c r="B888" t="s">
        <v>991</v>
      </c>
      <c r="C888" t="s">
        <v>992</v>
      </c>
    </row>
    <row r="889" spans="1:30">
      <c r="B889" t="s">
        <v>993</v>
      </c>
      <c r="C889" t="s">
        <v>994</v>
      </c>
    </row>
    <row r="892" spans="1:30">
      <c r="A892" t="s">
        <v>983</v>
      </c>
      <c r="B892" t="str">
        <f>VLOOKUP(Sheet1!H29,B884:C889,2,0)</f>
        <v>正反调</v>
      </c>
    </row>
    <row r="896" spans="1:30">
      <c r="A896" t="s">
        <v>995</v>
      </c>
      <c r="B896" t="s">
        <v>182</v>
      </c>
    </row>
    <row r="897" spans="1:3">
      <c r="B897" t="s">
        <v>452</v>
      </c>
    </row>
    <row r="910" spans="1:3">
      <c r="A910" t="s">
        <v>996</v>
      </c>
      <c r="B910" t="s">
        <v>162</v>
      </c>
      <c r="C910" t="s">
        <v>997</v>
      </c>
    </row>
    <row r="911" spans="1:3">
      <c r="B911" t="s">
        <v>848</v>
      </c>
      <c r="C911" t="s">
        <v>998</v>
      </c>
    </row>
    <row r="912" spans="1:3">
      <c r="B912" t="s">
        <v>849</v>
      </c>
      <c r="C912" t="s">
        <v>999</v>
      </c>
    </row>
    <row r="914" spans="1:5">
      <c r="A914" t="s">
        <v>601</v>
      </c>
      <c r="B914" t="s">
        <v>1000</v>
      </c>
      <c r="C914" t="s">
        <v>1001</v>
      </c>
      <c r="D914" t="str">
        <f>A914&amp;B914&amp;C914</f>
        <v>型号编码角度a1</v>
      </c>
      <c r="E914" t="s">
        <v>1002</v>
      </c>
    </row>
    <row r="915" spans="1:5">
      <c r="A915" t="s">
        <v>291</v>
      </c>
      <c r="B915" s="103" t="s">
        <v>431</v>
      </c>
      <c r="C915" t="s">
        <v>162</v>
      </c>
      <c r="D915" t="str">
        <f t="shared" ref="D915:D922" si="3">A915&amp;B915&amp;C915</f>
        <v>CM01a1</v>
      </c>
      <c r="E915">
        <v>140</v>
      </c>
    </row>
    <row r="916" spans="1:5">
      <c r="A916" t="s">
        <v>291</v>
      </c>
      <c r="B916" s="103" t="s">
        <v>434</v>
      </c>
      <c r="C916" t="s">
        <v>162</v>
      </c>
      <c r="D916" t="str">
        <f t="shared" si="3"/>
        <v>CM02a1</v>
      </c>
      <c r="E916">
        <v>15</v>
      </c>
    </row>
    <row r="917" spans="1:5">
      <c r="A917" t="s">
        <v>291</v>
      </c>
      <c r="B917" s="103" t="s">
        <v>435</v>
      </c>
      <c r="C917" t="s">
        <v>162</v>
      </c>
      <c r="D917" t="str">
        <f t="shared" si="3"/>
        <v>CM03a1</v>
      </c>
      <c r="E917">
        <v>140</v>
      </c>
    </row>
    <row r="918" spans="1:5">
      <c r="A918" t="s">
        <v>291</v>
      </c>
      <c r="B918" s="103" t="s">
        <v>439</v>
      </c>
      <c r="C918" t="s">
        <v>162</v>
      </c>
      <c r="D918" t="str">
        <f t="shared" si="3"/>
        <v>CM04a1</v>
      </c>
      <c r="E918">
        <v>250</v>
      </c>
    </row>
    <row r="919" spans="1:5">
      <c r="A919" t="s">
        <v>291</v>
      </c>
      <c r="B919" s="103" t="s">
        <v>433</v>
      </c>
      <c r="C919" t="s">
        <v>162</v>
      </c>
      <c r="D919" t="str">
        <f t="shared" si="3"/>
        <v>CM05a1</v>
      </c>
      <c r="E919">
        <v>140</v>
      </c>
    </row>
    <row r="920" spans="1:5">
      <c r="A920" t="s">
        <v>291</v>
      </c>
      <c r="B920" s="103" t="s">
        <v>436</v>
      </c>
      <c r="C920" t="s">
        <v>162</v>
      </c>
      <c r="D920" t="str">
        <f t="shared" si="3"/>
        <v>CM06a1</v>
      </c>
      <c r="E920">
        <v>80</v>
      </c>
    </row>
    <row r="921" spans="1:5">
      <c r="A921" t="s">
        <v>291</v>
      </c>
      <c r="B921" s="103" t="s">
        <v>656</v>
      </c>
      <c r="C921" t="s">
        <v>162</v>
      </c>
      <c r="D921" t="str">
        <f t="shared" si="3"/>
        <v>CM07a1</v>
      </c>
      <c r="E921">
        <v>135</v>
      </c>
    </row>
    <row r="922" spans="1:5">
      <c r="A922" t="s">
        <v>291</v>
      </c>
      <c r="B922" s="103" t="s">
        <v>652</v>
      </c>
      <c r="C922" t="s">
        <v>162</v>
      </c>
      <c r="D922" t="str">
        <f t="shared" si="3"/>
        <v>CM08a1</v>
      </c>
      <c r="E922">
        <v>160</v>
      </c>
    </row>
    <row r="923" spans="1:5">
      <c r="A923" t="s">
        <v>291</v>
      </c>
      <c r="B923" s="103" t="s">
        <v>665</v>
      </c>
      <c r="C923" t="s">
        <v>162</v>
      </c>
      <c r="D923" t="str">
        <f t="shared" ref="D923:D954" si="4">A923&amp;B923&amp;C923</f>
        <v>CM09a1</v>
      </c>
      <c r="E923">
        <v>0</v>
      </c>
    </row>
    <row r="924" spans="1:5">
      <c r="A924" t="s">
        <v>291</v>
      </c>
      <c r="B924" s="103" t="s">
        <v>119</v>
      </c>
      <c r="C924" t="s">
        <v>162</v>
      </c>
      <c r="D924" t="str">
        <f t="shared" si="4"/>
        <v>CM10a1</v>
      </c>
      <c r="E924">
        <v>0</v>
      </c>
    </row>
    <row r="925" spans="1:5">
      <c r="A925" t="s">
        <v>291</v>
      </c>
      <c r="B925" s="103" t="s">
        <v>609</v>
      </c>
      <c r="C925" t="s">
        <v>162</v>
      </c>
      <c r="D925" t="str">
        <f t="shared" si="4"/>
        <v>CM11a1</v>
      </c>
      <c r="E925">
        <v>0</v>
      </c>
    </row>
    <row r="926" spans="1:5">
      <c r="A926" t="s">
        <v>291</v>
      </c>
      <c r="B926" s="103" t="s">
        <v>605</v>
      </c>
      <c r="C926" t="s">
        <v>162</v>
      </c>
      <c r="D926" t="str">
        <f t="shared" si="4"/>
        <v>CM12a1</v>
      </c>
      <c r="E926">
        <v>0</v>
      </c>
    </row>
    <row r="927" spans="1:5">
      <c r="A927" t="s">
        <v>291</v>
      </c>
      <c r="B927" s="103" t="s">
        <v>617</v>
      </c>
      <c r="C927" t="s">
        <v>162</v>
      </c>
      <c r="D927" t="str">
        <f t="shared" si="4"/>
        <v>CM13a1</v>
      </c>
      <c r="E927">
        <v>159</v>
      </c>
    </row>
    <row r="928" spans="1:5">
      <c r="A928" t="s">
        <v>291</v>
      </c>
      <c r="B928" s="103" t="s">
        <v>613</v>
      </c>
      <c r="C928" t="s">
        <v>162</v>
      </c>
      <c r="D928" t="str">
        <f t="shared" si="4"/>
        <v>CM14a1</v>
      </c>
      <c r="E928">
        <v>40</v>
      </c>
    </row>
    <row r="929" spans="1:5">
      <c r="A929" t="s">
        <v>291</v>
      </c>
      <c r="B929" s="103" t="s">
        <v>120</v>
      </c>
      <c r="C929" t="s">
        <v>162</v>
      </c>
      <c r="D929" t="str">
        <f t="shared" si="4"/>
        <v>CM15a1</v>
      </c>
      <c r="E929">
        <v>160</v>
      </c>
    </row>
    <row r="930" spans="1:5">
      <c r="A930" t="s">
        <v>291</v>
      </c>
      <c r="B930" s="103" t="s">
        <v>621</v>
      </c>
      <c r="C930" t="s">
        <v>162</v>
      </c>
      <c r="D930" t="str">
        <f t="shared" si="4"/>
        <v>CM16a1</v>
      </c>
      <c r="E930">
        <v>280</v>
      </c>
    </row>
    <row r="931" spans="1:5">
      <c r="A931" t="s">
        <v>291</v>
      </c>
      <c r="B931" s="103" t="s">
        <v>1003</v>
      </c>
      <c r="C931" t="s">
        <v>162</v>
      </c>
      <c r="D931" t="str">
        <f t="shared" si="4"/>
        <v>CM17a1</v>
      </c>
      <c r="E931">
        <v>135</v>
      </c>
    </row>
    <row r="932" spans="1:5">
      <c r="A932" t="s">
        <v>291</v>
      </c>
      <c r="B932" s="103" t="s">
        <v>1004</v>
      </c>
      <c r="C932" t="s">
        <v>162</v>
      </c>
      <c r="D932" t="str">
        <f t="shared" si="4"/>
        <v>CM18a1</v>
      </c>
      <c r="E932">
        <v>0</v>
      </c>
    </row>
    <row r="933" spans="1:5">
      <c r="A933" t="s">
        <v>291</v>
      </c>
      <c r="B933" s="103" t="s">
        <v>1005</v>
      </c>
      <c r="C933" t="s">
        <v>162</v>
      </c>
      <c r="D933" t="str">
        <f t="shared" si="4"/>
        <v>CM19a1</v>
      </c>
      <c r="E933">
        <v>135</v>
      </c>
    </row>
    <row r="934" spans="1:5">
      <c r="A934" t="s">
        <v>291</v>
      </c>
      <c r="B934" s="103" t="s">
        <v>1006</v>
      </c>
      <c r="C934" t="s">
        <v>162</v>
      </c>
      <c r="D934" t="str">
        <f t="shared" si="4"/>
        <v>CM20a1</v>
      </c>
      <c r="E934">
        <v>200</v>
      </c>
    </row>
    <row r="935" spans="1:5">
      <c r="A935" t="s">
        <v>291</v>
      </c>
      <c r="B935" s="103" t="s">
        <v>1007</v>
      </c>
      <c r="C935" t="s">
        <v>162</v>
      </c>
      <c r="D935" t="str">
        <f t="shared" si="4"/>
        <v>CM21a1</v>
      </c>
      <c r="E935">
        <v>106</v>
      </c>
    </row>
    <row r="936" spans="1:5">
      <c r="A936" t="s">
        <v>291</v>
      </c>
      <c r="B936" s="103" t="s">
        <v>1008</v>
      </c>
      <c r="C936" t="s">
        <v>162</v>
      </c>
      <c r="D936" t="str">
        <f t="shared" si="4"/>
        <v>CM22a1</v>
      </c>
      <c r="E936">
        <v>40</v>
      </c>
    </row>
    <row r="937" spans="1:5">
      <c r="A937" t="s">
        <v>291</v>
      </c>
      <c r="B937" s="103" t="s">
        <v>1009</v>
      </c>
      <c r="C937" t="s">
        <v>162</v>
      </c>
      <c r="D937" t="str">
        <f t="shared" si="4"/>
        <v>CM23a1</v>
      </c>
      <c r="E937">
        <v>106</v>
      </c>
    </row>
    <row r="938" spans="1:5">
      <c r="A938" t="s">
        <v>291</v>
      </c>
      <c r="B938" s="103" t="s">
        <v>1010</v>
      </c>
      <c r="C938" t="s">
        <v>162</v>
      </c>
      <c r="D938" t="str">
        <f t="shared" si="4"/>
        <v>CM24a1</v>
      </c>
      <c r="E938">
        <v>126</v>
      </c>
    </row>
    <row r="939" spans="1:5">
      <c r="A939" t="s">
        <v>291</v>
      </c>
      <c r="B939" s="103" t="s">
        <v>1011</v>
      </c>
      <c r="C939" t="s">
        <v>162</v>
      </c>
      <c r="D939" t="str">
        <f t="shared" si="4"/>
        <v>CM25a1</v>
      </c>
      <c r="E939">
        <v>58</v>
      </c>
    </row>
    <row r="940" spans="1:5">
      <c r="A940" t="s">
        <v>291</v>
      </c>
      <c r="B940" s="103" t="s">
        <v>1012</v>
      </c>
      <c r="C940" t="s">
        <v>162</v>
      </c>
      <c r="D940" t="str">
        <f t="shared" si="4"/>
        <v>CM26a1</v>
      </c>
      <c r="E940">
        <v>20</v>
      </c>
    </row>
    <row r="941" spans="1:5">
      <c r="A941" t="s">
        <v>291</v>
      </c>
      <c r="B941" s="103" t="s">
        <v>1013</v>
      </c>
      <c r="C941" t="s">
        <v>162</v>
      </c>
      <c r="D941" t="str">
        <f t="shared" si="4"/>
        <v>CM27a1</v>
      </c>
      <c r="E941">
        <v>58</v>
      </c>
    </row>
    <row r="942" spans="1:5">
      <c r="A942" t="s">
        <v>291</v>
      </c>
      <c r="B942" s="103" t="s">
        <v>1014</v>
      </c>
      <c r="C942" t="s">
        <v>162</v>
      </c>
      <c r="D942" t="str">
        <f t="shared" si="4"/>
        <v>CM28a1</v>
      </c>
      <c r="E942">
        <v>58</v>
      </c>
    </row>
    <row r="943" spans="1:5">
      <c r="A943" t="s">
        <v>291</v>
      </c>
      <c r="B943" s="103" t="s">
        <v>1015</v>
      </c>
      <c r="C943" t="s">
        <v>162</v>
      </c>
      <c r="D943" t="str">
        <f t="shared" si="4"/>
        <v>CM29a1</v>
      </c>
      <c r="E943">
        <v>0</v>
      </c>
    </row>
    <row r="944" spans="1:5">
      <c r="A944" t="s">
        <v>291</v>
      </c>
      <c r="B944" s="103" t="s">
        <v>1016</v>
      </c>
      <c r="C944" t="s">
        <v>162</v>
      </c>
      <c r="D944" t="str">
        <f t="shared" si="4"/>
        <v>CM30a1</v>
      </c>
      <c r="E944">
        <v>0</v>
      </c>
    </row>
    <row r="945" spans="1:5">
      <c r="A945" t="s">
        <v>291</v>
      </c>
      <c r="B945" s="103" t="s">
        <v>1017</v>
      </c>
      <c r="C945" t="s">
        <v>162</v>
      </c>
      <c r="D945" t="str">
        <f t="shared" si="4"/>
        <v>CM31a1</v>
      </c>
      <c r="E945">
        <v>0</v>
      </c>
    </row>
    <row r="946" spans="1:5">
      <c r="A946" t="s">
        <v>291</v>
      </c>
      <c r="B946" s="103" t="s">
        <v>1018</v>
      </c>
      <c r="C946" t="s">
        <v>162</v>
      </c>
      <c r="D946" t="str">
        <f t="shared" si="4"/>
        <v>CM32a1</v>
      </c>
      <c r="E946">
        <v>0</v>
      </c>
    </row>
    <row r="947" spans="1:5">
      <c r="A947" t="s">
        <v>291</v>
      </c>
      <c r="B947" s="103" t="s">
        <v>1019</v>
      </c>
      <c r="C947" t="s">
        <v>162</v>
      </c>
      <c r="D947" t="str">
        <f t="shared" si="4"/>
        <v>CM33a1</v>
      </c>
      <c r="E947">
        <v>0</v>
      </c>
    </row>
    <row r="948" spans="1:5">
      <c r="A948" t="s">
        <v>291</v>
      </c>
      <c r="B948" s="103" t="s">
        <v>1020</v>
      </c>
      <c r="C948" t="s">
        <v>162</v>
      </c>
      <c r="D948" t="str">
        <f t="shared" si="4"/>
        <v>CM34a1</v>
      </c>
      <c r="E948">
        <v>0</v>
      </c>
    </row>
    <row r="949" spans="1:5">
      <c r="A949" t="s">
        <v>291</v>
      </c>
      <c r="B949" s="103" t="s">
        <v>1021</v>
      </c>
      <c r="C949" t="s">
        <v>162</v>
      </c>
      <c r="D949" t="str">
        <f t="shared" si="4"/>
        <v>CM35a1</v>
      </c>
      <c r="E949">
        <v>0</v>
      </c>
    </row>
    <row r="950" spans="1:5">
      <c r="A950" t="s">
        <v>291</v>
      </c>
      <c r="B950" s="103" t="s">
        <v>1022</v>
      </c>
      <c r="C950" t="s">
        <v>162</v>
      </c>
      <c r="D950" t="str">
        <f t="shared" si="4"/>
        <v>CM36a1</v>
      </c>
      <c r="E950">
        <v>0</v>
      </c>
    </row>
    <row r="951" spans="1:5">
      <c r="A951" t="s">
        <v>291</v>
      </c>
      <c r="B951" s="103" t="s">
        <v>1023</v>
      </c>
      <c r="C951" t="s">
        <v>162</v>
      </c>
      <c r="D951" t="str">
        <f t="shared" si="4"/>
        <v>CM37a1</v>
      </c>
      <c r="E951">
        <v>0</v>
      </c>
    </row>
    <row r="952" spans="1:5">
      <c r="A952" t="s">
        <v>291</v>
      </c>
      <c r="B952" s="103" t="s">
        <v>1024</v>
      </c>
      <c r="C952" t="s">
        <v>162</v>
      </c>
      <c r="D952" t="str">
        <f t="shared" si="4"/>
        <v>CM38a1</v>
      </c>
      <c r="E952">
        <v>0</v>
      </c>
    </row>
    <row r="953" spans="1:5">
      <c r="A953" t="s">
        <v>291</v>
      </c>
      <c r="B953" s="103" t="s">
        <v>1025</v>
      </c>
      <c r="C953" t="s">
        <v>162</v>
      </c>
      <c r="D953" t="str">
        <f t="shared" si="4"/>
        <v>CM39a1</v>
      </c>
      <c r="E953">
        <v>0</v>
      </c>
    </row>
    <row r="954" spans="1:5">
      <c r="A954" t="s">
        <v>291</v>
      </c>
      <c r="B954" s="103" t="s">
        <v>1026</v>
      </c>
      <c r="C954" t="s">
        <v>162</v>
      </c>
      <c r="D954" t="str">
        <f t="shared" si="4"/>
        <v>CM40a1</v>
      </c>
      <c r="E954">
        <v>11</v>
      </c>
    </row>
    <row r="955" spans="1:5">
      <c r="A955" t="s">
        <v>291</v>
      </c>
      <c r="B955" s="103" t="s">
        <v>1027</v>
      </c>
      <c r="C955" t="s">
        <v>162</v>
      </c>
      <c r="D955" t="str">
        <f t="shared" ref="D955:D973" si="5">A955&amp;B955&amp;C955</f>
        <v>CM41a1</v>
      </c>
      <c r="E955">
        <v>100</v>
      </c>
    </row>
    <row r="956" spans="1:5">
      <c r="A956" t="s">
        <v>291</v>
      </c>
      <c r="B956" s="103" t="s">
        <v>1028</v>
      </c>
      <c r="C956" t="s">
        <v>162</v>
      </c>
      <c r="D956" t="str">
        <f t="shared" si="5"/>
        <v>CM42a1</v>
      </c>
      <c r="E956">
        <v>110</v>
      </c>
    </row>
    <row r="957" spans="1:5">
      <c r="A957" t="s">
        <v>291</v>
      </c>
      <c r="B957" s="103" t="s">
        <v>1029</v>
      </c>
      <c r="C957" t="s">
        <v>162</v>
      </c>
      <c r="D957" t="str">
        <f t="shared" si="5"/>
        <v>CM43a1</v>
      </c>
      <c r="E957">
        <v>100</v>
      </c>
    </row>
    <row r="958" spans="1:5">
      <c r="A958" t="s">
        <v>291</v>
      </c>
      <c r="B958" s="103" t="s">
        <v>1030</v>
      </c>
      <c r="C958" t="s">
        <v>162</v>
      </c>
      <c r="D958" t="str">
        <f t="shared" si="5"/>
        <v>CM44a1</v>
      </c>
      <c r="E958">
        <v>150</v>
      </c>
    </row>
    <row r="959" spans="1:5">
      <c r="A959" t="s">
        <v>291</v>
      </c>
      <c r="B959" s="103" t="s">
        <v>1031</v>
      </c>
      <c r="C959" t="s">
        <v>162</v>
      </c>
      <c r="D959" t="str">
        <f t="shared" si="5"/>
        <v>CM45a1</v>
      </c>
      <c r="E959">
        <v>50</v>
      </c>
    </row>
    <row r="960" spans="1:5">
      <c r="A960" t="s">
        <v>291</v>
      </c>
      <c r="B960" s="103" t="s">
        <v>1032</v>
      </c>
      <c r="C960" t="s">
        <v>162</v>
      </c>
      <c r="D960" t="str">
        <f t="shared" si="5"/>
        <v>CM46a1</v>
      </c>
      <c r="E960">
        <v>0</v>
      </c>
    </row>
    <row r="961" spans="1:5">
      <c r="A961" t="s">
        <v>291</v>
      </c>
      <c r="B961" s="103" t="s">
        <v>1033</v>
      </c>
      <c r="C961" t="s">
        <v>162</v>
      </c>
      <c r="D961" t="str">
        <f t="shared" si="5"/>
        <v>CM47a1</v>
      </c>
      <c r="E961">
        <v>50</v>
      </c>
    </row>
    <row r="962" spans="1:5">
      <c r="A962" t="s">
        <v>291</v>
      </c>
      <c r="B962" s="103" t="s">
        <v>1034</v>
      </c>
      <c r="C962" t="s">
        <v>162</v>
      </c>
      <c r="D962" t="str">
        <f t="shared" si="5"/>
        <v>CM48a1</v>
      </c>
      <c r="E962">
        <v>50</v>
      </c>
    </row>
    <row r="963" spans="1:5">
      <c r="A963" t="s">
        <v>291</v>
      </c>
      <c r="B963" s="103" t="s">
        <v>1035</v>
      </c>
      <c r="C963" t="s">
        <v>162</v>
      </c>
      <c r="D963" t="str">
        <f t="shared" si="5"/>
        <v>CM49a1</v>
      </c>
      <c r="E963">
        <v>90</v>
      </c>
    </row>
    <row r="964" spans="1:5">
      <c r="A964" t="s">
        <v>291</v>
      </c>
      <c r="B964" s="103" t="s">
        <v>1036</v>
      </c>
      <c r="C964" t="s">
        <v>162</v>
      </c>
      <c r="D964" t="str">
        <f t="shared" si="5"/>
        <v>CM50a1</v>
      </c>
      <c r="E964">
        <v>40</v>
      </c>
    </row>
    <row r="965" spans="1:5">
      <c r="A965" t="s">
        <v>291</v>
      </c>
      <c r="B965" s="103" t="s">
        <v>1037</v>
      </c>
      <c r="C965" t="s">
        <v>162</v>
      </c>
      <c r="D965" t="str">
        <f t="shared" si="5"/>
        <v>CM51a1</v>
      </c>
      <c r="E965">
        <v>90</v>
      </c>
    </row>
    <row r="966" spans="1:5">
      <c r="A966" t="s">
        <v>291</v>
      </c>
      <c r="B966" s="103" t="s">
        <v>1038</v>
      </c>
      <c r="C966" t="s">
        <v>162</v>
      </c>
      <c r="D966" t="str">
        <f t="shared" si="5"/>
        <v>CM52a1</v>
      </c>
      <c r="E966">
        <v>110</v>
      </c>
    </row>
    <row r="967" spans="1:5">
      <c r="A967" t="s">
        <v>291</v>
      </c>
      <c r="B967" s="103" t="s">
        <v>1039</v>
      </c>
      <c r="C967" t="s">
        <v>162</v>
      </c>
      <c r="D967" t="str">
        <f t="shared" si="5"/>
        <v>CM53a1</v>
      </c>
      <c r="E967">
        <v>67</v>
      </c>
    </row>
    <row r="968" spans="1:5">
      <c r="A968" t="s">
        <v>291</v>
      </c>
      <c r="B968" s="103" t="s">
        <v>1040</v>
      </c>
      <c r="C968" t="s">
        <v>162</v>
      </c>
      <c r="D968" t="str">
        <f t="shared" si="5"/>
        <v>CM54a1</v>
      </c>
      <c r="E968">
        <v>17</v>
      </c>
    </row>
    <row r="969" spans="1:5">
      <c r="A969" t="s">
        <v>291</v>
      </c>
      <c r="B969" s="103" t="s">
        <v>1041</v>
      </c>
      <c r="C969" t="s">
        <v>162</v>
      </c>
      <c r="D969" t="str">
        <f t="shared" si="5"/>
        <v>CM55a1</v>
      </c>
      <c r="E969">
        <v>67</v>
      </c>
    </row>
    <row r="970" spans="1:5">
      <c r="A970" t="s">
        <v>291</v>
      </c>
      <c r="B970" s="103" t="s">
        <v>1042</v>
      </c>
      <c r="C970" t="s">
        <v>162</v>
      </c>
      <c r="D970" t="str">
        <f t="shared" si="5"/>
        <v>CM56a1</v>
      </c>
      <c r="E970">
        <v>67</v>
      </c>
    </row>
    <row r="971" spans="1:5">
      <c r="A971" t="s">
        <v>291</v>
      </c>
      <c r="B971" s="103" t="s">
        <v>1043</v>
      </c>
      <c r="C971" t="s">
        <v>162</v>
      </c>
      <c r="D971" t="str">
        <f t="shared" si="5"/>
        <v>CM57a1</v>
      </c>
      <c r="E971">
        <v>105</v>
      </c>
    </row>
    <row r="972" spans="1:5">
      <c r="A972" t="s">
        <v>291</v>
      </c>
      <c r="B972" s="103" t="s">
        <v>1044</v>
      </c>
      <c r="C972" t="s">
        <v>162</v>
      </c>
      <c r="D972" t="str">
        <f t="shared" si="5"/>
        <v>CM58a1</v>
      </c>
      <c r="E972">
        <v>80</v>
      </c>
    </row>
    <row r="973" spans="1:5">
      <c r="A973" t="s">
        <v>291</v>
      </c>
      <c r="B973" s="103" t="s">
        <v>1045</v>
      </c>
      <c r="C973" t="s">
        <v>162</v>
      </c>
      <c r="D973" t="str">
        <f t="shared" si="5"/>
        <v>CM59a1</v>
      </c>
      <c r="E973">
        <v>105</v>
      </c>
    </row>
    <row r="974" spans="1:5">
      <c r="A974" t="s">
        <v>291</v>
      </c>
      <c r="B974" s="103" t="s">
        <v>1046</v>
      </c>
      <c r="C974" t="s">
        <v>162</v>
      </c>
      <c r="D974" t="str">
        <f t="shared" ref="D974:D1005" si="6">A974&amp;B974&amp;C974</f>
        <v>CM60a1</v>
      </c>
      <c r="E974">
        <v>125</v>
      </c>
    </row>
    <row r="975" spans="1:5">
      <c r="A975" t="s">
        <v>291</v>
      </c>
      <c r="B975" s="103" t="s">
        <v>1047</v>
      </c>
      <c r="C975" t="s">
        <v>162</v>
      </c>
      <c r="D975" t="str">
        <f t="shared" si="6"/>
        <v>CM61a1</v>
      </c>
      <c r="E975">
        <v>59</v>
      </c>
    </row>
    <row r="976" spans="1:5">
      <c r="A976" t="s">
        <v>291</v>
      </c>
      <c r="B976" s="103" t="s">
        <v>1048</v>
      </c>
      <c r="C976" t="s">
        <v>162</v>
      </c>
      <c r="D976" t="str">
        <f t="shared" si="6"/>
        <v>CM62a1</v>
      </c>
      <c r="E976">
        <v>15</v>
      </c>
    </row>
    <row r="977" spans="1:5">
      <c r="A977" t="s">
        <v>291</v>
      </c>
      <c r="B977" s="103" t="s">
        <v>1049</v>
      </c>
      <c r="C977" t="s">
        <v>162</v>
      </c>
      <c r="D977" t="str">
        <f t="shared" si="6"/>
        <v>CM63a1</v>
      </c>
      <c r="E977">
        <v>60</v>
      </c>
    </row>
    <row r="978" spans="1:5">
      <c r="A978" t="s">
        <v>291</v>
      </c>
      <c r="B978" s="103" t="s">
        <v>1050</v>
      </c>
      <c r="C978" t="s">
        <v>162</v>
      </c>
      <c r="D978" t="str">
        <f t="shared" si="6"/>
        <v>CM64a1</v>
      </c>
      <c r="E978">
        <v>55</v>
      </c>
    </row>
    <row r="979" spans="1:5">
      <c r="A979" t="s">
        <v>291</v>
      </c>
      <c r="B979" s="103" t="s">
        <v>1051</v>
      </c>
      <c r="C979" t="s">
        <v>162</v>
      </c>
      <c r="D979" t="str">
        <f t="shared" si="6"/>
        <v>CM65a1</v>
      </c>
      <c r="E979">
        <v>0</v>
      </c>
    </row>
    <row r="980" spans="1:5">
      <c r="A980" t="s">
        <v>291</v>
      </c>
      <c r="B980" s="103" t="s">
        <v>1052</v>
      </c>
      <c r="C980" t="s">
        <v>162</v>
      </c>
      <c r="D980" t="str">
        <f t="shared" si="6"/>
        <v>CM66a1</v>
      </c>
      <c r="E980">
        <v>30</v>
      </c>
    </row>
    <row r="981" spans="1:5">
      <c r="A981" t="s">
        <v>291</v>
      </c>
      <c r="B981" s="103" t="s">
        <v>1053</v>
      </c>
      <c r="C981" t="s">
        <v>162</v>
      </c>
      <c r="D981" t="str">
        <f t="shared" si="6"/>
        <v>CM67a1</v>
      </c>
      <c r="E981">
        <v>0</v>
      </c>
    </row>
    <row r="982" spans="1:5">
      <c r="A982" t="s">
        <v>291</v>
      </c>
      <c r="B982" s="103" t="s">
        <v>1054</v>
      </c>
      <c r="C982" t="s">
        <v>162</v>
      </c>
      <c r="D982" t="str">
        <f t="shared" si="6"/>
        <v>CM68a1</v>
      </c>
      <c r="E982">
        <v>0</v>
      </c>
    </row>
    <row r="983" spans="1:5">
      <c r="A983" t="s">
        <v>291</v>
      </c>
      <c r="B983" s="103" t="s">
        <v>1055</v>
      </c>
      <c r="C983" t="s">
        <v>162</v>
      </c>
      <c r="D983" t="str">
        <f t="shared" si="6"/>
        <v>CM69a1</v>
      </c>
      <c r="E983">
        <v>0</v>
      </c>
    </row>
    <row r="984" spans="1:5">
      <c r="A984" t="s">
        <v>291</v>
      </c>
      <c r="B984" s="103" t="s">
        <v>1056</v>
      </c>
      <c r="C984" t="s">
        <v>162</v>
      </c>
      <c r="D984" t="str">
        <f t="shared" si="6"/>
        <v>CM70a1</v>
      </c>
      <c r="E984">
        <v>0</v>
      </c>
    </row>
    <row r="985" spans="1:5">
      <c r="A985" t="s">
        <v>291</v>
      </c>
      <c r="B985" s="103" t="s">
        <v>1057</v>
      </c>
      <c r="C985" t="s">
        <v>162</v>
      </c>
      <c r="D985" t="str">
        <f t="shared" si="6"/>
        <v>CM71a1</v>
      </c>
      <c r="E985">
        <v>0</v>
      </c>
    </row>
    <row r="986" spans="1:5">
      <c r="A986" t="s">
        <v>291</v>
      </c>
      <c r="B986" s="103" t="s">
        <v>1058</v>
      </c>
      <c r="C986" t="s">
        <v>162</v>
      </c>
      <c r="D986" t="str">
        <f t="shared" si="6"/>
        <v>CM72a1</v>
      </c>
      <c r="E986">
        <v>0</v>
      </c>
    </row>
    <row r="987" spans="1:5">
      <c r="A987" t="s">
        <v>291</v>
      </c>
      <c r="B987" s="103" t="s">
        <v>1059</v>
      </c>
      <c r="C987" t="s">
        <v>162</v>
      </c>
      <c r="D987" t="str">
        <f t="shared" si="6"/>
        <v>CM73a1</v>
      </c>
      <c r="E987">
        <v>0</v>
      </c>
    </row>
    <row r="988" spans="1:5">
      <c r="A988" t="s">
        <v>291</v>
      </c>
      <c r="B988" s="103" t="s">
        <v>1060</v>
      </c>
      <c r="C988" t="s">
        <v>162</v>
      </c>
      <c r="D988" t="str">
        <f t="shared" si="6"/>
        <v>CM74a1</v>
      </c>
      <c r="E988">
        <v>0</v>
      </c>
    </row>
    <row r="989" spans="1:5">
      <c r="A989" t="s">
        <v>291</v>
      </c>
      <c r="B989" s="103" t="s">
        <v>1061</v>
      </c>
      <c r="C989" t="s">
        <v>162</v>
      </c>
      <c r="D989" t="str">
        <f t="shared" si="6"/>
        <v>CM75a1</v>
      </c>
      <c r="E989">
        <v>0</v>
      </c>
    </row>
    <row r="990" spans="1:5">
      <c r="A990" t="s">
        <v>291</v>
      </c>
      <c r="B990" s="103" t="s">
        <v>1062</v>
      </c>
      <c r="C990" t="s">
        <v>162</v>
      </c>
      <c r="D990" t="str">
        <f t="shared" si="6"/>
        <v>CM76a1</v>
      </c>
      <c r="E990">
        <v>0</v>
      </c>
    </row>
    <row r="991" spans="1:5">
      <c r="A991" t="s">
        <v>291</v>
      </c>
      <c r="B991" s="103" t="s">
        <v>1063</v>
      </c>
      <c r="C991" t="s">
        <v>162</v>
      </c>
      <c r="D991" t="str">
        <f t="shared" si="6"/>
        <v>CM77a1</v>
      </c>
      <c r="E991">
        <v>9</v>
      </c>
    </row>
    <row r="992" spans="1:5">
      <c r="A992" t="s">
        <v>291</v>
      </c>
      <c r="B992" s="103" t="s">
        <v>1064</v>
      </c>
      <c r="C992" t="s">
        <v>162</v>
      </c>
      <c r="D992" t="str">
        <f t="shared" si="6"/>
        <v>CM78a1</v>
      </c>
      <c r="E992">
        <v>30</v>
      </c>
    </row>
    <row r="993" spans="1:5">
      <c r="A993" t="s">
        <v>291</v>
      </c>
      <c r="B993" s="103" t="s">
        <v>1065</v>
      </c>
      <c r="C993" t="s">
        <v>162</v>
      </c>
      <c r="D993" t="str">
        <f t="shared" si="6"/>
        <v>CM79a1</v>
      </c>
      <c r="E993">
        <v>10</v>
      </c>
    </row>
    <row r="994" spans="1:5">
      <c r="A994" t="s">
        <v>291</v>
      </c>
      <c r="B994" s="103" t="s">
        <v>1066</v>
      </c>
      <c r="C994" t="s">
        <v>162</v>
      </c>
      <c r="D994" t="str">
        <f t="shared" si="6"/>
        <v>CM80a1</v>
      </c>
      <c r="E994">
        <v>0</v>
      </c>
    </row>
    <row r="995" spans="1:5">
      <c r="A995" t="s">
        <v>291</v>
      </c>
      <c r="B995" s="103" t="s">
        <v>431</v>
      </c>
      <c r="C995" t="s">
        <v>848</v>
      </c>
      <c r="D995" t="str">
        <f t="shared" si="6"/>
        <v>CM01a2</v>
      </c>
      <c r="E995">
        <v>160</v>
      </c>
    </row>
    <row r="996" spans="1:5">
      <c r="A996" t="s">
        <v>291</v>
      </c>
      <c r="B996" s="103" t="s">
        <v>434</v>
      </c>
      <c r="C996" t="s">
        <v>848</v>
      </c>
      <c r="D996" t="str">
        <f t="shared" si="6"/>
        <v>CM02a2</v>
      </c>
      <c r="E996">
        <v>280</v>
      </c>
    </row>
    <row r="997" spans="1:5">
      <c r="A997" t="s">
        <v>291</v>
      </c>
      <c r="B997" s="103" t="s">
        <v>435</v>
      </c>
      <c r="C997" t="s">
        <v>848</v>
      </c>
      <c r="D997" t="str">
        <f t="shared" si="6"/>
        <v>CM03a2</v>
      </c>
      <c r="E997">
        <v>160</v>
      </c>
    </row>
    <row r="998" spans="1:5">
      <c r="A998" t="s">
        <v>291</v>
      </c>
      <c r="B998" s="103" t="s">
        <v>439</v>
      </c>
      <c r="C998" t="s">
        <v>848</v>
      </c>
      <c r="D998" t="str">
        <f t="shared" si="6"/>
        <v>CM04a2</v>
      </c>
      <c r="E998">
        <v>35</v>
      </c>
    </row>
    <row r="999" spans="1:5">
      <c r="A999" t="s">
        <v>291</v>
      </c>
      <c r="B999" s="103" t="s">
        <v>433</v>
      </c>
      <c r="C999" t="s">
        <v>848</v>
      </c>
      <c r="D999" t="str">
        <f t="shared" si="6"/>
        <v>CM05a2</v>
      </c>
      <c r="E999">
        <v>110</v>
      </c>
    </row>
    <row r="1000" spans="1:5">
      <c r="A1000" t="s">
        <v>291</v>
      </c>
      <c r="B1000" s="103" t="s">
        <v>436</v>
      </c>
      <c r="C1000" t="s">
        <v>848</v>
      </c>
      <c r="D1000" t="str">
        <f t="shared" si="6"/>
        <v>CM06a2</v>
      </c>
      <c r="E1000">
        <v>125</v>
      </c>
    </row>
    <row r="1001" spans="1:5">
      <c r="A1001" t="s">
        <v>291</v>
      </c>
      <c r="B1001" s="103" t="s">
        <v>656</v>
      </c>
      <c r="C1001" t="s">
        <v>848</v>
      </c>
      <c r="D1001" t="str">
        <f t="shared" si="6"/>
        <v>CM07a2</v>
      </c>
      <c r="E1001">
        <v>110</v>
      </c>
    </row>
    <row r="1002" spans="1:5">
      <c r="A1002" t="s">
        <v>291</v>
      </c>
      <c r="B1002" s="103" t="s">
        <v>652</v>
      </c>
      <c r="C1002" t="s">
        <v>848</v>
      </c>
      <c r="D1002" t="str">
        <f t="shared" si="6"/>
        <v>CM08a2</v>
      </c>
      <c r="E1002">
        <v>40</v>
      </c>
    </row>
    <row r="1003" spans="1:5">
      <c r="A1003" t="s">
        <v>291</v>
      </c>
      <c r="B1003" s="103" t="s">
        <v>665</v>
      </c>
      <c r="C1003" t="s">
        <v>848</v>
      </c>
      <c r="D1003" t="str">
        <f t="shared" si="6"/>
        <v>CM09a2</v>
      </c>
      <c r="E1003">
        <v>135</v>
      </c>
    </row>
    <row r="1004" spans="1:5">
      <c r="A1004" t="s">
        <v>291</v>
      </c>
      <c r="B1004" s="103" t="s">
        <v>119</v>
      </c>
      <c r="C1004" t="s">
        <v>848</v>
      </c>
      <c r="D1004" t="str">
        <f t="shared" si="6"/>
        <v>CM10a2</v>
      </c>
      <c r="E1004">
        <v>201</v>
      </c>
    </row>
    <row r="1005" spans="1:5">
      <c r="A1005" t="s">
        <v>291</v>
      </c>
      <c r="B1005" s="103" t="s">
        <v>609</v>
      </c>
      <c r="C1005" t="s">
        <v>848</v>
      </c>
      <c r="D1005" t="str">
        <f t="shared" si="6"/>
        <v>CM11a2</v>
      </c>
      <c r="E1005">
        <v>135</v>
      </c>
    </row>
    <row r="1006" spans="1:5">
      <c r="A1006" t="s">
        <v>291</v>
      </c>
      <c r="B1006" s="103" t="s">
        <v>605</v>
      </c>
      <c r="C1006" t="s">
        <v>848</v>
      </c>
      <c r="D1006" t="str">
        <f t="shared" ref="D1006:D1037" si="7">A1006&amp;B1006&amp;C1006</f>
        <v>CM12a2</v>
      </c>
      <c r="E1006">
        <v>0</v>
      </c>
    </row>
    <row r="1007" spans="1:5">
      <c r="A1007" t="s">
        <v>291</v>
      </c>
      <c r="B1007" s="103" t="s">
        <v>617</v>
      </c>
      <c r="C1007" t="s">
        <v>848</v>
      </c>
      <c r="D1007" t="str">
        <f t="shared" si="7"/>
        <v>CM13a2</v>
      </c>
      <c r="E1007">
        <v>140</v>
      </c>
    </row>
    <row r="1008" spans="1:5">
      <c r="A1008" t="s">
        <v>291</v>
      </c>
      <c r="B1008" s="103" t="s">
        <v>613</v>
      </c>
      <c r="C1008" t="s">
        <v>848</v>
      </c>
      <c r="D1008" t="str">
        <f t="shared" si="7"/>
        <v>CM14a2</v>
      </c>
      <c r="E1008">
        <v>260</v>
      </c>
    </row>
    <row r="1009" spans="1:5">
      <c r="A1009" t="s">
        <v>291</v>
      </c>
      <c r="B1009" s="103" t="s">
        <v>120</v>
      </c>
      <c r="C1009" t="s">
        <v>848</v>
      </c>
      <c r="D1009" t="str">
        <f t="shared" si="7"/>
        <v>CM15a2</v>
      </c>
      <c r="E1009">
        <v>140</v>
      </c>
    </row>
    <row r="1010" spans="1:5">
      <c r="A1010" t="s">
        <v>291</v>
      </c>
      <c r="B1010" s="103" t="s">
        <v>621</v>
      </c>
      <c r="C1010" t="s">
        <v>848</v>
      </c>
      <c r="D1010" t="str">
        <f t="shared" si="7"/>
        <v>CM16a2</v>
      </c>
      <c r="E1010">
        <v>20</v>
      </c>
    </row>
    <row r="1011" spans="1:5">
      <c r="A1011" t="s">
        <v>291</v>
      </c>
      <c r="B1011" s="103" t="s">
        <v>1003</v>
      </c>
      <c r="C1011" t="s">
        <v>848</v>
      </c>
      <c r="D1011" t="str">
        <f t="shared" si="7"/>
        <v>CM17a2</v>
      </c>
      <c r="E1011">
        <v>0</v>
      </c>
    </row>
    <row r="1012" spans="1:5">
      <c r="A1012" t="s">
        <v>291</v>
      </c>
      <c r="B1012" s="103" t="s">
        <v>1004</v>
      </c>
      <c r="C1012" t="s">
        <v>848</v>
      </c>
      <c r="D1012" t="str">
        <f t="shared" si="7"/>
        <v>CM18a2</v>
      </c>
      <c r="E1012">
        <v>0</v>
      </c>
    </row>
    <row r="1013" spans="1:5">
      <c r="A1013" t="s">
        <v>291</v>
      </c>
      <c r="B1013" s="103" t="s">
        <v>1005</v>
      </c>
      <c r="C1013" t="s">
        <v>848</v>
      </c>
      <c r="D1013" t="str">
        <f t="shared" si="7"/>
        <v>CM19a2</v>
      </c>
      <c r="E1013">
        <v>0</v>
      </c>
    </row>
    <row r="1014" spans="1:5">
      <c r="A1014" t="s">
        <v>291</v>
      </c>
      <c r="B1014" s="103" t="s">
        <v>1006</v>
      </c>
      <c r="C1014" t="s">
        <v>848</v>
      </c>
      <c r="D1014" t="str">
        <f t="shared" si="7"/>
        <v>CM20a2</v>
      </c>
      <c r="E1014">
        <v>0</v>
      </c>
    </row>
    <row r="1015" spans="1:5">
      <c r="A1015" t="s">
        <v>291</v>
      </c>
      <c r="B1015" s="103" t="s">
        <v>1007</v>
      </c>
      <c r="C1015" t="s">
        <v>848</v>
      </c>
      <c r="D1015" t="str">
        <f t="shared" si="7"/>
        <v>CM21a2</v>
      </c>
      <c r="E1015">
        <v>93</v>
      </c>
    </row>
    <row r="1016" spans="1:5">
      <c r="A1016" t="s">
        <v>291</v>
      </c>
      <c r="B1016" s="103" t="s">
        <v>1008</v>
      </c>
      <c r="C1016" t="s">
        <v>848</v>
      </c>
      <c r="D1016" t="str">
        <f t="shared" si="7"/>
        <v>CM22a2</v>
      </c>
      <c r="E1016">
        <v>93</v>
      </c>
    </row>
    <row r="1017" spans="1:5">
      <c r="A1017" t="s">
        <v>291</v>
      </c>
      <c r="B1017" s="103" t="s">
        <v>1009</v>
      </c>
      <c r="C1017" t="s">
        <v>848</v>
      </c>
      <c r="D1017" t="str">
        <f t="shared" si="7"/>
        <v>CM23a2</v>
      </c>
      <c r="E1017">
        <v>140</v>
      </c>
    </row>
    <row r="1018" spans="1:5">
      <c r="A1018" t="s">
        <v>291</v>
      </c>
      <c r="B1018" s="103" t="s">
        <v>1010</v>
      </c>
      <c r="C1018" t="s">
        <v>848</v>
      </c>
      <c r="D1018" t="str">
        <f t="shared" si="7"/>
        <v>CM24a2</v>
      </c>
      <c r="E1018">
        <v>0</v>
      </c>
    </row>
    <row r="1019" spans="1:5">
      <c r="A1019" t="s">
        <v>291</v>
      </c>
      <c r="B1019" s="103" t="s">
        <v>1011</v>
      </c>
      <c r="C1019" t="s">
        <v>848</v>
      </c>
      <c r="D1019" t="str">
        <f t="shared" si="7"/>
        <v>CM25a2</v>
      </c>
      <c r="E1019">
        <v>90</v>
      </c>
    </row>
    <row r="1020" spans="1:5">
      <c r="A1020" t="s">
        <v>291</v>
      </c>
      <c r="B1020" s="103" t="s">
        <v>1012</v>
      </c>
      <c r="C1020" t="s">
        <v>848</v>
      </c>
      <c r="D1020" t="str">
        <f t="shared" si="7"/>
        <v>CM26a2</v>
      </c>
      <c r="E1020">
        <v>90</v>
      </c>
    </row>
    <row r="1021" spans="1:5">
      <c r="A1021" t="s">
        <v>291</v>
      </c>
      <c r="B1021" s="103" t="s">
        <v>1013</v>
      </c>
      <c r="C1021" t="s">
        <v>848</v>
      </c>
      <c r="D1021" t="str">
        <f t="shared" si="7"/>
        <v>CM27a2</v>
      </c>
      <c r="E1021">
        <v>90</v>
      </c>
    </row>
    <row r="1022" spans="1:5">
      <c r="A1022" t="s">
        <v>291</v>
      </c>
      <c r="B1022" s="103" t="s">
        <v>1014</v>
      </c>
      <c r="C1022" t="s">
        <v>848</v>
      </c>
      <c r="D1022" t="str">
        <f t="shared" si="7"/>
        <v>CM28a2</v>
      </c>
      <c r="E1022">
        <v>40</v>
      </c>
    </row>
    <row r="1023" spans="1:5">
      <c r="A1023" t="s">
        <v>291</v>
      </c>
      <c r="B1023" s="103" t="s">
        <v>1015</v>
      </c>
      <c r="C1023" t="s">
        <v>848</v>
      </c>
      <c r="D1023" t="str">
        <f t="shared" si="7"/>
        <v>CM29a2</v>
      </c>
      <c r="E1023">
        <v>65</v>
      </c>
    </row>
    <row r="1024" spans="1:5">
      <c r="A1024" t="s">
        <v>291</v>
      </c>
      <c r="B1024" s="103" t="s">
        <v>1016</v>
      </c>
      <c r="C1024" t="s">
        <v>848</v>
      </c>
      <c r="D1024" t="str">
        <f t="shared" si="7"/>
        <v>CM30a2</v>
      </c>
      <c r="E1024">
        <v>65</v>
      </c>
    </row>
    <row r="1025" spans="1:5">
      <c r="A1025" t="s">
        <v>291</v>
      </c>
      <c r="B1025" s="103" t="s">
        <v>1017</v>
      </c>
      <c r="C1025" t="s">
        <v>848</v>
      </c>
      <c r="D1025" t="str">
        <f t="shared" si="7"/>
        <v>CM31a2</v>
      </c>
      <c r="E1025">
        <v>65</v>
      </c>
    </row>
    <row r="1026" spans="1:5">
      <c r="A1026" t="s">
        <v>291</v>
      </c>
      <c r="B1026" s="103" t="s">
        <v>1018</v>
      </c>
      <c r="C1026" t="s">
        <v>848</v>
      </c>
      <c r="D1026" t="str">
        <f t="shared" si="7"/>
        <v>CM32a2</v>
      </c>
      <c r="E1026">
        <v>0</v>
      </c>
    </row>
    <row r="1027" spans="1:5">
      <c r="A1027" t="s">
        <v>291</v>
      </c>
      <c r="B1027" s="103" t="s">
        <v>1019</v>
      </c>
      <c r="C1027" t="s">
        <v>848</v>
      </c>
      <c r="D1027" t="str">
        <f t="shared" si="7"/>
        <v>CM33a2</v>
      </c>
      <c r="E1027">
        <v>100</v>
      </c>
    </row>
    <row r="1028" spans="1:5">
      <c r="A1028" t="s">
        <v>291</v>
      </c>
      <c r="B1028" s="103" t="s">
        <v>1020</v>
      </c>
      <c r="C1028" t="s">
        <v>848</v>
      </c>
      <c r="D1028" t="str">
        <f t="shared" si="7"/>
        <v>CM34a2</v>
      </c>
      <c r="E1028">
        <v>150</v>
      </c>
    </row>
    <row r="1029" spans="1:5">
      <c r="A1029" t="s">
        <v>291</v>
      </c>
      <c r="B1029" s="103" t="s">
        <v>1021</v>
      </c>
      <c r="C1029" t="s">
        <v>848</v>
      </c>
      <c r="D1029" t="str">
        <f t="shared" si="7"/>
        <v>CM35a2</v>
      </c>
      <c r="E1029">
        <v>100</v>
      </c>
    </row>
    <row r="1030" spans="1:5">
      <c r="A1030" t="s">
        <v>291</v>
      </c>
      <c r="B1030" s="103" t="s">
        <v>1022</v>
      </c>
      <c r="C1030" t="s">
        <v>848</v>
      </c>
      <c r="D1030" t="str">
        <f t="shared" si="7"/>
        <v>CM36a2</v>
      </c>
      <c r="E1030">
        <v>110</v>
      </c>
    </row>
    <row r="1031" spans="1:5">
      <c r="A1031" t="s">
        <v>291</v>
      </c>
      <c r="B1031" s="103" t="s">
        <v>1023</v>
      </c>
      <c r="C1031" t="s">
        <v>848</v>
      </c>
      <c r="D1031" t="str">
        <f t="shared" si="7"/>
        <v>CM37a2</v>
      </c>
      <c r="E1031">
        <v>50</v>
      </c>
    </row>
    <row r="1032" spans="1:5">
      <c r="A1032" t="s">
        <v>291</v>
      </c>
      <c r="B1032" s="103" t="s">
        <v>1024</v>
      </c>
      <c r="C1032" t="s">
        <v>848</v>
      </c>
      <c r="D1032" t="str">
        <f t="shared" si="7"/>
        <v>CM38a2</v>
      </c>
      <c r="E1032">
        <v>50</v>
      </c>
    </row>
    <row r="1033" spans="1:5">
      <c r="A1033" t="s">
        <v>291</v>
      </c>
      <c r="B1033" s="103" t="s">
        <v>1025</v>
      </c>
      <c r="C1033" t="s">
        <v>848</v>
      </c>
      <c r="D1033" t="str">
        <f t="shared" si="7"/>
        <v>CM39a2</v>
      </c>
      <c r="E1033">
        <v>50</v>
      </c>
    </row>
    <row r="1034" spans="1:5">
      <c r="A1034" t="s">
        <v>291</v>
      </c>
      <c r="B1034" s="103" t="s">
        <v>1026</v>
      </c>
      <c r="C1034" t="s">
        <v>848</v>
      </c>
      <c r="D1034" t="str">
        <f t="shared" si="7"/>
        <v>CM40a2</v>
      </c>
      <c r="E1034">
        <v>0</v>
      </c>
    </row>
    <row r="1035" spans="1:5">
      <c r="A1035" t="s">
        <v>291</v>
      </c>
      <c r="B1035" s="103" t="s">
        <v>1027</v>
      </c>
      <c r="C1035" t="s">
        <v>848</v>
      </c>
      <c r="D1035" t="str">
        <f t="shared" si="7"/>
        <v>CM41a2</v>
      </c>
      <c r="E1035">
        <v>0</v>
      </c>
    </row>
    <row r="1036" spans="1:5">
      <c r="A1036" t="s">
        <v>291</v>
      </c>
      <c r="B1036" s="103" t="s">
        <v>1028</v>
      </c>
      <c r="C1036" t="s">
        <v>848</v>
      </c>
      <c r="D1036" t="str">
        <f t="shared" si="7"/>
        <v>CM42a2</v>
      </c>
      <c r="E1036">
        <v>0</v>
      </c>
    </row>
    <row r="1037" spans="1:5">
      <c r="A1037" t="s">
        <v>291</v>
      </c>
      <c r="B1037" s="103" t="s">
        <v>1029</v>
      </c>
      <c r="C1037" t="s">
        <v>848</v>
      </c>
      <c r="D1037" t="str">
        <f t="shared" si="7"/>
        <v>CM43a2</v>
      </c>
      <c r="E1037">
        <v>0</v>
      </c>
    </row>
    <row r="1038" spans="1:5">
      <c r="A1038" t="s">
        <v>291</v>
      </c>
      <c r="B1038" s="103" t="s">
        <v>1030</v>
      </c>
      <c r="C1038" t="s">
        <v>848</v>
      </c>
      <c r="D1038" t="str">
        <f t="shared" ref="D1038:D1069" si="8">A1038&amp;B1038&amp;C1038</f>
        <v>CM44a2</v>
      </c>
      <c r="E1038">
        <v>0</v>
      </c>
    </row>
    <row r="1039" spans="1:5">
      <c r="A1039" t="s">
        <v>291</v>
      </c>
      <c r="B1039" s="103" t="s">
        <v>1031</v>
      </c>
      <c r="C1039" t="s">
        <v>848</v>
      </c>
      <c r="D1039" t="str">
        <f t="shared" si="8"/>
        <v>CM45a2</v>
      </c>
      <c r="E1039">
        <v>0</v>
      </c>
    </row>
    <row r="1040" spans="1:5">
      <c r="A1040" t="s">
        <v>291</v>
      </c>
      <c r="B1040" s="103" t="s">
        <v>1032</v>
      </c>
      <c r="C1040" t="s">
        <v>848</v>
      </c>
      <c r="D1040" t="str">
        <f t="shared" si="8"/>
        <v>CM46a2</v>
      </c>
      <c r="E1040">
        <v>14</v>
      </c>
    </row>
    <row r="1041" spans="1:5">
      <c r="A1041" t="s">
        <v>291</v>
      </c>
      <c r="B1041" s="103" t="s">
        <v>1033</v>
      </c>
      <c r="C1041" t="s">
        <v>848</v>
      </c>
      <c r="D1041" t="str">
        <f t="shared" si="8"/>
        <v>CM47a2</v>
      </c>
      <c r="E1041">
        <v>0</v>
      </c>
    </row>
    <row r="1042" spans="1:5">
      <c r="A1042" t="s">
        <v>291</v>
      </c>
      <c r="B1042" s="103" t="s">
        <v>1034</v>
      </c>
      <c r="C1042" t="s">
        <v>848</v>
      </c>
      <c r="D1042" t="str">
        <f t="shared" si="8"/>
        <v>CM48a2</v>
      </c>
      <c r="E1042">
        <v>14</v>
      </c>
    </row>
    <row r="1043" spans="1:5">
      <c r="A1043" t="s">
        <v>291</v>
      </c>
      <c r="B1043" s="103" t="s">
        <v>1035</v>
      </c>
      <c r="C1043" t="s">
        <v>848</v>
      </c>
      <c r="D1043" t="str">
        <f t="shared" si="8"/>
        <v>CM49a2</v>
      </c>
      <c r="E1043">
        <v>60</v>
      </c>
    </row>
    <row r="1044" spans="1:5">
      <c r="A1044" t="s">
        <v>291</v>
      </c>
      <c r="B1044" s="103" t="s">
        <v>1036</v>
      </c>
      <c r="C1044" t="s">
        <v>848</v>
      </c>
      <c r="D1044" t="str">
        <f t="shared" si="8"/>
        <v>CM50a2</v>
      </c>
      <c r="E1044">
        <v>60</v>
      </c>
    </row>
    <row r="1045" spans="1:5">
      <c r="A1045" t="s">
        <v>291</v>
      </c>
      <c r="B1045" s="103" t="s">
        <v>1037</v>
      </c>
      <c r="C1045" t="s">
        <v>848</v>
      </c>
      <c r="D1045" t="str">
        <f t="shared" si="8"/>
        <v>CM51a2</v>
      </c>
      <c r="E1045">
        <v>60</v>
      </c>
    </row>
    <row r="1046" spans="1:5">
      <c r="A1046" t="s">
        <v>291</v>
      </c>
      <c r="B1046" s="103" t="s">
        <v>1038</v>
      </c>
      <c r="C1046" t="s">
        <v>848</v>
      </c>
      <c r="D1046" t="str">
        <f t="shared" si="8"/>
        <v>CM52a2</v>
      </c>
      <c r="E1046">
        <v>0</v>
      </c>
    </row>
    <row r="1047" spans="1:5">
      <c r="A1047" t="s">
        <v>291</v>
      </c>
      <c r="B1047" s="103" t="s">
        <v>1039</v>
      </c>
      <c r="C1047" t="s">
        <v>848</v>
      </c>
      <c r="D1047" t="str">
        <f t="shared" si="8"/>
        <v>CM53a2</v>
      </c>
      <c r="E1047">
        <v>25</v>
      </c>
    </row>
    <row r="1048" spans="1:5">
      <c r="A1048" t="s">
        <v>291</v>
      </c>
      <c r="B1048" s="103" t="s">
        <v>1040</v>
      </c>
      <c r="C1048" t="s">
        <v>848</v>
      </c>
      <c r="D1048" t="str">
        <f t="shared" si="8"/>
        <v>CM54a2</v>
      </c>
      <c r="E1048">
        <v>25</v>
      </c>
    </row>
    <row r="1049" spans="1:5">
      <c r="A1049" t="s">
        <v>291</v>
      </c>
      <c r="B1049" s="103" t="s">
        <v>1041</v>
      </c>
      <c r="C1049" t="s">
        <v>848</v>
      </c>
      <c r="D1049" t="str">
        <f t="shared" si="8"/>
        <v>CM55a2</v>
      </c>
      <c r="E1049">
        <v>25</v>
      </c>
    </row>
    <row r="1050" spans="1:5">
      <c r="A1050" t="s">
        <v>291</v>
      </c>
      <c r="B1050" s="103" t="s">
        <v>1042</v>
      </c>
      <c r="C1050" t="s">
        <v>848</v>
      </c>
      <c r="D1050" t="str">
        <f t="shared" si="8"/>
        <v>CM56a2</v>
      </c>
      <c r="E1050">
        <v>0</v>
      </c>
    </row>
    <row r="1051" spans="1:5">
      <c r="A1051" t="s">
        <v>291</v>
      </c>
      <c r="B1051" s="103" t="s">
        <v>1043</v>
      </c>
      <c r="C1051" t="s">
        <v>848</v>
      </c>
      <c r="D1051" t="str">
        <f t="shared" si="8"/>
        <v>CM57a2</v>
      </c>
      <c r="E1051">
        <v>0</v>
      </c>
    </row>
    <row r="1052" spans="1:5">
      <c r="A1052" t="s">
        <v>291</v>
      </c>
      <c r="B1052" s="103" t="s">
        <v>1044</v>
      </c>
      <c r="C1052" t="s">
        <v>848</v>
      </c>
      <c r="D1052" t="str">
        <f t="shared" si="8"/>
        <v>CM58a2</v>
      </c>
      <c r="E1052">
        <v>0</v>
      </c>
    </row>
    <row r="1053" spans="1:5">
      <c r="A1053" t="s">
        <v>291</v>
      </c>
      <c r="B1053" s="103" t="s">
        <v>1045</v>
      </c>
      <c r="C1053" t="s">
        <v>848</v>
      </c>
      <c r="D1053" t="str">
        <f t="shared" si="8"/>
        <v>CM59a2</v>
      </c>
      <c r="E1053">
        <v>0</v>
      </c>
    </row>
    <row r="1054" spans="1:5">
      <c r="A1054" t="s">
        <v>291</v>
      </c>
      <c r="B1054" s="103" t="s">
        <v>1046</v>
      </c>
      <c r="C1054" t="s">
        <v>848</v>
      </c>
      <c r="D1054" t="str">
        <f t="shared" si="8"/>
        <v>CM60a2</v>
      </c>
      <c r="E1054">
        <v>0</v>
      </c>
    </row>
    <row r="1055" spans="1:5">
      <c r="A1055" t="s">
        <v>291</v>
      </c>
      <c r="B1055" s="103" t="s">
        <v>1047</v>
      </c>
      <c r="C1055" t="s">
        <v>848</v>
      </c>
      <c r="D1055" t="str">
        <f t="shared" si="8"/>
        <v>CM61a2</v>
      </c>
      <c r="E1055">
        <v>0</v>
      </c>
    </row>
    <row r="1056" spans="1:5">
      <c r="A1056" t="s">
        <v>291</v>
      </c>
      <c r="B1056" s="103" t="s">
        <v>1048</v>
      </c>
      <c r="C1056" t="s">
        <v>848</v>
      </c>
      <c r="D1056" t="str">
        <f t="shared" si="8"/>
        <v>CM62a2</v>
      </c>
      <c r="E1056">
        <v>0</v>
      </c>
    </row>
    <row r="1057" spans="1:5">
      <c r="A1057" t="s">
        <v>291</v>
      </c>
      <c r="B1057" s="103" t="s">
        <v>1049</v>
      </c>
      <c r="C1057" t="s">
        <v>848</v>
      </c>
      <c r="D1057" t="str">
        <f t="shared" si="8"/>
        <v>CM63a2</v>
      </c>
      <c r="E1057">
        <v>0</v>
      </c>
    </row>
    <row r="1058" spans="1:5">
      <c r="A1058" t="s">
        <v>291</v>
      </c>
      <c r="B1058" s="103" t="s">
        <v>1050</v>
      </c>
      <c r="C1058" t="s">
        <v>848</v>
      </c>
      <c r="D1058" t="str">
        <f t="shared" si="8"/>
        <v>CM64a2</v>
      </c>
      <c r="E1058">
        <v>0</v>
      </c>
    </row>
    <row r="1059" spans="1:5">
      <c r="A1059" t="s">
        <v>291</v>
      </c>
      <c r="B1059" s="103" t="s">
        <v>1051</v>
      </c>
      <c r="C1059" t="s">
        <v>848</v>
      </c>
      <c r="D1059" t="str">
        <f t="shared" si="8"/>
        <v>CM65a2</v>
      </c>
      <c r="E1059">
        <v>0</v>
      </c>
    </row>
    <row r="1060" spans="1:5">
      <c r="A1060" t="s">
        <v>291</v>
      </c>
      <c r="B1060" s="103" t="s">
        <v>1052</v>
      </c>
      <c r="C1060" t="s">
        <v>848</v>
      </c>
      <c r="D1060" t="str">
        <f t="shared" si="8"/>
        <v>CM66a2</v>
      </c>
      <c r="E1060">
        <v>0</v>
      </c>
    </row>
    <row r="1061" spans="1:5">
      <c r="A1061" t="s">
        <v>291</v>
      </c>
      <c r="B1061" s="103" t="s">
        <v>1053</v>
      </c>
      <c r="C1061" t="s">
        <v>848</v>
      </c>
      <c r="D1061" t="str">
        <f t="shared" si="8"/>
        <v>CM67a2</v>
      </c>
      <c r="E1061">
        <v>0</v>
      </c>
    </row>
    <row r="1062" spans="1:5">
      <c r="A1062" t="s">
        <v>291</v>
      </c>
      <c r="B1062" s="103" t="s">
        <v>1054</v>
      </c>
      <c r="C1062" t="s">
        <v>848</v>
      </c>
      <c r="D1062" t="str">
        <f t="shared" si="8"/>
        <v>CM68a2</v>
      </c>
      <c r="E1062">
        <v>0</v>
      </c>
    </row>
    <row r="1063" spans="1:5">
      <c r="A1063" t="s">
        <v>291</v>
      </c>
      <c r="B1063" s="103" t="s">
        <v>1055</v>
      </c>
      <c r="C1063" t="s">
        <v>848</v>
      </c>
      <c r="D1063" t="str">
        <f t="shared" si="8"/>
        <v>CM69a2</v>
      </c>
      <c r="E1063">
        <v>105</v>
      </c>
    </row>
    <row r="1064" spans="1:5">
      <c r="A1064" t="s">
        <v>291</v>
      </c>
      <c r="B1064" s="103" t="s">
        <v>1056</v>
      </c>
      <c r="C1064" t="s">
        <v>848</v>
      </c>
      <c r="D1064" t="str">
        <f t="shared" si="8"/>
        <v>CM70a2</v>
      </c>
      <c r="E1064">
        <v>125</v>
      </c>
    </row>
    <row r="1065" spans="1:5">
      <c r="A1065" t="s">
        <v>291</v>
      </c>
      <c r="B1065" s="103" t="s">
        <v>1057</v>
      </c>
      <c r="C1065" t="s">
        <v>848</v>
      </c>
      <c r="D1065" t="str">
        <f t="shared" si="8"/>
        <v>CM71a2</v>
      </c>
      <c r="E1065">
        <v>105</v>
      </c>
    </row>
    <row r="1066" spans="1:5">
      <c r="A1066" t="s">
        <v>291</v>
      </c>
      <c r="B1066" s="103" t="s">
        <v>1058</v>
      </c>
      <c r="C1066" t="s">
        <v>848</v>
      </c>
      <c r="D1066" t="str">
        <f t="shared" si="8"/>
        <v>CM72a2</v>
      </c>
      <c r="E1066">
        <v>80</v>
      </c>
    </row>
    <row r="1067" spans="1:5">
      <c r="A1067" t="s">
        <v>291</v>
      </c>
      <c r="B1067" s="103" t="s">
        <v>1059</v>
      </c>
      <c r="C1067" t="s">
        <v>848</v>
      </c>
      <c r="D1067" t="str">
        <f t="shared" si="8"/>
        <v>CM73a2</v>
      </c>
      <c r="E1067">
        <v>59</v>
      </c>
    </row>
    <row r="1068" spans="1:5">
      <c r="A1068" t="s">
        <v>291</v>
      </c>
      <c r="B1068" s="103" t="s">
        <v>1060</v>
      </c>
      <c r="C1068" t="s">
        <v>848</v>
      </c>
      <c r="D1068" t="str">
        <f t="shared" si="8"/>
        <v>CM74a2</v>
      </c>
      <c r="E1068">
        <v>60</v>
      </c>
    </row>
    <row r="1069" spans="1:5">
      <c r="A1069" t="s">
        <v>291</v>
      </c>
      <c r="B1069" s="103" t="s">
        <v>1061</v>
      </c>
      <c r="C1069" t="s">
        <v>848</v>
      </c>
      <c r="D1069" t="str">
        <f t="shared" si="8"/>
        <v>CM75a2</v>
      </c>
      <c r="E1069">
        <v>55</v>
      </c>
    </row>
    <row r="1070" spans="1:5">
      <c r="A1070" t="s">
        <v>291</v>
      </c>
      <c r="B1070" s="103" t="s">
        <v>1062</v>
      </c>
      <c r="C1070" t="s">
        <v>848</v>
      </c>
      <c r="D1070" t="str">
        <f t="shared" ref="D1070:D1101" si="9">A1070&amp;B1070&amp;C1070</f>
        <v>CM76a2</v>
      </c>
      <c r="E1070">
        <v>15</v>
      </c>
    </row>
    <row r="1071" spans="1:5">
      <c r="A1071" t="s">
        <v>291</v>
      </c>
      <c r="B1071" s="103" t="s">
        <v>1063</v>
      </c>
      <c r="C1071" t="s">
        <v>848</v>
      </c>
      <c r="D1071" t="str">
        <f t="shared" si="9"/>
        <v>CM77a2</v>
      </c>
      <c r="E1071">
        <v>0</v>
      </c>
    </row>
    <row r="1072" spans="1:5">
      <c r="A1072" t="s">
        <v>291</v>
      </c>
      <c r="B1072" s="103" t="s">
        <v>1064</v>
      </c>
      <c r="C1072" t="s">
        <v>848</v>
      </c>
      <c r="D1072" t="str">
        <f t="shared" si="9"/>
        <v>CM78a2</v>
      </c>
      <c r="E1072">
        <v>0</v>
      </c>
    </row>
    <row r="1073" spans="1:5">
      <c r="A1073" t="s">
        <v>291</v>
      </c>
      <c r="B1073" s="103" t="s">
        <v>1065</v>
      </c>
      <c r="C1073" t="s">
        <v>848</v>
      </c>
      <c r="D1073" t="str">
        <f t="shared" si="9"/>
        <v>CM79a2</v>
      </c>
      <c r="E1073">
        <v>0</v>
      </c>
    </row>
    <row r="1074" spans="1:5">
      <c r="A1074" t="s">
        <v>291</v>
      </c>
      <c r="B1074" s="103" t="s">
        <v>1066</v>
      </c>
      <c r="C1074" t="s">
        <v>848</v>
      </c>
      <c r="D1074" t="str">
        <f t="shared" si="9"/>
        <v>CM80a2</v>
      </c>
      <c r="E1074">
        <v>30</v>
      </c>
    </row>
    <row r="1075" spans="1:5">
      <c r="A1075" t="s">
        <v>291</v>
      </c>
      <c r="B1075" s="103" t="s">
        <v>431</v>
      </c>
      <c r="C1075" t="s">
        <v>849</v>
      </c>
      <c r="D1075" t="str">
        <f t="shared" si="9"/>
        <v>CM01a3</v>
      </c>
      <c r="E1075">
        <v>0</v>
      </c>
    </row>
    <row r="1076" spans="1:5">
      <c r="A1076" t="s">
        <v>291</v>
      </c>
      <c r="B1076" s="103" t="s">
        <v>434</v>
      </c>
      <c r="C1076" t="s">
        <v>849</v>
      </c>
      <c r="D1076" t="str">
        <f t="shared" si="9"/>
        <v>CM02a3</v>
      </c>
      <c r="E1076">
        <v>0</v>
      </c>
    </row>
    <row r="1077" spans="1:5">
      <c r="A1077" t="s">
        <v>291</v>
      </c>
      <c r="B1077" s="103" t="s">
        <v>435</v>
      </c>
      <c r="C1077" t="s">
        <v>849</v>
      </c>
      <c r="D1077" t="str">
        <f t="shared" si="9"/>
        <v>CM03a3</v>
      </c>
      <c r="E1077">
        <v>0</v>
      </c>
    </row>
    <row r="1078" spans="1:5">
      <c r="A1078" t="s">
        <v>291</v>
      </c>
      <c r="B1078" s="103" t="s">
        <v>439</v>
      </c>
      <c r="C1078" t="s">
        <v>849</v>
      </c>
      <c r="D1078" t="str">
        <f t="shared" si="9"/>
        <v>CM04a3</v>
      </c>
      <c r="E1078">
        <v>0</v>
      </c>
    </row>
    <row r="1079" spans="1:5">
      <c r="A1079" t="s">
        <v>291</v>
      </c>
      <c r="B1079" s="103" t="s">
        <v>433</v>
      </c>
      <c r="C1079" t="s">
        <v>849</v>
      </c>
      <c r="D1079" t="str">
        <f t="shared" si="9"/>
        <v>CM05a3</v>
      </c>
      <c r="E1079">
        <v>0</v>
      </c>
    </row>
    <row r="1080" spans="1:5">
      <c r="A1080" t="s">
        <v>291</v>
      </c>
      <c r="B1080" s="103" t="s">
        <v>436</v>
      </c>
      <c r="C1080" t="s">
        <v>849</v>
      </c>
      <c r="D1080" t="str">
        <f t="shared" si="9"/>
        <v>CM06a3</v>
      </c>
      <c r="E1080">
        <v>0</v>
      </c>
    </row>
    <row r="1081" spans="1:5">
      <c r="A1081" t="s">
        <v>291</v>
      </c>
      <c r="B1081" s="103" t="s">
        <v>656</v>
      </c>
      <c r="C1081" t="s">
        <v>849</v>
      </c>
      <c r="D1081" t="str">
        <f t="shared" si="9"/>
        <v>CM07a3</v>
      </c>
      <c r="E1081">
        <v>0</v>
      </c>
    </row>
    <row r="1082" spans="1:5">
      <c r="A1082" t="s">
        <v>291</v>
      </c>
      <c r="B1082" s="103" t="s">
        <v>652</v>
      </c>
      <c r="C1082" t="s">
        <v>849</v>
      </c>
      <c r="D1082" t="str">
        <f t="shared" si="9"/>
        <v>CM08a3</v>
      </c>
      <c r="E1082">
        <v>0</v>
      </c>
    </row>
    <row r="1083" spans="1:5">
      <c r="A1083" t="s">
        <v>291</v>
      </c>
      <c r="B1083" s="103" t="s">
        <v>665</v>
      </c>
      <c r="C1083" t="s">
        <v>849</v>
      </c>
      <c r="D1083" t="str">
        <f t="shared" si="9"/>
        <v>CM09a3</v>
      </c>
      <c r="E1083">
        <v>0</v>
      </c>
    </row>
    <row r="1084" spans="1:5">
      <c r="A1084" t="s">
        <v>291</v>
      </c>
      <c r="B1084" s="103" t="s">
        <v>119</v>
      </c>
      <c r="C1084" t="s">
        <v>849</v>
      </c>
      <c r="D1084" t="str">
        <f t="shared" si="9"/>
        <v>CM10a3</v>
      </c>
      <c r="E1084">
        <v>0</v>
      </c>
    </row>
    <row r="1085" spans="1:5">
      <c r="A1085" t="s">
        <v>291</v>
      </c>
      <c r="B1085" s="103" t="s">
        <v>609</v>
      </c>
      <c r="C1085" t="s">
        <v>849</v>
      </c>
      <c r="D1085" t="str">
        <f t="shared" si="9"/>
        <v>CM11a3</v>
      </c>
      <c r="E1085">
        <v>0</v>
      </c>
    </row>
    <row r="1086" spans="1:5">
      <c r="A1086" t="s">
        <v>291</v>
      </c>
      <c r="B1086" s="103" t="s">
        <v>605</v>
      </c>
      <c r="C1086" t="s">
        <v>849</v>
      </c>
      <c r="D1086" t="str">
        <f t="shared" si="9"/>
        <v>CM12a3</v>
      </c>
      <c r="E1086">
        <v>124</v>
      </c>
    </row>
    <row r="1087" spans="1:5">
      <c r="A1087" t="s">
        <v>291</v>
      </c>
      <c r="B1087" s="103" t="s">
        <v>617</v>
      </c>
      <c r="C1087" t="s">
        <v>849</v>
      </c>
      <c r="D1087" t="str">
        <f t="shared" si="9"/>
        <v>CM13a3</v>
      </c>
      <c r="E1087">
        <v>0</v>
      </c>
    </row>
    <row r="1088" spans="1:5">
      <c r="A1088" t="s">
        <v>291</v>
      </c>
      <c r="B1088" s="103" t="s">
        <v>613</v>
      </c>
      <c r="C1088" t="s">
        <v>849</v>
      </c>
      <c r="D1088" t="str">
        <f t="shared" si="9"/>
        <v>CM14a3</v>
      </c>
      <c r="E1088">
        <v>0</v>
      </c>
    </row>
    <row r="1089" spans="1:5">
      <c r="A1089" t="s">
        <v>291</v>
      </c>
      <c r="B1089" s="103" t="s">
        <v>120</v>
      </c>
      <c r="C1089" t="s">
        <v>849</v>
      </c>
      <c r="D1089" t="str">
        <f t="shared" si="9"/>
        <v>CM15a3</v>
      </c>
      <c r="E1089">
        <v>0</v>
      </c>
    </row>
    <row r="1090" spans="1:5">
      <c r="A1090" t="s">
        <v>291</v>
      </c>
      <c r="B1090" s="103" t="s">
        <v>621</v>
      </c>
      <c r="C1090" t="s">
        <v>849</v>
      </c>
      <c r="D1090" t="str">
        <f t="shared" si="9"/>
        <v>CM16a3</v>
      </c>
      <c r="E1090">
        <v>0</v>
      </c>
    </row>
    <row r="1091" spans="1:5">
      <c r="A1091" t="s">
        <v>291</v>
      </c>
      <c r="B1091" s="103" t="s">
        <v>1003</v>
      </c>
      <c r="C1091" t="s">
        <v>849</v>
      </c>
      <c r="D1091" t="str">
        <f t="shared" si="9"/>
        <v>CM17a3</v>
      </c>
      <c r="E1091">
        <v>0</v>
      </c>
    </row>
    <row r="1092" spans="1:5">
      <c r="A1092" t="s">
        <v>291</v>
      </c>
      <c r="B1092" s="103" t="s">
        <v>1004</v>
      </c>
      <c r="C1092" t="s">
        <v>849</v>
      </c>
      <c r="D1092" t="str">
        <f t="shared" si="9"/>
        <v>CM18a3</v>
      </c>
      <c r="E1092">
        <v>125</v>
      </c>
    </row>
    <row r="1093" spans="1:5">
      <c r="A1093" t="s">
        <v>291</v>
      </c>
      <c r="B1093" s="103" t="s">
        <v>1005</v>
      </c>
      <c r="C1093" t="s">
        <v>849</v>
      </c>
      <c r="D1093" t="str">
        <f t="shared" si="9"/>
        <v>CM19a3</v>
      </c>
      <c r="E1093">
        <v>0</v>
      </c>
    </row>
    <row r="1094" spans="1:5">
      <c r="A1094" t="s">
        <v>291</v>
      </c>
      <c r="B1094" s="103" t="s">
        <v>1006</v>
      </c>
      <c r="C1094" t="s">
        <v>849</v>
      </c>
      <c r="D1094" t="str">
        <f t="shared" si="9"/>
        <v>CM20a3</v>
      </c>
      <c r="E1094">
        <v>0</v>
      </c>
    </row>
    <row r="1095" spans="1:5">
      <c r="A1095" t="s">
        <v>291</v>
      </c>
      <c r="B1095" s="103" t="s">
        <v>1007</v>
      </c>
      <c r="C1095" t="s">
        <v>849</v>
      </c>
      <c r="D1095" t="str">
        <f t="shared" si="9"/>
        <v>CM21a3</v>
      </c>
      <c r="E1095">
        <v>0</v>
      </c>
    </row>
    <row r="1096" spans="1:5">
      <c r="A1096" t="s">
        <v>291</v>
      </c>
      <c r="B1096" s="103" t="s">
        <v>1008</v>
      </c>
      <c r="C1096" t="s">
        <v>849</v>
      </c>
      <c r="D1096" t="str">
        <f t="shared" si="9"/>
        <v>CM22a3</v>
      </c>
      <c r="E1096">
        <v>0</v>
      </c>
    </row>
    <row r="1097" spans="1:5">
      <c r="A1097" t="s">
        <v>291</v>
      </c>
      <c r="B1097" s="103" t="s">
        <v>1009</v>
      </c>
      <c r="C1097" t="s">
        <v>849</v>
      </c>
      <c r="D1097" t="str">
        <f t="shared" si="9"/>
        <v>CM23a3</v>
      </c>
      <c r="E1097">
        <v>0</v>
      </c>
    </row>
    <row r="1098" spans="1:5">
      <c r="A1098" t="s">
        <v>291</v>
      </c>
      <c r="B1098" s="103" t="s">
        <v>1010</v>
      </c>
      <c r="C1098" t="s">
        <v>849</v>
      </c>
      <c r="D1098" t="str">
        <f t="shared" si="9"/>
        <v>CM24a3</v>
      </c>
      <c r="E1098">
        <v>0</v>
      </c>
    </row>
    <row r="1099" spans="1:5">
      <c r="A1099" t="s">
        <v>291</v>
      </c>
      <c r="B1099" s="103" t="s">
        <v>1011</v>
      </c>
      <c r="C1099" t="s">
        <v>849</v>
      </c>
      <c r="D1099" t="str">
        <f t="shared" si="9"/>
        <v>CM25a3</v>
      </c>
      <c r="E1099">
        <v>0</v>
      </c>
    </row>
    <row r="1100" spans="1:5">
      <c r="A1100" t="s">
        <v>291</v>
      </c>
      <c r="B1100" s="103" t="s">
        <v>1012</v>
      </c>
      <c r="C1100" t="s">
        <v>849</v>
      </c>
      <c r="D1100" t="str">
        <f t="shared" si="9"/>
        <v>CM26a3</v>
      </c>
      <c r="E1100">
        <v>0</v>
      </c>
    </row>
    <row r="1101" spans="1:5">
      <c r="A1101" t="s">
        <v>291</v>
      </c>
      <c r="B1101" s="103" t="s">
        <v>1013</v>
      </c>
      <c r="C1101" t="s">
        <v>849</v>
      </c>
      <c r="D1101" t="str">
        <f t="shared" si="9"/>
        <v>CM27a3</v>
      </c>
      <c r="E1101">
        <v>0</v>
      </c>
    </row>
    <row r="1102" spans="1:5">
      <c r="A1102" t="s">
        <v>291</v>
      </c>
      <c r="B1102" s="103" t="s">
        <v>1014</v>
      </c>
      <c r="C1102" t="s">
        <v>849</v>
      </c>
      <c r="D1102" t="str">
        <f t="shared" ref="D1102:D1133" si="10">A1102&amp;B1102&amp;C1102</f>
        <v>CM28a3</v>
      </c>
      <c r="E1102">
        <v>0</v>
      </c>
    </row>
    <row r="1103" spans="1:5">
      <c r="A1103" t="s">
        <v>291</v>
      </c>
      <c r="B1103" s="103" t="s">
        <v>1015</v>
      </c>
      <c r="C1103" t="s">
        <v>849</v>
      </c>
      <c r="D1103" t="str">
        <f t="shared" si="10"/>
        <v>CM29a3</v>
      </c>
      <c r="E1103">
        <v>0</v>
      </c>
    </row>
    <row r="1104" spans="1:5">
      <c r="A1104" t="s">
        <v>291</v>
      </c>
      <c r="B1104" s="103" t="s">
        <v>1016</v>
      </c>
      <c r="C1104" t="s">
        <v>849</v>
      </c>
      <c r="D1104" t="str">
        <f t="shared" si="10"/>
        <v>CM30a3</v>
      </c>
      <c r="E1104">
        <v>0</v>
      </c>
    </row>
    <row r="1105" spans="1:5">
      <c r="A1105" t="s">
        <v>291</v>
      </c>
      <c r="B1105" s="103" t="s">
        <v>1017</v>
      </c>
      <c r="C1105" t="s">
        <v>849</v>
      </c>
      <c r="D1105" t="str">
        <f t="shared" si="10"/>
        <v>CM31a3</v>
      </c>
      <c r="E1105">
        <v>0</v>
      </c>
    </row>
    <row r="1106" spans="1:5">
      <c r="A1106" t="s">
        <v>291</v>
      </c>
      <c r="B1106" s="103" t="s">
        <v>1018</v>
      </c>
      <c r="C1106" t="s">
        <v>849</v>
      </c>
      <c r="D1106" t="str">
        <f t="shared" si="10"/>
        <v>CM32a3</v>
      </c>
      <c r="E1106">
        <v>0</v>
      </c>
    </row>
    <row r="1107" spans="1:5">
      <c r="A1107" t="s">
        <v>291</v>
      </c>
      <c r="B1107" s="103" t="s">
        <v>1019</v>
      </c>
      <c r="C1107" t="s">
        <v>849</v>
      </c>
      <c r="D1107" t="str">
        <f t="shared" si="10"/>
        <v>CM33a3</v>
      </c>
      <c r="E1107">
        <v>0</v>
      </c>
    </row>
    <row r="1108" spans="1:5">
      <c r="A1108" t="s">
        <v>291</v>
      </c>
      <c r="B1108" s="103" t="s">
        <v>1020</v>
      </c>
      <c r="C1108" t="s">
        <v>849</v>
      </c>
      <c r="D1108" t="str">
        <f t="shared" si="10"/>
        <v>CM34a3</v>
      </c>
      <c r="E1108">
        <v>0</v>
      </c>
    </row>
    <row r="1109" spans="1:5">
      <c r="A1109" t="s">
        <v>291</v>
      </c>
      <c r="B1109" s="103" t="s">
        <v>1021</v>
      </c>
      <c r="C1109" t="s">
        <v>849</v>
      </c>
      <c r="D1109" t="str">
        <f t="shared" si="10"/>
        <v>CM35a3</v>
      </c>
      <c r="E1109">
        <v>0</v>
      </c>
    </row>
    <row r="1110" spans="1:5">
      <c r="A1110" t="s">
        <v>291</v>
      </c>
      <c r="B1110" s="103" t="s">
        <v>1022</v>
      </c>
      <c r="C1110" t="s">
        <v>849</v>
      </c>
      <c r="D1110" t="str">
        <f t="shared" si="10"/>
        <v>CM36a3</v>
      </c>
      <c r="E1110">
        <v>0</v>
      </c>
    </row>
    <row r="1111" spans="1:5">
      <c r="A1111" t="s">
        <v>291</v>
      </c>
      <c r="B1111" s="103" t="s">
        <v>1023</v>
      </c>
      <c r="C1111" t="s">
        <v>849</v>
      </c>
      <c r="D1111" t="str">
        <f t="shared" si="10"/>
        <v>CM37a3</v>
      </c>
      <c r="E1111">
        <v>0</v>
      </c>
    </row>
    <row r="1112" spans="1:5">
      <c r="A1112" t="s">
        <v>291</v>
      </c>
      <c r="B1112" s="103" t="s">
        <v>1024</v>
      </c>
      <c r="C1112" t="s">
        <v>849</v>
      </c>
      <c r="D1112" t="str">
        <f t="shared" si="10"/>
        <v>CM38a3</v>
      </c>
      <c r="E1112">
        <v>0</v>
      </c>
    </row>
    <row r="1113" spans="1:5">
      <c r="A1113" t="s">
        <v>291</v>
      </c>
      <c r="B1113" s="103" t="s">
        <v>1025</v>
      </c>
      <c r="C1113" t="s">
        <v>849</v>
      </c>
      <c r="D1113" t="str">
        <f t="shared" si="10"/>
        <v>CM39a3</v>
      </c>
      <c r="E1113">
        <v>0</v>
      </c>
    </row>
    <row r="1114" spans="1:5">
      <c r="A1114" t="s">
        <v>291</v>
      </c>
      <c r="B1114" s="103" t="s">
        <v>1026</v>
      </c>
      <c r="C1114" t="s">
        <v>849</v>
      </c>
      <c r="D1114" t="str">
        <f t="shared" si="10"/>
        <v>CM40a3</v>
      </c>
      <c r="E1114">
        <v>0</v>
      </c>
    </row>
    <row r="1115" spans="1:5">
      <c r="A1115" t="s">
        <v>291</v>
      </c>
      <c r="B1115" s="103" t="s">
        <v>1027</v>
      </c>
      <c r="C1115" t="s">
        <v>849</v>
      </c>
      <c r="D1115" t="str">
        <f t="shared" si="10"/>
        <v>CM41a3</v>
      </c>
      <c r="E1115">
        <v>0</v>
      </c>
    </row>
    <row r="1116" spans="1:5">
      <c r="A1116" t="s">
        <v>291</v>
      </c>
      <c r="B1116" s="103" t="s">
        <v>1028</v>
      </c>
      <c r="C1116" t="s">
        <v>849</v>
      </c>
      <c r="D1116" t="str">
        <f t="shared" si="10"/>
        <v>CM42a3</v>
      </c>
      <c r="E1116">
        <v>0</v>
      </c>
    </row>
    <row r="1117" spans="1:5">
      <c r="A1117" t="s">
        <v>291</v>
      </c>
      <c r="B1117" s="103" t="s">
        <v>1029</v>
      </c>
      <c r="C1117" t="s">
        <v>849</v>
      </c>
      <c r="D1117" t="str">
        <f t="shared" si="10"/>
        <v>CM43a3</v>
      </c>
      <c r="E1117">
        <v>0</v>
      </c>
    </row>
    <row r="1118" spans="1:5">
      <c r="A1118" t="s">
        <v>291</v>
      </c>
      <c r="B1118" s="103" t="s">
        <v>1030</v>
      </c>
      <c r="C1118" t="s">
        <v>849</v>
      </c>
      <c r="D1118" t="str">
        <f t="shared" si="10"/>
        <v>CM44a3</v>
      </c>
      <c r="E1118">
        <v>0</v>
      </c>
    </row>
    <row r="1119" spans="1:5">
      <c r="A1119" t="s">
        <v>291</v>
      </c>
      <c r="B1119" s="103" t="s">
        <v>1031</v>
      </c>
      <c r="C1119" t="s">
        <v>849</v>
      </c>
      <c r="D1119" t="str">
        <f t="shared" si="10"/>
        <v>CM45a3</v>
      </c>
      <c r="E1119">
        <v>0</v>
      </c>
    </row>
    <row r="1120" spans="1:5">
      <c r="A1120" t="s">
        <v>291</v>
      </c>
      <c r="B1120" s="103" t="s">
        <v>1032</v>
      </c>
      <c r="C1120" t="s">
        <v>849</v>
      </c>
      <c r="D1120" t="str">
        <f t="shared" si="10"/>
        <v>CM46a3</v>
      </c>
      <c r="E1120">
        <v>0</v>
      </c>
    </row>
    <row r="1121" spans="1:5">
      <c r="A1121" t="s">
        <v>291</v>
      </c>
      <c r="B1121" s="103" t="s">
        <v>1033</v>
      </c>
      <c r="C1121" t="s">
        <v>849</v>
      </c>
      <c r="D1121" t="str">
        <f t="shared" si="10"/>
        <v>CM47a3</v>
      </c>
      <c r="E1121">
        <v>0</v>
      </c>
    </row>
    <row r="1122" spans="1:5">
      <c r="A1122" t="s">
        <v>291</v>
      </c>
      <c r="B1122" s="103" t="s">
        <v>1034</v>
      </c>
      <c r="C1122" t="s">
        <v>849</v>
      </c>
      <c r="D1122" t="str">
        <f t="shared" si="10"/>
        <v>CM48a3</v>
      </c>
      <c r="E1122">
        <v>0</v>
      </c>
    </row>
    <row r="1123" spans="1:5">
      <c r="A1123" t="s">
        <v>291</v>
      </c>
      <c r="B1123" s="103" t="s">
        <v>1035</v>
      </c>
      <c r="C1123" t="s">
        <v>849</v>
      </c>
      <c r="D1123" t="str">
        <f t="shared" si="10"/>
        <v>CM49a3</v>
      </c>
      <c r="E1123">
        <v>0</v>
      </c>
    </row>
    <row r="1124" spans="1:5">
      <c r="A1124" t="s">
        <v>291</v>
      </c>
      <c r="B1124" s="103" t="s">
        <v>1036</v>
      </c>
      <c r="C1124" t="s">
        <v>849</v>
      </c>
      <c r="D1124" t="str">
        <f t="shared" si="10"/>
        <v>CM50a3</v>
      </c>
      <c r="E1124">
        <v>0</v>
      </c>
    </row>
    <row r="1125" spans="1:5">
      <c r="A1125" t="s">
        <v>291</v>
      </c>
      <c r="B1125" s="103" t="s">
        <v>1037</v>
      </c>
      <c r="C1125" t="s">
        <v>849</v>
      </c>
      <c r="D1125" t="str">
        <f t="shared" si="10"/>
        <v>CM51a3</v>
      </c>
      <c r="E1125">
        <v>0</v>
      </c>
    </row>
    <row r="1126" spans="1:5">
      <c r="A1126" t="s">
        <v>291</v>
      </c>
      <c r="B1126" s="103" t="s">
        <v>1038</v>
      </c>
      <c r="C1126" t="s">
        <v>849</v>
      </c>
      <c r="D1126" t="str">
        <f t="shared" si="10"/>
        <v>CM52a3</v>
      </c>
      <c r="E1126">
        <v>0</v>
      </c>
    </row>
    <row r="1127" spans="1:5">
      <c r="A1127" t="s">
        <v>291</v>
      </c>
      <c r="B1127" s="103" t="s">
        <v>1039</v>
      </c>
      <c r="C1127" t="s">
        <v>849</v>
      </c>
      <c r="D1127" t="str">
        <f t="shared" si="10"/>
        <v>CM53a3</v>
      </c>
      <c r="E1127">
        <v>0</v>
      </c>
    </row>
    <row r="1128" spans="1:5">
      <c r="A1128" t="s">
        <v>291</v>
      </c>
      <c r="B1128" s="103" t="s">
        <v>1040</v>
      </c>
      <c r="C1128" t="s">
        <v>849</v>
      </c>
      <c r="D1128" t="str">
        <f t="shared" si="10"/>
        <v>CM54a3</v>
      </c>
      <c r="E1128">
        <v>0</v>
      </c>
    </row>
    <row r="1129" spans="1:5">
      <c r="A1129" t="s">
        <v>291</v>
      </c>
      <c r="B1129" s="103" t="s">
        <v>1041</v>
      </c>
      <c r="C1129" t="s">
        <v>849</v>
      </c>
      <c r="D1129" t="str">
        <f t="shared" si="10"/>
        <v>CM55a3</v>
      </c>
      <c r="E1129">
        <v>0</v>
      </c>
    </row>
    <row r="1130" spans="1:5">
      <c r="A1130" t="s">
        <v>291</v>
      </c>
      <c r="B1130" s="103" t="s">
        <v>1042</v>
      </c>
      <c r="C1130" t="s">
        <v>849</v>
      </c>
      <c r="D1130" t="str">
        <f t="shared" si="10"/>
        <v>CM56a3</v>
      </c>
      <c r="E1130">
        <v>0</v>
      </c>
    </row>
    <row r="1131" spans="1:5">
      <c r="A1131" t="s">
        <v>291</v>
      </c>
      <c r="B1131" s="103" t="s">
        <v>1043</v>
      </c>
      <c r="C1131" t="s">
        <v>849</v>
      </c>
      <c r="D1131" t="str">
        <f t="shared" si="10"/>
        <v>CM57a3</v>
      </c>
      <c r="E1131">
        <v>0</v>
      </c>
    </row>
    <row r="1132" spans="1:5">
      <c r="A1132" t="s">
        <v>291</v>
      </c>
      <c r="B1132" s="103" t="s">
        <v>1044</v>
      </c>
      <c r="C1132" t="s">
        <v>849</v>
      </c>
      <c r="D1132" t="str">
        <f t="shared" si="10"/>
        <v>CM58a3</v>
      </c>
      <c r="E1132">
        <v>0</v>
      </c>
    </row>
    <row r="1133" spans="1:5">
      <c r="A1133" t="s">
        <v>291</v>
      </c>
      <c r="B1133" s="103" t="s">
        <v>1045</v>
      </c>
      <c r="C1133" t="s">
        <v>849</v>
      </c>
      <c r="D1133" t="str">
        <f t="shared" si="10"/>
        <v>CM59a3</v>
      </c>
      <c r="E1133">
        <v>0</v>
      </c>
    </row>
    <row r="1134" spans="1:5">
      <c r="A1134" t="s">
        <v>291</v>
      </c>
      <c r="B1134" s="103" t="s">
        <v>1046</v>
      </c>
      <c r="C1134" t="s">
        <v>849</v>
      </c>
      <c r="D1134" t="str">
        <f t="shared" ref="D1134:D1154" si="11">A1134&amp;B1134&amp;C1134</f>
        <v>CM60a3</v>
      </c>
      <c r="E1134">
        <v>0</v>
      </c>
    </row>
    <row r="1135" spans="1:5">
      <c r="A1135" t="s">
        <v>291</v>
      </c>
      <c r="B1135" s="103" t="s">
        <v>1047</v>
      </c>
      <c r="C1135" t="s">
        <v>849</v>
      </c>
      <c r="D1135" t="str">
        <f t="shared" si="11"/>
        <v>CM61a3</v>
      </c>
      <c r="E1135">
        <v>0</v>
      </c>
    </row>
    <row r="1136" spans="1:5">
      <c r="A1136" t="s">
        <v>291</v>
      </c>
      <c r="B1136" s="103" t="s">
        <v>1048</v>
      </c>
      <c r="C1136" t="s">
        <v>849</v>
      </c>
      <c r="D1136" t="str">
        <f t="shared" si="11"/>
        <v>CM62a3</v>
      </c>
      <c r="E1136">
        <v>0</v>
      </c>
    </row>
    <row r="1137" spans="1:5">
      <c r="A1137" t="s">
        <v>291</v>
      </c>
      <c r="B1137" s="103" t="s">
        <v>1049</v>
      </c>
      <c r="C1137" t="s">
        <v>849</v>
      </c>
      <c r="D1137" t="str">
        <f t="shared" si="11"/>
        <v>CM63a3</v>
      </c>
      <c r="E1137">
        <v>0</v>
      </c>
    </row>
    <row r="1138" spans="1:5">
      <c r="A1138" t="s">
        <v>291</v>
      </c>
      <c r="B1138" s="103" t="s">
        <v>1050</v>
      </c>
      <c r="C1138" t="s">
        <v>849</v>
      </c>
      <c r="D1138" t="str">
        <f t="shared" si="11"/>
        <v>CM64a3</v>
      </c>
      <c r="E1138">
        <v>0</v>
      </c>
    </row>
    <row r="1139" spans="1:5">
      <c r="A1139" t="s">
        <v>291</v>
      </c>
      <c r="B1139" s="103" t="s">
        <v>1051</v>
      </c>
      <c r="C1139" t="s">
        <v>849</v>
      </c>
      <c r="D1139" t="str">
        <f t="shared" si="11"/>
        <v>CM65a3</v>
      </c>
      <c r="E1139">
        <v>9</v>
      </c>
    </row>
    <row r="1140" spans="1:5">
      <c r="A1140" t="s">
        <v>291</v>
      </c>
      <c r="B1140" s="103" t="s">
        <v>1052</v>
      </c>
      <c r="C1140" t="s">
        <v>849</v>
      </c>
      <c r="D1140" t="str">
        <f t="shared" si="11"/>
        <v>CM66a3</v>
      </c>
      <c r="E1140">
        <v>0</v>
      </c>
    </row>
    <row r="1141" spans="1:5">
      <c r="A1141" t="s">
        <v>291</v>
      </c>
      <c r="B1141" s="103" t="s">
        <v>1053</v>
      </c>
      <c r="C1141" t="s">
        <v>849</v>
      </c>
      <c r="D1141" t="str">
        <f t="shared" si="11"/>
        <v>CM67a3</v>
      </c>
      <c r="E1141">
        <v>10</v>
      </c>
    </row>
    <row r="1142" spans="1:5">
      <c r="A1142" t="s">
        <v>291</v>
      </c>
      <c r="B1142" s="103" t="s">
        <v>1054</v>
      </c>
      <c r="C1142" t="s">
        <v>849</v>
      </c>
      <c r="D1142" t="str">
        <f t="shared" si="11"/>
        <v>CM68a3</v>
      </c>
      <c r="E1142">
        <v>30</v>
      </c>
    </row>
    <row r="1143" spans="1:5">
      <c r="A1143" t="s">
        <v>291</v>
      </c>
      <c r="B1143" s="103" t="s">
        <v>1055</v>
      </c>
      <c r="C1143" t="s">
        <v>849</v>
      </c>
      <c r="D1143" t="str">
        <f t="shared" si="11"/>
        <v>CM69a3</v>
      </c>
      <c r="E1143">
        <v>0</v>
      </c>
    </row>
    <row r="1144" spans="1:5">
      <c r="A1144" t="s">
        <v>291</v>
      </c>
      <c r="B1144" s="103" t="s">
        <v>1056</v>
      </c>
      <c r="C1144" t="s">
        <v>849</v>
      </c>
      <c r="D1144" t="str">
        <f t="shared" si="11"/>
        <v>CM70a3</v>
      </c>
      <c r="E1144">
        <v>0</v>
      </c>
    </row>
    <row r="1145" spans="1:5">
      <c r="A1145" t="s">
        <v>291</v>
      </c>
      <c r="B1145" s="103" t="s">
        <v>1057</v>
      </c>
      <c r="C1145" t="s">
        <v>849</v>
      </c>
      <c r="D1145" t="str">
        <f t="shared" si="11"/>
        <v>CM71a3</v>
      </c>
      <c r="E1145">
        <v>0</v>
      </c>
    </row>
    <row r="1146" spans="1:5">
      <c r="A1146" t="s">
        <v>291</v>
      </c>
      <c r="B1146" s="103" t="s">
        <v>1058</v>
      </c>
      <c r="C1146" t="s">
        <v>849</v>
      </c>
      <c r="D1146" t="str">
        <f t="shared" si="11"/>
        <v>CM72a3</v>
      </c>
      <c r="E1146">
        <v>0</v>
      </c>
    </row>
    <row r="1147" spans="1:5">
      <c r="A1147" t="s">
        <v>291</v>
      </c>
      <c r="B1147" s="103" t="s">
        <v>1059</v>
      </c>
      <c r="C1147" t="s">
        <v>849</v>
      </c>
      <c r="D1147" t="str">
        <f t="shared" si="11"/>
        <v>CM73a3</v>
      </c>
      <c r="E1147">
        <v>0</v>
      </c>
    </row>
    <row r="1148" spans="1:5">
      <c r="A1148" t="s">
        <v>291</v>
      </c>
      <c r="B1148" s="103" t="s">
        <v>1060</v>
      </c>
      <c r="C1148" t="s">
        <v>849</v>
      </c>
      <c r="D1148" t="str">
        <f t="shared" si="11"/>
        <v>CM74a3</v>
      </c>
      <c r="E1148">
        <v>0</v>
      </c>
    </row>
    <row r="1149" spans="1:5">
      <c r="A1149" t="s">
        <v>291</v>
      </c>
      <c r="B1149" s="103" t="s">
        <v>1061</v>
      </c>
      <c r="C1149" t="s">
        <v>849</v>
      </c>
      <c r="D1149" t="str">
        <f t="shared" si="11"/>
        <v>CM75a3</v>
      </c>
      <c r="E1149">
        <v>0</v>
      </c>
    </row>
    <row r="1150" spans="1:5">
      <c r="A1150" t="s">
        <v>291</v>
      </c>
      <c r="B1150" s="103" t="s">
        <v>1062</v>
      </c>
      <c r="C1150" t="s">
        <v>849</v>
      </c>
      <c r="D1150" t="str">
        <f t="shared" si="11"/>
        <v>CM76a3</v>
      </c>
      <c r="E1150">
        <v>0</v>
      </c>
    </row>
    <row r="1151" spans="1:5">
      <c r="A1151" t="s">
        <v>291</v>
      </c>
      <c r="B1151" s="103" t="s">
        <v>1063</v>
      </c>
      <c r="C1151" t="s">
        <v>849</v>
      </c>
      <c r="D1151" t="str">
        <f t="shared" si="11"/>
        <v>CM77a3</v>
      </c>
      <c r="E1151">
        <v>0</v>
      </c>
    </row>
    <row r="1152" spans="1:5">
      <c r="A1152" t="s">
        <v>291</v>
      </c>
      <c r="B1152" s="103" t="s">
        <v>1064</v>
      </c>
      <c r="C1152" t="s">
        <v>849</v>
      </c>
      <c r="D1152" t="str">
        <f t="shared" si="11"/>
        <v>CM78a3</v>
      </c>
      <c r="E1152">
        <v>0</v>
      </c>
    </row>
    <row r="1153" spans="1:5">
      <c r="A1153" t="s">
        <v>291</v>
      </c>
      <c r="B1153" s="103" t="s">
        <v>1065</v>
      </c>
      <c r="C1153" t="s">
        <v>849</v>
      </c>
      <c r="D1153" t="str">
        <f t="shared" si="11"/>
        <v>CM79a3</v>
      </c>
      <c r="E1153">
        <v>0</v>
      </c>
    </row>
    <row r="1154" spans="1:5">
      <c r="A1154" t="s">
        <v>291</v>
      </c>
      <c r="B1154" s="103" t="s">
        <v>1066</v>
      </c>
      <c r="C1154" t="s">
        <v>849</v>
      </c>
      <c r="D1154" t="str">
        <f t="shared" si="11"/>
        <v>CM80a3</v>
      </c>
      <c r="E1154">
        <v>0</v>
      </c>
    </row>
    <row r="1173" spans="1:2">
      <c r="A1173" t="s">
        <v>1067</v>
      </c>
      <c r="B1173" t="s">
        <v>30</v>
      </c>
    </row>
    <row r="1174" spans="1:2">
      <c r="B1174" s="48" t="s">
        <v>327</v>
      </c>
    </row>
    <row r="1175" spans="1:2">
      <c r="B1175" s="48" t="s">
        <v>328</v>
      </c>
    </row>
    <row r="1179" spans="1:2">
      <c r="A1179" t="s">
        <v>1068</v>
      </c>
      <c r="B1179" t="s">
        <v>1069</v>
      </c>
    </row>
    <row r="1180" spans="1:2">
      <c r="B1180" t="s">
        <v>1070</v>
      </c>
    </row>
    <row r="1184" spans="1:2">
      <c r="A1184" t="s">
        <v>1071</v>
      </c>
      <c r="B1184" t="s">
        <v>1069</v>
      </c>
    </row>
    <row r="1185" spans="1:2">
      <c r="B1185" t="s">
        <v>1072</v>
      </c>
    </row>
    <row r="1189" spans="1:2">
      <c r="A1189" t="s">
        <v>1073</v>
      </c>
      <c r="B1189" t="s">
        <v>1074</v>
      </c>
    </row>
    <row r="1190" spans="1:2">
      <c r="B1190" t="s">
        <v>1075</v>
      </c>
    </row>
    <row r="1296" spans="6:9">
      <c r="F1296" t="s">
        <v>1076</v>
      </c>
      <c r="G1296" s="64">
        <f>MAX(G1297:I1297)</f>
        <v>0</v>
      </c>
      <c r="H1296" s="64" t="str">
        <f>IF(G1296=0,"常规",IF(G1296&lt;=120,"≤120",IF(G1296&lt;=200,"≤200","")))</f>
        <v>常规</v>
      </c>
      <c r="I1296" s="64" t="str">
        <f>IF(AND(AC149="标配",AC150="标配",AC151="标配"),"不加高(标配)","")</f>
        <v/>
      </c>
    </row>
    <row r="1297" spans="1:10">
      <c r="G1297" s="90">
        <f>ABS(G1299)</f>
        <v>0</v>
      </c>
      <c r="H1297" s="90">
        <f>ABS(H1299)</f>
        <v>0</v>
      </c>
      <c r="I1297" s="90">
        <f>ABS(I1299)</f>
        <v>0</v>
      </c>
    </row>
    <row r="1298" spans="1:10">
      <c r="D1298" t="s">
        <v>1077</v>
      </c>
      <c r="F1298" t="s">
        <v>1078</v>
      </c>
      <c r="G1298" s="64" t="s">
        <v>1079</v>
      </c>
      <c r="H1298" s="64" t="s">
        <v>1080</v>
      </c>
      <c r="I1298" s="64" t="s">
        <v>1081</v>
      </c>
      <c r="J1298" t="s">
        <v>1082</v>
      </c>
    </row>
    <row r="1299" spans="1:10">
      <c r="C1299" t="str">
        <f>IF(AND(ISNUMBER(SEARCH("1.",Sheet1!H10)),Sheet1!H16="SHZV",Sheet1!N78=72.5,Sheet1!H187="常规"),"GY.2.11.BZX960-960-1900",IF(AND(ISNUMBER(SEARCH("1.",Sheet1!H10)),Sheet1!H16="SHZV",Sheet1!N78=72.5,Sheet1!H187="八块/十块/十二块分流"),"GY.2.11.BZX960-960-2070",IF(AND(ISNUMBER(SEARCH("1.",Sheet1!H10)),Sheet1!H16="SHZV",Sheet1!N78=126,Sheet1!H187="常规"),"GY.2.11.BZX960-960-2070","GY.2.11.BZX960-960-2350")))</f>
        <v>GY.2.11.BZX960-960-2350</v>
      </c>
      <c r="D1299" s="91" t="str">
        <f>IF(ISNUMBER(SEARCH("1.",Sheet1!H32)),"无",IF(AND(ISNUMBER(SEARCH("2.",Sheet1!H32)),ISNUMBER(SEARCH("3.",Sheet1!H33))),"筒式电位电阻",IF(AND(ISNUMBER(SEARCH("2.",Sheet1!H32)),ISNUMBER(SEARCH("4.",Sheet1!H33))),"板式电位电阻",IF(AND(OR(ISNUMBER(SEARCH("2.",Sheet1!H32)),ISNUMBER(SEARCH("3.",Sheet1!H32))),ISNUMBER(SEARCH("2.",Sheet1!H33))),"无","无"))))</f>
        <v>无</v>
      </c>
      <c r="E1299">
        <f>IF(I78&gt;1000,1000,600)</f>
        <v>600</v>
      </c>
      <c r="F1299" t="str">
        <f>IF(ISNUMBER(SEARCH("3.",H96)),"130口径","不带升高座")</f>
        <v>不带升高座</v>
      </c>
      <c r="G1299" s="64" cm="1">
        <f t="array" ref="G1299">IF(ISNUMBER(SEARCH("1.",Sheet1!AC149)),0,IF(ISNUMBER(SEARCH("2.",Sheet1!AC149)),100,IF(ISNUMBER(SEARCH("3.",Sheet1!AC149)),120,IF(ISNUMBER(SEARCH("4.",Sheet1!AC149)),150,IF(ISNUMBER(SEARCH("5.",Sheet1!AC149)),_xlfn.CONCAT(IFERROR(--MID(MID(Sheet1!AC149,2,LEN(Sheet1!AC149)),_xlfn.SEQUENCE(LEN(MID(Sheet1!AC149,2,LEN(Sheet1!AC149)))),1),"")),"")))))</f>
        <v>0</v>
      </c>
      <c r="H1299" s="64" cm="1">
        <f t="array" ref="H1299">IF(ISNUMBER(SEARCH("1.",Sheet1!AC150)),0,IF(ISNUMBER(SEARCH("2.",Sheet1!AC150)),100,IF(ISNUMBER(SEARCH("3.",Sheet1!AC150)),120,IF(ISNUMBER(SEARCH("4.",Sheet1!AC150)),150,IF(ISNUMBER(SEARCH("5.",Sheet1!AC150)),_xlfn.CONCAT(IFERROR(--MID(MID(Sheet1!AC150,2,LEN(Sheet1!AC150)),_xlfn.SEQUENCE(LEN(MID(Sheet1!AC150,2,LEN(Sheet1!AC150)))),1),"")),"")))))</f>
        <v>0</v>
      </c>
      <c r="I1299" s="64" cm="1">
        <f t="array" ref="I1299">IF(ISNUMBER(SEARCH("1.",Sheet1!AC151)),0,IF(ISNUMBER(SEARCH("2.",Sheet1!AC151)),100,IF(ISNUMBER(SEARCH("3.",Sheet1!AC151)),120,IF(ISNUMBER(SEARCH("4.",Sheet1!AC151)),150,IF(ISNUMBER(SEARCH("5.",Sheet1!AC151)),_xlfn.CONCAT(IFERROR(--MID(MID(Sheet1!AC151,2,LEN(Sheet1!AC151)),_xlfn.SEQUENCE(LEN(MID(Sheet1!AC151,2,LEN(Sheet1!AC151)))),1),"")),"")))))</f>
        <v>0</v>
      </c>
      <c r="J1299" t="str">
        <f>IF(Sheet1!W78&lt;35,"小于35",IF(AND(Sheet1!W78&gt;=35,Sheet1!W78&lt;=47),"小于等于47",IF(Sheet1!W78&gt;47,"大于47","")))</f>
        <v>大于47</v>
      </c>
    </row>
    <row r="1300" spans="1:10" s="64" customFormat="1"/>
    <row r="1301" spans="1:10">
      <c r="A1301" t="s">
        <v>26</v>
      </c>
      <c r="B1301" t="s">
        <v>1083</v>
      </c>
      <c r="C1301" t="str">
        <f>Sheet1!H10&amp;Sheet1!H16&amp;Sheet1!N78&amp;Sheet1!H187</f>
        <v>2. 出口SHZV72.5</v>
      </c>
      <c r="D1301" t="e">
        <f>VLOOKUP(C1301,E1317:F1340,2,0)</f>
        <v>#N/A</v>
      </c>
    </row>
    <row r="1302" spans="1:10">
      <c r="B1302" t="s">
        <v>1084</v>
      </c>
      <c r="C1302" t="str">
        <f>Sheet1!H10&amp;Sheet1!H16&amp;Sheet1!Q78&amp;Sheet1!Z16&amp;Sheet1!AE78&amp;D1299</f>
        <v>2. 出口SHZVBMotor drive model**1.T(Cylinder)无</v>
      </c>
      <c r="D1302" t="e">
        <f>VLOOKUP(C1302,H1345:I1400,2,0)</f>
        <v>#N/A</v>
      </c>
    </row>
    <row r="1303" spans="1:10">
      <c r="A1303" s="64" t="s">
        <v>293</v>
      </c>
      <c r="B1303" t="s">
        <v>1083</v>
      </c>
      <c r="C1303" t="str">
        <f>Sheet1!H10&amp;Sheet1!H16&amp;E1299&amp;Sheet1!N78&amp;Sheet1!H188</f>
        <v>2. 出口SHZV60072.5</v>
      </c>
      <c r="D1303" t="e">
        <f>VLOOKUP(C1303,G1405:H1428,2,0)</f>
        <v>#N/A</v>
      </c>
    </row>
    <row r="1304" spans="1:10">
      <c r="B1304" t="s">
        <v>1084</v>
      </c>
      <c r="C1304" t="str">
        <f>Sheet1!H10&amp;Sheet1!H16&amp;E1299&amp;Sheet1!Q78&amp;Sheet1!Z16&amp;Sheet1!AE78&amp;D1299</f>
        <v>2. 出口SHZV600BMotor drive model**1.T(Cylinder)无</v>
      </c>
      <c r="D1304" t="e">
        <f>VLOOKUP(C1304,I1437:K1548,2,0)</f>
        <v>#N/A</v>
      </c>
    </row>
    <row r="1305" spans="1:10">
      <c r="A1305" t="s">
        <v>1085</v>
      </c>
      <c r="B1305" t="s">
        <v>1083</v>
      </c>
      <c r="C1305" t="str">
        <f>Sheet1!H10&amp;Sheet1!H16&amp;Sheet1!N78&amp;F1299&amp;H1296</f>
        <v>2. 出口SHZV72.5不带升高座常规</v>
      </c>
      <c r="D1305" t="e">
        <f>VLOOKUP(C1305,G1561:H1752,2,0)</f>
        <v>#N/A</v>
      </c>
    </row>
    <row r="1306" spans="1:10">
      <c r="B1306" t="s">
        <v>1084</v>
      </c>
      <c r="C1306" s="85" t="str">
        <f>Sheet1!H10&amp;Sheet1!H16&amp;Sheet1!Q78&amp;Sheet1!Z16&amp;Sheet1!H29&amp;D1299&amp;J1299</f>
        <v>2. 出口SHZVBMotor drive model**1. Reversing无大于47</v>
      </c>
      <c r="D1306" s="85" t="e">
        <f>VLOOKUP(C1306,I1766:J3685,2,0)</f>
        <v>#N/A</v>
      </c>
    </row>
    <row r="1307" spans="1:10">
      <c r="A1307" t="s">
        <v>1086</v>
      </c>
      <c r="B1307" t="s">
        <v>1083</v>
      </c>
      <c r="C1307" t="str">
        <f>Sheet1!H10&amp;Sheet1!H16&amp;Sheet1!N78&amp;Sheet1!K78&amp;Sheet1!U187</f>
        <v>2. 出口SHZV72.5Y</v>
      </c>
      <c r="D1307" t="e">
        <f>VLOOKUP(C1307,G3692:H3721,2,0)</f>
        <v>#N/A</v>
      </c>
    </row>
    <row r="1308" spans="1:10">
      <c r="A1308" t="s">
        <v>706</v>
      </c>
      <c r="B1308" t="s">
        <v>1083</v>
      </c>
      <c r="C1308" t="str">
        <f>Sheet1!H10&amp;Sheet1!H16&amp;Sheet1!N78&amp;D1299</f>
        <v>2. 出口SHZV72.5无</v>
      </c>
      <c r="D1308" t="e">
        <f>VLOOKUP(C1308,F3739:G3750,2,0)</f>
        <v>#N/A</v>
      </c>
    </row>
    <row r="1315" spans="1:6" hidden="1"/>
    <row r="1316" spans="1:6" hidden="1">
      <c r="A1316" s="64" t="s">
        <v>1087</v>
      </c>
      <c r="B1316" s="64" t="s">
        <v>1088</v>
      </c>
      <c r="C1316" s="64" t="s">
        <v>1089</v>
      </c>
      <c r="D1316" s="64" t="s">
        <v>1090</v>
      </c>
    </row>
    <row r="1317" spans="1:6" hidden="1">
      <c r="A1317" s="64" t="s">
        <v>15</v>
      </c>
      <c r="B1317" s="64" t="s">
        <v>26</v>
      </c>
      <c r="C1317" s="64">
        <v>72.5</v>
      </c>
      <c r="D1317" s="64" t="s">
        <v>1069</v>
      </c>
      <c r="E1317" s="82" t="str">
        <f>A1317&amp;B1317&amp;C1317&amp;D1317</f>
        <v>2. 出口SHZV72.5常规</v>
      </c>
      <c r="F1317" s="82" t="s">
        <v>1091</v>
      </c>
    </row>
    <row r="1318" spans="1:6" hidden="1">
      <c r="A1318" s="64" t="s">
        <v>15</v>
      </c>
      <c r="B1318" s="64" t="s">
        <v>26</v>
      </c>
      <c r="C1318" s="64">
        <v>72.5</v>
      </c>
      <c r="D1318" s="64" t="s">
        <v>1070</v>
      </c>
      <c r="E1318" s="82" t="str">
        <f t="shared" ref="E1318:E1328" si="12">A1318&amp;B1318&amp;C1318&amp;D1318</f>
        <v>2. 出口SHZV72.5八块/十块/十二块分流</v>
      </c>
      <c r="F1318" s="82" t="s">
        <v>1092</v>
      </c>
    </row>
    <row r="1319" spans="1:6" hidden="1">
      <c r="A1319" s="64" t="s">
        <v>15</v>
      </c>
      <c r="B1319" s="64" t="s">
        <v>26</v>
      </c>
      <c r="C1319" s="64">
        <v>126</v>
      </c>
      <c r="D1319" s="64" t="s">
        <v>1069</v>
      </c>
      <c r="E1319" s="82" t="str">
        <f t="shared" si="12"/>
        <v>2. 出口SHZV126常规</v>
      </c>
      <c r="F1319" s="82" t="s">
        <v>1092</v>
      </c>
    </row>
    <row r="1320" spans="1:6" hidden="1">
      <c r="A1320" s="64" t="s">
        <v>15</v>
      </c>
      <c r="B1320" s="64" t="s">
        <v>26</v>
      </c>
      <c r="C1320" s="64">
        <v>126</v>
      </c>
      <c r="D1320" s="64" t="s">
        <v>1070</v>
      </c>
      <c r="E1320" s="82" t="str">
        <f t="shared" si="12"/>
        <v>2. 出口SHZV126八块/十块/十二块分流</v>
      </c>
      <c r="F1320" s="82" t="s">
        <v>1093</v>
      </c>
    </row>
    <row r="1321" spans="1:6" hidden="1">
      <c r="A1321" s="64" t="s">
        <v>15</v>
      </c>
      <c r="B1321" s="64" t="s">
        <v>26</v>
      </c>
      <c r="C1321" s="64">
        <v>170</v>
      </c>
      <c r="D1321" s="64" t="s">
        <v>1069</v>
      </c>
      <c r="E1321" s="82" t="str">
        <f t="shared" si="12"/>
        <v>2. 出口SHZV170常规</v>
      </c>
      <c r="F1321" s="92" t="s">
        <v>1093</v>
      </c>
    </row>
    <row r="1322" spans="1:6" hidden="1">
      <c r="A1322" s="64" t="s">
        <v>15</v>
      </c>
      <c r="B1322" s="64" t="s">
        <v>26</v>
      </c>
      <c r="C1322" s="64">
        <v>170</v>
      </c>
      <c r="D1322" s="64" t="s">
        <v>1070</v>
      </c>
      <c r="E1322" s="82" t="str">
        <f t="shared" si="12"/>
        <v>2. 出口SHZV170八块/十块/十二块分流</v>
      </c>
      <c r="F1322" s="92" t="s">
        <v>1093</v>
      </c>
    </row>
    <row r="1323" spans="1:6" hidden="1">
      <c r="A1323" s="64" t="s">
        <v>15</v>
      </c>
      <c r="B1323" s="64" t="s">
        <v>26</v>
      </c>
      <c r="C1323" s="64">
        <v>252</v>
      </c>
      <c r="D1323" s="64" t="s">
        <v>1069</v>
      </c>
      <c r="E1323" s="82" t="str">
        <f t="shared" si="12"/>
        <v>2. 出口SHZV252常规</v>
      </c>
      <c r="F1323" s="92" t="s">
        <v>1093</v>
      </c>
    </row>
    <row r="1324" spans="1:6" hidden="1">
      <c r="A1324" s="64" t="s">
        <v>15</v>
      </c>
      <c r="B1324" s="64" t="s">
        <v>26</v>
      </c>
      <c r="C1324" s="64">
        <v>252</v>
      </c>
      <c r="D1324" s="64" t="s">
        <v>1070</v>
      </c>
      <c r="E1324" s="82" t="str">
        <f t="shared" si="12"/>
        <v>2. 出口SHZV252八块/十块/十二块分流</v>
      </c>
      <c r="F1324" s="92" t="s">
        <v>1093</v>
      </c>
    </row>
    <row r="1325" spans="1:6" hidden="1">
      <c r="A1325" s="64" t="s">
        <v>15</v>
      </c>
      <c r="B1325" s="64" t="s">
        <v>26</v>
      </c>
      <c r="C1325" s="64">
        <v>300</v>
      </c>
      <c r="D1325" s="64" t="s">
        <v>1069</v>
      </c>
      <c r="E1325" s="82" t="str">
        <f t="shared" si="12"/>
        <v>2. 出口SHZV300常规</v>
      </c>
      <c r="F1325" s="92" t="s">
        <v>1093</v>
      </c>
    </row>
    <row r="1326" spans="1:6" hidden="1">
      <c r="A1326" s="64" t="s">
        <v>15</v>
      </c>
      <c r="B1326" s="64" t="s">
        <v>26</v>
      </c>
      <c r="C1326" s="64">
        <v>300</v>
      </c>
      <c r="D1326" s="64" t="s">
        <v>1094</v>
      </c>
      <c r="E1326" s="82" t="str">
        <f t="shared" si="12"/>
        <v>2. 出口SHZV300八块/十块分流</v>
      </c>
      <c r="F1326" s="92" t="s">
        <v>1093</v>
      </c>
    </row>
    <row r="1327" spans="1:6" hidden="1">
      <c r="A1327" s="64" t="s">
        <v>15</v>
      </c>
      <c r="B1327" s="64" t="s">
        <v>26</v>
      </c>
      <c r="C1327" s="64">
        <v>363</v>
      </c>
      <c r="D1327" s="64" t="s">
        <v>1069</v>
      </c>
      <c r="E1327" s="82" t="str">
        <f t="shared" si="12"/>
        <v>2. 出口SHZV363常规</v>
      </c>
      <c r="F1327" s="92" t="s">
        <v>1093</v>
      </c>
    </row>
    <row r="1328" spans="1:6" hidden="1">
      <c r="A1328" s="64" t="s">
        <v>15</v>
      </c>
      <c r="B1328" s="64" t="s">
        <v>26</v>
      </c>
      <c r="C1328" s="64">
        <v>363</v>
      </c>
      <c r="D1328" s="64" t="s">
        <v>1094</v>
      </c>
      <c r="E1328" s="82" t="str">
        <f t="shared" si="12"/>
        <v>2. 出口SHZV363八块/十块分流</v>
      </c>
      <c r="F1328" s="92" t="s">
        <v>1093</v>
      </c>
    </row>
    <row r="1329" spans="1:7" hidden="1">
      <c r="A1329" s="64" t="s">
        <v>1095</v>
      </c>
      <c r="B1329" s="64" t="s">
        <v>26</v>
      </c>
      <c r="C1329" s="64">
        <v>72.5</v>
      </c>
      <c r="D1329" s="64" t="s">
        <v>1069</v>
      </c>
      <c r="E1329" s="82" t="str">
        <f t="shared" ref="E1329:E1340" si="13">A1329&amp;B1329&amp;C1329&amp;D1329</f>
        <v>1. 国内SHZV72.5常规</v>
      </c>
      <c r="F1329" t="s">
        <v>1096</v>
      </c>
      <c r="G1329" s="50" t="s">
        <v>1097</v>
      </c>
    </row>
    <row r="1330" spans="1:7" hidden="1">
      <c r="A1330" s="64" t="s">
        <v>1095</v>
      </c>
      <c r="B1330" s="64" t="s">
        <v>26</v>
      </c>
      <c r="C1330" s="64">
        <v>72.5</v>
      </c>
      <c r="D1330" s="64" t="s">
        <v>1070</v>
      </c>
      <c r="E1330" s="82" t="str">
        <f t="shared" si="13"/>
        <v>1. 国内SHZV72.5八块/十块/十二块分流</v>
      </c>
      <c r="F1330" t="s">
        <v>1098</v>
      </c>
      <c r="G1330" s="50" t="s">
        <v>1099</v>
      </c>
    </row>
    <row r="1331" spans="1:7" hidden="1">
      <c r="A1331" s="64" t="s">
        <v>1095</v>
      </c>
      <c r="B1331" s="64" t="s">
        <v>26</v>
      </c>
      <c r="C1331" s="64">
        <v>126</v>
      </c>
      <c r="D1331" s="64" t="s">
        <v>1069</v>
      </c>
      <c r="E1331" s="82" t="str">
        <f t="shared" si="13"/>
        <v>1. 国内SHZV126常规</v>
      </c>
      <c r="F1331" t="s">
        <v>1098</v>
      </c>
      <c r="G1331" s="50" t="s">
        <v>1099</v>
      </c>
    </row>
    <row r="1332" spans="1:7" hidden="1">
      <c r="A1332" s="64" t="s">
        <v>1095</v>
      </c>
      <c r="B1332" s="64" t="s">
        <v>26</v>
      </c>
      <c r="C1332" s="64">
        <v>126</v>
      </c>
      <c r="D1332" s="64" t="s">
        <v>1070</v>
      </c>
      <c r="E1332" s="82" t="str">
        <f t="shared" si="13"/>
        <v>1. 国内SHZV126八块/十块/十二块分流</v>
      </c>
      <c r="F1332" t="s">
        <v>1100</v>
      </c>
      <c r="G1332" s="50" t="s">
        <v>1101</v>
      </c>
    </row>
    <row r="1333" spans="1:7" hidden="1">
      <c r="A1333" s="64" t="s">
        <v>1095</v>
      </c>
      <c r="B1333" s="64" t="s">
        <v>26</v>
      </c>
      <c r="C1333" s="64">
        <v>170</v>
      </c>
      <c r="D1333" s="64" t="s">
        <v>1069</v>
      </c>
      <c r="E1333" s="82" t="str">
        <f t="shared" si="13"/>
        <v>1. 国内SHZV170常规</v>
      </c>
      <c r="F1333" t="s">
        <v>1100</v>
      </c>
      <c r="G1333" s="50" t="s">
        <v>1101</v>
      </c>
    </row>
    <row r="1334" spans="1:7" hidden="1">
      <c r="A1334" s="64" t="s">
        <v>1095</v>
      </c>
      <c r="B1334" s="64" t="s">
        <v>26</v>
      </c>
      <c r="C1334" s="64">
        <v>170</v>
      </c>
      <c r="D1334" s="64" t="s">
        <v>1070</v>
      </c>
      <c r="E1334" s="82" t="str">
        <f t="shared" si="13"/>
        <v>1. 国内SHZV170八块/十块/十二块分流</v>
      </c>
      <c r="F1334" t="s">
        <v>1100</v>
      </c>
      <c r="G1334" s="50" t="s">
        <v>1101</v>
      </c>
    </row>
    <row r="1335" spans="1:7" hidden="1">
      <c r="A1335" s="64" t="s">
        <v>1095</v>
      </c>
      <c r="B1335" s="64" t="s">
        <v>26</v>
      </c>
      <c r="C1335" s="64">
        <v>252</v>
      </c>
      <c r="D1335" s="64" t="s">
        <v>1069</v>
      </c>
      <c r="E1335" s="82" t="str">
        <f t="shared" si="13"/>
        <v>1. 国内SHZV252常规</v>
      </c>
      <c r="F1335" t="s">
        <v>1100</v>
      </c>
      <c r="G1335" s="50" t="s">
        <v>1101</v>
      </c>
    </row>
    <row r="1336" spans="1:7" hidden="1">
      <c r="A1336" s="64" t="s">
        <v>1095</v>
      </c>
      <c r="B1336" s="64" t="s">
        <v>26</v>
      </c>
      <c r="C1336" s="64">
        <v>252</v>
      </c>
      <c r="D1336" s="64" t="s">
        <v>1070</v>
      </c>
      <c r="E1336" s="82" t="str">
        <f t="shared" si="13"/>
        <v>1. 国内SHZV252八块/十块/十二块分流</v>
      </c>
      <c r="F1336" t="s">
        <v>1100</v>
      </c>
      <c r="G1336" s="50" t="s">
        <v>1101</v>
      </c>
    </row>
    <row r="1337" spans="1:7" hidden="1">
      <c r="A1337" s="64" t="s">
        <v>1095</v>
      </c>
      <c r="B1337" s="64" t="s">
        <v>26</v>
      </c>
      <c r="C1337" s="64">
        <v>300</v>
      </c>
      <c r="D1337" s="64" t="s">
        <v>1069</v>
      </c>
      <c r="E1337" s="82" t="str">
        <f t="shared" si="13"/>
        <v>1. 国内SHZV300常规</v>
      </c>
      <c r="F1337" s="50" t="s">
        <v>1100</v>
      </c>
      <c r="G1337" s="50" t="s">
        <v>1101</v>
      </c>
    </row>
    <row r="1338" spans="1:7" hidden="1">
      <c r="A1338" s="64" t="s">
        <v>1095</v>
      </c>
      <c r="B1338" s="64" t="s">
        <v>26</v>
      </c>
      <c r="C1338" s="64">
        <v>300</v>
      </c>
      <c r="D1338" s="64" t="s">
        <v>1094</v>
      </c>
      <c r="E1338" s="82" t="str">
        <f t="shared" si="13"/>
        <v>1. 国内SHZV300八块/十块分流</v>
      </c>
      <c r="F1338" s="50" t="s">
        <v>1100</v>
      </c>
      <c r="G1338" s="50" t="s">
        <v>1101</v>
      </c>
    </row>
    <row r="1339" spans="1:7" hidden="1">
      <c r="A1339" s="64" t="s">
        <v>1095</v>
      </c>
      <c r="B1339" s="64" t="s">
        <v>26</v>
      </c>
      <c r="C1339" s="64">
        <v>363</v>
      </c>
      <c r="D1339" s="64" t="s">
        <v>1069</v>
      </c>
      <c r="E1339" s="82" t="str">
        <f t="shared" si="13"/>
        <v>1. 国内SHZV363常规</v>
      </c>
      <c r="F1339" s="50" t="s">
        <v>1100</v>
      </c>
      <c r="G1339" s="50" t="s">
        <v>1101</v>
      </c>
    </row>
    <row r="1340" spans="1:7" hidden="1">
      <c r="A1340" s="64" t="s">
        <v>1095</v>
      </c>
      <c r="B1340" s="64" t="s">
        <v>26</v>
      </c>
      <c r="C1340" s="64">
        <v>363</v>
      </c>
      <c r="D1340" s="64" t="s">
        <v>1094</v>
      </c>
      <c r="E1340" s="82" t="str">
        <f t="shared" si="13"/>
        <v>1. 国内SHZV363八块/十块分流</v>
      </c>
      <c r="F1340" s="50" t="s">
        <v>1100</v>
      </c>
      <c r="G1340" s="50" t="s">
        <v>1101</v>
      </c>
    </row>
    <row r="1341" spans="1:7" hidden="1"/>
    <row r="1342" spans="1:7" hidden="1"/>
    <row r="1343" spans="1:7" hidden="1">
      <c r="F1343" t="s">
        <v>1102</v>
      </c>
      <c r="G1343" t="s">
        <v>1103</v>
      </c>
    </row>
    <row r="1344" spans="1:7" hidden="1">
      <c r="A1344" t="s">
        <v>1087</v>
      </c>
      <c r="B1344" t="s">
        <v>1088</v>
      </c>
      <c r="D1344" t="s">
        <v>1104</v>
      </c>
      <c r="E1344" t="s">
        <v>1105</v>
      </c>
      <c r="F1344" t="s">
        <v>1106</v>
      </c>
      <c r="G1344" t="s">
        <v>1107</v>
      </c>
    </row>
    <row r="1345" spans="1:9" hidden="1">
      <c r="A1345" s="64" t="s">
        <v>15</v>
      </c>
      <c r="B1345" s="64" t="s">
        <v>26</v>
      </c>
      <c r="C1345" t="s">
        <v>1084</v>
      </c>
      <c r="D1345" s="64" t="s">
        <v>118</v>
      </c>
      <c r="E1345" s="64" t="s">
        <v>28</v>
      </c>
      <c r="F1345" s="64" t="s">
        <v>1108</v>
      </c>
      <c r="G1345" s="64" t="s">
        <v>531</v>
      </c>
      <c r="H1345" s="93" t="str">
        <f>A1345&amp;B1345&amp;D1345&amp;E1345&amp;F1345&amp;G1345</f>
        <v>2. 出口SHZVBIII1.筒型T无</v>
      </c>
      <c r="I1345" s="93" t="s">
        <v>1109</v>
      </c>
    </row>
    <row r="1346" spans="1:9" hidden="1">
      <c r="A1346" s="64" t="s">
        <v>15</v>
      </c>
      <c r="B1346" s="64" t="s">
        <v>26</v>
      </c>
      <c r="C1346" t="s">
        <v>1084</v>
      </c>
      <c r="D1346" s="64" t="s">
        <v>118</v>
      </c>
      <c r="E1346" s="64" t="s">
        <v>28</v>
      </c>
      <c r="F1346" s="64" t="s">
        <v>1108</v>
      </c>
      <c r="G1346" s="64" t="s">
        <v>1110</v>
      </c>
      <c r="H1346" s="93" t="str">
        <f t="shared" ref="H1346:H1377" si="14">A1346&amp;B1346&amp;D1346&amp;E1346&amp;F1346&amp;G1346</f>
        <v>2. 出口SHZVBIII1.筒型T板式电位电阻</v>
      </c>
      <c r="I1346" s="93" t="s">
        <v>1111</v>
      </c>
    </row>
    <row r="1347" spans="1:9" hidden="1">
      <c r="A1347" s="64" t="s">
        <v>15</v>
      </c>
      <c r="B1347" s="64" t="s">
        <v>26</v>
      </c>
      <c r="C1347" t="s">
        <v>1084</v>
      </c>
      <c r="D1347" s="64" t="s">
        <v>118</v>
      </c>
      <c r="E1347" s="64" t="s">
        <v>153</v>
      </c>
      <c r="F1347" s="64" t="s">
        <v>1108</v>
      </c>
      <c r="G1347" s="64" t="s">
        <v>531</v>
      </c>
      <c r="H1347" s="93" t="str">
        <f t="shared" si="14"/>
        <v>2. 出口SHZVBI1.筒型T无</v>
      </c>
      <c r="I1347" s="93" t="s">
        <v>1109</v>
      </c>
    </row>
    <row r="1348" spans="1:9" hidden="1">
      <c r="A1348" s="64" t="s">
        <v>15</v>
      </c>
      <c r="B1348" s="64" t="s">
        <v>26</v>
      </c>
      <c r="C1348" t="s">
        <v>1084</v>
      </c>
      <c r="D1348" s="64" t="s">
        <v>118</v>
      </c>
      <c r="E1348" s="64" t="s">
        <v>153</v>
      </c>
      <c r="F1348" s="64" t="s">
        <v>1108</v>
      </c>
      <c r="G1348" s="64" t="s">
        <v>1110</v>
      </c>
      <c r="H1348" s="93" t="str">
        <f t="shared" si="14"/>
        <v>2. 出口SHZVBI1.筒型T板式电位电阻</v>
      </c>
      <c r="I1348" s="93" t="s">
        <v>1109</v>
      </c>
    </row>
    <row r="1349" spans="1:9" hidden="1">
      <c r="A1349" s="64" t="s">
        <v>15</v>
      </c>
      <c r="B1349" s="64" t="s">
        <v>26</v>
      </c>
      <c r="C1349" t="s">
        <v>1084</v>
      </c>
      <c r="D1349" s="64" t="s">
        <v>389</v>
      </c>
      <c r="E1349" s="64" t="s">
        <v>28</v>
      </c>
      <c r="F1349" s="64" t="s">
        <v>1108</v>
      </c>
      <c r="G1349" s="64" t="s">
        <v>531</v>
      </c>
      <c r="H1349" s="93" t="str">
        <f t="shared" si="14"/>
        <v>2. 出口SHZVCIII1.筒型T无</v>
      </c>
      <c r="I1349" s="93" t="s">
        <v>1112</v>
      </c>
    </row>
    <row r="1350" spans="1:9" hidden="1">
      <c r="A1350" s="64" t="s">
        <v>15</v>
      </c>
      <c r="B1350" s="64" t="s">
        <v>26</v>
      </c>
      <c r="C1350" t="s">
        <v>1084</v>
      </c>
      <c r="D1350" s="64" t="s">
        <v>389</v>
      </c>
      <c r="E1350" s="64" t="s">
        <v>28</v>
      </c>
      <c r="F1350" s="64" t="s">
        <v>1108</v>
      </c>
      <c r="G1350" s="64" t="s">
        <v>1110</v>
      </c>
      <c r="H1350" s="93" t="str">
        <f t="shared" si="14"/>
        <v>2. 出口SHZVCIII1.筒型T板式电位电阻</v>
      </c>
      <c r="I1350" s="93" t="s">
        <v>1111</v>
      </c>
    </row>
    <row r="1351" spans="1:9" hidden="1">
      <c r="A1351" s="64" t="s">
        <v>15</v>
      </c>
      <c r="B1351" s="64" t="s">
        <v>26</v>
      </c>
      <c r="C1351" t="s">
        <v>1084</v>
      </c>
      <c r="D1351" s="64" t="s">
        <v>389</v>
      </c>
      <c r="E1351" s="64" t="s">
        <v>153</v>
      </c>
      <c r="F1351" s="64" t="s">
        <v>1108</v>
      </c>
      <c r="G1351" s="64" t="s">
        <v>531</v>
      </c>
      <c r="H1351" s="93" t="str">
        <f t="shared" si="14"/>
        <v>2. 出口SHZVCI1.筒型T无</v>
      </c>
      <c r="I1351" s="93" t="s">
        <v>1109</v>
      </c>
    </row>
    <row r="1352" spans="1:9" hidden="1">
      <c r="A1352" s="64" t="s">
        <v>15</v>
      </c>
      <c r="B1352" s="64" t="s">
        <v>26</v>
      </c>
      <c r="C1352" t="s">
        <v>1084</v>
      </c>
      <c r="D1352" s="64" t="s">
        <v>389</v>
      </c>
      <c r="E1352" s="64" t="s">
        <v>153</v>
      </c>
      <c r="F1352" s="64" t="s">
        <v>1108</v>
      </c>
      <c r="G1352" s="64" t="s">
        <v>1110</v>
      </c>
      <c r="H1352" s="93" t="str">
        <f t="shared" si="14"/>
        <v>2. 出口SHZVCI1.筒型T板式电位电阻</v>
      </c>
      <c r="I1352" s="93" t="s">
        <v>1109</v>
      </c>
    </row>
    <row r="1353" spans="1:9" hidden="1">
      <c r="A1353" s="64" t="s">
        <v>15</v>
      </c>
      <c r="B1353" s="64" t="s">
        <v>26</v>
      </c>
      <c r="C1353" t="s">
        <v>1084</v>
      </c>
      <c r="D1353" s="64" t="s">
        <v>387</v>
      </c>
      <c r="E1353" s="64" t="s">
        <v>28</v>
      </c>
      <c r="F1353" s="64" t="s">
        <v>1108</v>
      </c>
      <c r="G1353" s="64" t="s">
        <v>531</v>
      </c>
      <c r="H1353" s="93" t="str">
        <f t="shared" si="14"/>
        <v>2. 出口SHZVDIII1.筒型T无</v>
      </c>
      <c r="I1353" s="93" t="s">
        <v>1091</v>
      </c>
    </row>
    <row r="1354" spans="1:9" hidden="1">
      <c r="A1354" s="64" t="s">
        <v>15</v>
      </c>
      <c r="B1354" s="64" t="s">
        <v>26</v>
      </c>
      <c r="C1354" t="s">
        <v>1084</v>
      </c>
      <c r="D1354" s="64" t="s">
        <v>387</v>
      </c>
      <c r="E1354" s="64" t="s">
        <v>28</v>
      </c>
      <c r="F1354" s="64" t="s">
        <v>1108</v>
      </c>
      <c r="G1354" s="64" t="s">
        <v>1110</v>
      </c>
      <c r="H1354" s="93" t="str">
        <f t="shared" si="14"/>
        <v>2. 出口SHZVDIII1.筒型T板式电位电阻</v>
      </c>
      <c r="I1354" s="93" t="s">
        <v>1092</v>
      </c>
    </row>
    <row r="1355" spans="1:9" hidden="1">
      <c r="A1355" s="64" t="s">
        <v>15</v>
      </c>
      <c r="B1355" s="64" t="s">
        <v>26</v>
      </c>
      <c r="C1355" t="s">
        <v>1084</v>
      </c>
      <c r="D1355" s="64" t="s">
        <v>387</v>
      </c>
      <c r="E1355" s="64" t="s">
        <v>153</v>
      </c>
      <c r="F1355" s="64" t="s">
        <v>1108</v>
      </c>
      <c r="G1355" s="64" t="s">
        <v>531</v>
      </c>
      <c r="H1355" s="93" t="str">
        <f t="shared" si="14"/>
        <v>2. 出口SHZVDI1.筒型T无</v>
      </c>
      <c r="I1355" s="93" t="s">
        <v>1109</v>
      </c>
    </row>
    <row r="1356" spans="1:9" hidden="1">
      <c r="A1356" s="64" t="s">
        <v>15</v>
      </c>
      <c r="B1356" s="64" t="s">
        <v>26</v>
      </c>
      <c r="C1356" t="s">
        <v>1084</v>
      </c>
      <c r="D1356" s="64" t="s">
        <v>387</v>
      </c>
      <c r="E1356" s="64" t="s">
        <v>153</v>
      </c>
      <c r="F1356" s="64" t="s">
        <v>1108</v>
      </c>
      <c r="G1356" s="64" t="s">
        <v>1110</v>
      </c>
      <c r="H1356" s="93" t="str">
        <f t="shared" si="14"/>
        <v>2. 出口SHZVDI1.筒型T板式电位电阻</v>
      </c>
      <c r="I1356" s="93" t="s">
        <v>1109</v>
      </c>
    </row>
    <row r="1357" spans="1:9" hidden="1">
      <c r="A1357" s="64" t="s">
        <v>15</v>
      </c>
      <c r="B1357" s="64" t="s">
        <v>26</v>
      </c>
      <c r="C1357" t="s">
        <v>1084</v>
      </c>
      <c r="D1357" s="64" t="s">
        <v>390</v>
      </c>
      <c r="E1357" s="64" t="s">
        <v>28</v>
      </c>
      <c r="F1357" s="64" t="s">
        <v>1108</v>
      </c>
      <c r="G1357" s="64" t="s">
        <v>531</v>
      </c>
      <c r="H1357" s="93" t="str">
        <f t="shared" si="14"/>
        <v>2. 出口SHZVDEIII1.筒型T无</v>
      </c>
      <c r="I1357" s="93" t="s">
        <v>1091</v>
      </c>
    </row>
    <row r="1358" spans="1:9" hidden="1">
      <c r="A1358" s="64" t="s">
        <v>15</v>
      </c>
      <c r="B1358" s="64" t="s">
        <v>26</v>
      </c>
      <c r="C1358" t="s">
        <v>1084</v>
      </c>
      <c r="D1358" s="64" t="s">
        <v>390</v>
      </c>
      <c r="E1358" s="64" t="s">
        <v>28</v>
      </c>
      <c r="F1358" s="64" t="s">
        <v>1108</v>
      </c>
      <c r="G1358" s="64" t="s">
        <v>1110</v>
      </c>
      <c r="H1358" s="93" t="str">
        <f t="shared" si="14"/>
        <v>2. 出口SHZVDEIII1.筒型T板式电位电阻</v>
      </c>
      <c r="I1358" s="93" t="s">
        <v>1092</v>
      </c>
    </row>
    <row r="1359" spans="1:9" hidden="1">
      <c r="A1359" s="64" t="s">
        <v>15</v>
      </c>
      <c r="B1359" s="64" t="s">
        <v>26</v>
      </c>
      <c r="C1359" t="s">
        <v>1084</v>
      </c>
      <c r="D1359" s="64" t="s">
        <v>390</v>
      </c>
      <c r="E1359" s="64" t="s">
        <v>153</v>
      </c>
      <c r="F1359" s="64" t="s">
        <v>1108</v>
      </c>
      <c r="G1359" s="64" t="s">
        <v>531</v>
      </c>
      <c r="H1359" s="93" t="str">
        <f t="shared" si="14"/>
        <v>2. 出口SHZVDEI1.筒型T无</v>
      </c>
      <c r="I1359" s="93" t="s">
        <v>1109</v>
      </c>
    </row>
    <row r="1360" spans="1:9" hidden="1">
      <c r="A1360" s="64" t="s">
        <v>15</v>
      </c>
      <c r="B1360" s="64" t="s">
        <v>26</v>
      </c>
      <c r="C1360" t="s">
        <v>1084</v>
      </c>
      <c r="D1360" s="64" t="s">
        <v>390</v>
      </c>
      <c r="E1360" s="64" t="s">
        <v>153</v>
      </c>
      <c r="F1360" s="64" t="s">
        <v>1108</v>
      </c>
      <c r="G1360" s="64" t="s">
        <v>1110</v>
      </c>
      <c r="H1360" s="93" t="str">
        <f t="shared" si="14"/>
        <v>2. 出口SHZVDEI1.筒型T板式电位电阻</v>
      </c>
      <c r="I1360" s="93" t="s">
        <v>1109</v>
      </c>
    </row>
    <row r="1361" spans="1:11" hidden="1">
      <c r="A1361" s="64" t="s">
        <v>15</v>
      </c>
      <c r="B1361" s="64" t="s">
        <v>26</v>
      </c>
      <c r="C1361" t="s">
        <v>1084</v>
      </c>
      <c r="D1361" s="64" t="s">
        <v>389</v>
      </c>
      <c r="E1361" s="64" t="s">
        <v>28</v>
      </c>
      <c r="F1361" s="64" t="s">
        <v>1113</v>
      </c>
      <c r="G1361" s="64" t="s">
        <v>531</v>
      </c>
      <c r="H1361" s="93" t="str">
        <f t="shared" si="14"/>
        <v>2. 出口SHZVCIII2.笼型L无</v>
      </c>
      <c r="I1361" s="93" t="s">
        <v>1114</v>
      </c>
    </row>
    <row r="1362" spans="1:11" hidden="1">
      <c r="A1362" s="64" t="s">
        <v>15</v>
      </c>
      <c r="B1362" s="64" t="s">
        <v>26</v>
      </c>
      <c r="C1362" t="s">
        <v>1084</v>
      </c>
      <c r="D1362" s="64" t="s">
        <v>389</v>
      </c>
      <c r="E1362" s="64" t="s">
        <v>153</v>
      </c>
      <c r="F1362" s="64" t="s">
        <v>1113</v>
      </c>
      <c r="G1362" s="64" t="s">
        <v>531</v>
      </c>
      <c r="H1362" s="93" t="str">
        <f t="shared" si="14"/>
        <v>2. 出口SHZVCI2.笼型L无</v>
      </c>
      <c r="I1362" s="93" t="s">
        <v>1114</v>
      </c>
    </row>
    <row r="1363" spans="1:11" hidden="1">
      <c r="A1363" s="64" t="s">
        <v>15</v>
      </c>
      <c r="B1363" s="64" t="s">
        <v>26</v>
      </c>
      <c r="C1363" t="s">
        <v>1084</v>
      </c>
      <c r="D1363" s="64" t="s">
        <v>387</v>
      </c>
      <c r="E1363" s="64" t="s">
        <v>28</v>
      </c>
      <c r="F1363" s="64" t="s">
        <v>1113</v>
      </c>
      <c r="G1363" s="64" t="s">
        <v>531</v>
      </c>
      <c r="H1363" s="93" t="str">
        <f t="shared" si="14"/>
        <v>2. 出口SHZVDIII2.笼型L无</v>
      </c>
      <c r="I1363" s="93" t="s">
        <v>1115</v>
      </c>
    </row>
    <row r="1364" spans="1:11" hidden="1">
      <c r="A1364" s="64" t="s">
        <v>15</v>
      </c>
      <c r="B1364" s="64" t="s">
        <v>26</v>
      </c>
      <c r="C1364" t="s">
        <v>1084</v>
      </c>
      <c r="D1364" s="64" t="s">
        <v>387</v>
      </c>
      <c r="E1364" s="64" t="s">
        <v>153</v>
      </c>
      <c r="F1364" s="64" t="s">
        <v>1113</v>
      </c>
      <c r="G1364" s="64" t="s">
        <v>531</v>
      </c>
      <c r="H1364" s="93" t="str">
        <f t="shared" si="14"/>
        <v>2. 出口SHZVDI2.笼型L无</v>
      </c>
      <c r="I1364" s="93" t="s">
        <v>1115</v>
      </c>
    </row>
    <row r="1365" spans="1:11" hidden="1">
      <c r="A1365" s="64" t="s">
        <v>15</v>
      </c>
      <c r="B1365" s="64" t="s">
        <v>26</v>
      </c>
      <c r="C1365" t="s">
        <v>1084</v>
      </c>
      <c r="D1365" s="64" t="s">
        <v>390</v>
      </c>
      <c r="E1365" s="64" t="s">
        <v>28</v>
      </c>
      <c r="F1365" s="64" t="s">
        <v>1113</v>
      </c>
      <c r="G1365" s="64" t="s">
        <v>531</v>
      </c>
      <c r="H1365" s="93" t="str">
        <f t="shared" si="14"/>
        <v>2. 出口SHZVDEIII2.笼型L无</v>
      </c>
      <c r="I1365" s="93" t="s">
        <v>1115</v>
      </c>
    </row>
    <row r="1366" spans="1:11" hidden="1">
      <c r="A1366" s="64" t="s">
        <v>15</v>
      </c>
      <c r="B1366" s="64" t="s">
        <v>26</v>
      </c>
      <c r="C1366" t="s">
        <v>1084</v>
      </c>
      <c r="D1366" s="64" t="s">
        <v>390</v>
      </c>
      <c r="E1366" s="64" t="s">
        <v>153</v>
      </c>
      <c r="F1366" s="64" t="s">
        <v>1113</v>
      </c>
      <c r="G1366" s="64" t="s">
        <v>531</v>
      </c>
      <c r="H1366" s="93" t="str">
        <f t="shared" si="14"/>
        <v>2. 出口SHZVDEI2.笼型L无</v>
      </c>
      <c r="I1366" s="93" t="s">
        <v>1115</v>
      </c>
    </row>
    <row r="1367" spans="1:11" hidden="1">
      <c r="A1367" s="64" t="s">
        <v>15</v>
      </c>
      <c r="B1367" s="64" t="s">
        <v>26</v>
      </c>
      <c r="C1367" t="s">
        <v>1084</v>
      </c>
      <c r="D1367" s="64" t="s">
        <v>389</v>
      </c>
      <c r="E1367" s="64" t="s">
        <v>28</v>
      </c>
      <c r="F1367" s="64" t="s">
        <v>1113</v>
      </c>
      <c r="G1367" s="64" t="s">
        <v>1110</v>
      </c>
      <c r="H1367" s="93" t="str">
        <f t="shared" si="14"/>
        <v>2. 出口SHZVCIII2.笼型L板式电位电阻</v>
      </c>
      <c r="I1367" s="93" t="s">
        <v>1115</v>
      </c>
    </row>
    <row r="1368" spans="1:11" hidden="1">
      <c r="A1368" s="64" t="s">
        <v>15</v>
      </c>
      <c r="B1368" s="64" t="s">
        <v>26</v>
      </c>
      <c r="C1368" t="s">
        <v>1084</v>
      </c>
      <c r="D1368" s="64" t="s">
        <v>389</v>
      </c>
      <c r="E1368" s="64" t="s">
        <v>153</v>
      </c>
      <c r="F1368" s="64" t="s">
        <v>1113</v>
      </c>
      <c r="G1368" s="64" t="s">
        <v>1110</v>
      </c>
      <c r="H1368" s="93" t="str">
        <f t="shared" si="14"/>
        <v>2. 出口SHZVCI2.笼型L板式电位电阻</v>
      </c>
      <c r="I1368" s="93" t="s">
        <v>1115</v>
      </c>
    </row>
    <row r="1369" spans="1:11" hidden="1">
      <c r="A1369" s="64" t="s">
        <v>15</v>
      </c>
      <c r="B1369" s="64" t="s">
        <v>26</v>
      </c>
      <c r="C1369" t="s">
        <v>1084</v>
      </c>
      <c r="D1369" s="64" t="s">
        <v>387</v>
      </c>
      <c r="E1369" s="64" t="s">
        <v>28</v>
      </c>
      <c r="F1369" s="64" t="s">
        <v>1113</v>
      </c>
      <c r="G1369" s="64" t="s">
        <v>1110</v>
      </c>
      <c r="H1369" s="93" t="str">
        <f t="shared" si="14"/>
        <v>2. 出口SHZVDIII2.笼型L板式电位电阻</v>
      </c>
      <c r="I1369" s="93" t="s">
        <v>1116</v>
      </c>
    </row>
    <row r="1370" spans="1:11" hidden="1">
      <c r="A1370" s="64" t="s">
        <v>15</v>
      </c>
      <c r="B1370" s="64" t="s">
        <v>26</v>
      </c>
      <c r="C1370" t="s">
        <v>1084</v>
      </c>
      <c r="D1370" s="64" t="s">
        <v>387</v>
      </c>
      <c r="E1370" s="64" t="s">
        <v>153</v>
      </c>
      <c r="F1370" s="64" t="s">
        <v>1113</v>
      </c>
      <c r="G1370" s="64" t="s">
        <v>1110</v>
      </c>
      <c r="H1370" s="93" t="str">
        <f t="shared" si="14"/>
        <v>2. 出口SHZVDI2.笼型L板式电位电阻</v>
      </c>
      <c r="I1370" s="93" t="s">
        <v>1116</v>
      </c>
    </row>
    <row r="1371" spans="1:11" hidden="1">
      <c r="A1371" s="64" t="s">
        <v>15</v>
      </c>
      <c r="B1371" s="64" t="s">
        <v>26</v>
      </c>
      <c r="C1371" t="s">
        <v>1084</v>
      </c>
      <c r="D1371" s="64" t="s">
        <v>390</v>
      </c>
      <c r="E1371" s="64" t="s">
        <v>28</v>
      </c>
      <c r="F1371" s="64" t="s">
        <v>1113</v>
      </c>
      <c r="G1371" s="64" t="s">
        <v>1110</v>
      </c>
      <c r="H1371" s="93" t="str">
        <f t="shared" si="14"/>
        <v>2. 出口SHZVDEIII2.笼型L板式电位电阻</v>
      </c>
      <c r="I1371" s="93" t="s">
        <v>1116</v>
      </c>
    </row>
    <row r="1372" spans="1:11" hidden="1">
      <c r="A1372" s="64" t="s">
        <v>15</v>
      </c>
      <c r="B1372" s="64" t="s">
        <v>26</v>
      </c>
      <c r="C1372" t="s">
        <v>1084</v>
      </c>
      <c r="D1372" s="64" t="s">
        <v>390</v>
      </c>
      <c r="E1372" s="64" t="s">
        <v>153</v>
      </c>
      <c r="F1372" s="64" t="s">
        <v>1113</v>
      </c>
      <c r="G1372" s="64" t="s">
        <v>1110</v>
      </c>
      <c r="H1372" s="93" t="str">
        <f t="shared" si="14"/>
        <v>2. 出口SHZVDEI2.笼型L板式电位电阻</v>
      </c>
      <c r="I1372" s="93" t="s">
        <v>1116</v>
      </c>
    </row>
    <row r="1373" spans="1:11" hidden="1">
      <c r="A1373" s="64" t="s">
        <v>1095</v>
      </c>
      <c r="B1373" s="64" t="s">
        <v>26</v>
      </c>
      <c r="C1373" t="s">
        <v>1084</v>
      </c>
      <c r="D1373" s="64" t="s">
        <v>118</v>
      </c>
      <c r="E1373" s="64" t="s">
        <v>28</v>
      </c>
      <c r="F1373" s="64" t="s">
        <v>1108</v>
      </c>
      <c r="G1373" s="64" t="s">
        <v>531</v>
      </c>
      <c r="H1373" s="93" t="str">
        <f t="shared" si="14"/>
        <v>1. 国内SHZVBIII1.筒型T无</v>
      </c>
      <c r="I1373" s="50" t="s">
        <v>1117</v>
      </c>
      <c r="J1373" s="50" t="s">
        <v>1118</v>
      </c>
      <c r="K1373" t="s">
        <v>1117</v>
      </c>
    </row>
    <row r="1374" spans="1:11" hidden="1">
      <c r="A1374" s="64" t="s">
        <v>1095</v>
      </c>
      <c r="B1374" s="64" t="s">
        <v>26</v>
      </c>
      <c r="C1374" t="s">
        <v>1084</v>
      </c>
      <c r="D1374" s="64" t="s">
        <v>118</v>
      </c>
      <c r="E1374" s="64" t="s">
        <v>28</v>
      </c>
      <c r="F1374" s="64" t="s">
        <v>1108</v>
      </c>
      <c r="G1374" s="64" t="s">
        <v>1110</v>
      </c>
      <c r="H1374" s="93" t="str">
        <f t="shared" si="14"/>
        <v>1. 国内SHZVBIII1.筒型T板式电位电阻</v>
      </c>
      <c r="I1374" s="50" t="s">
        <v>1119</v>
      </c>
      <c r="J1374" s="50" t="s">
        <v>1120</v>
      </c>
      <c r="K1374" t="s">
        <v>1119</v>
      </c>
    </row>
    <row r="1375" spans="1:11" hidden="1">
      <c r="A1375" s="64" t="s">
        <v>1095</v>
      </c>
      <c r="B1375" s="64" t="s">
        <v>26</v>
      </c>
      <c r="C1375" t="s">
        <v>1084</v>
      </c>
      <c r="D1375" s="64" t="s">
        <v>118</v>
      </c>
      <c r="E1375" s="64" t="s">
        <v>153</v>
      </c>
      <c r="F1375" s="64" t="s">
        <v>1108</v>
      </c>
      <c r="G1375" s="64" t="s">
        <v>531</v>
      </c>
      <c r="H1375" s="93" t="str">
        <f t="shared" si="14"/>
        <v>1. 国内SHZVBI1.筒型T无</v>
      </c>
      <c r="I1375" s="50" t="s">
        <v>1117</v>
      </c>
      <c r="J1375" s="50" t="s">
        <v>1118</v>
      </c>
      <c r="K1375" t="s">
        <v>1117</v>
      </c>
    </row>
    <row r="1376" spans="1:11" hidden="1">
      <c r="A1376" s="64" t="s">
        <v>1095</v>
      </c>
      <c r="B1376" s="64" t="s">
        <v>26</v>
      </c>
      <c r="C1376" t="s">
        <v>1084</v>
      </c>
      <c r="D1376" s="64" t="s">
        <v>118</v>
      </c>
      <c r="E1376" s="64" t="s">
        <v>153</v>
      </c>
      <c r="F1376" s="64" t="s">
        <v>1108</v>
      </c>
      <c r="G1376" s="64" t="s">
        <v>1110</v>
      </c>
      <c r="H1376" s="93" t="str">
        <f t="shared" si="14"/>
        <v>1. 国内SHZVBI1.筒型T板式电位电阻</v>
      </c>
      <c r="I1376" s="50" t="s">
        <v>1117</v>
      </c>
      <c r="J1376" s="50" t="s">
        <v>1118</v>
      </c>
      <c r="K1376" t="s">
        <v>1117</v>
      </c>
    </row>
    <row r="1377" spans="1:11" hidden="1">
      <c r="A1377" s="64" t="s">
        <v>1095</v>
      </c>
      <c r="B1377" s="64" t="s">
        <v>26</v>
      </c>
      <c r="C1377" t="s">
        <v>1084</v>
      </c>
      <c r="D1377" s="64" t="s">
        <v>389</v>
      </c>
      <c r="E1377" s="64" t="s">
        <v>28</v>
      </c>
      <c r="F1377" s="64" t="s">
        <v>1108</v>
      </c>
      <c r="G1377" s="64" t="s">
        <v>531</v>
      </c>
      <c r="H1377" s="93" t="str">
        <f t="shared" si="14"/>
        <v>1. 国内SHZVCIII1.筒型T无</v>
      </c>
      <c r="I1377" s="50" t="s">
        <v>1121</v>
      </c>
      <c r="J1377" s="50" t="s">
        <v>1122</v>
      </c>
      <c r="K1377" t="s">
        <v>1121</v>
      </c>
    </row>
    <row r="1378" spans="1:11" hidden="1">
      <c r="A1378" s="64" t="s">
        <v>1095</v>
      </c>
      <c r="B1378" s="64" t="s">
        <v>26</v>
      </c>
      <c r="C1378" t="s">
        <v>1084</v>
      </c>
      <c r="D1378" s="64" t="s">
        <v>389</v>
      </c>
      <c r="E1378" s="64" t="s">
        <v>28</v>
      </c>
      <c r="F1378" s="64" t="s">
        <v>1108</v>
      </c>
      <c r="G1378" s="64" t="s">
        <v>1110</v>
      </c>
      <c r="H1378" s="93" t="str">
        <f t="shared" ref="H1378:H1400" si="15">A1378&amp;B1378&amp;D1378&amp;E1378&amp;F1378&amp;G1378</f>
        <v>1. 国内SHZVCIII1.筒型T板式电位电阻</v>
      </c>
      <c r="I1378" s="50" t="s">
        <v>1119</v>
      </c>
      <c r="J1378" s="50" t="s">
        <v>1120</v>
      </c>
      <c r="K1378" t="s">
        <v>1119</v>
      </c>
    </row>
    <row r="1379" spans="1:11" hidden="1">
      <c r="A1379" s="64" t="s">
        <v>1095</v>
      </c>
      <c r="B1379" s="64" t="s">
        <v>26</v>
      </c>
      <c r="C1379" t="s">
        <v>1084</v>
      </c>
      <c r="D1379" s="64" t="s">
        <v>389</v>
      </c>
      <c r="E1379" s="64" t="s">
        <v>153</v>
      </c>
      <c r="F1379" s="64" t="s">
        <v>1108</v>
      </c>
      <c r="G1379" s="64" t="s">
        <v>531</v>
      </c>
      <c r="H1379" s="93" t="str">
        <f t="shared" si="15"/>
        <v>1. 国内SHZVCI1.筒型T无</v>
      </c>
      <c r="I1379" s="50" t="s">
        <v>1117</v>
      </c>
      <c r="J1379" s="50" t="s">
        <v>1118</v>
      </c>
      <c r="K1379" t="s">
        <v>1117</v>
      </c>
    </row>
    <row r="1380" spans="1:11" hidden="1">
      <c r="A1380" s="64" t="s">
        <v>1095</v>
      </c>
      <c r="B1380" s="64" t="s">
        <v>26</v>
      </c>
      <c r="C1380" t="s">
        <v>1084</v>
      </c>
      <c r="D1380" s="64" t="s">
        <v>389</v>
      </c>
      <c r="E1380" s="64" t="s">
        <v>153</v>
      </c>
      <c r="F1380" s="64" t="s">
        <v>1108</v>
      </c>
      <c r="G1380" s="64" t="s">
        <v>1110</v>
      </c>
      <c r="H1380" s="93" t="str">
        <f t="shared" si="15"/>
        <v>1. 国内SHZVCI1.筒型T板式电位电阻</v>
      </c>
      <c r="I1380" s="50" t="s">
        <v>1117</v>
      </c>
      <c r="J1380" s="50" t="s">
        <v>1118</v>
      </c>
      <c r="K1380" t="s">
        <v>1117</v>
      </c>
    </row>
    <row r="1381" spans="1:11" hidden="1">
      <c r="A1381" s="64" t="s">
        <v>1095</v>
      </c>
      <c r="B1381" s="64" t="s">
        <v>26</v>
      </c>
      <c r="C1381" t="s">
        <v>1084</v>
      </c>
      <c r="D1381" s="64" t="s">
        <v>387</v>
      </c>
      <c r="E1381" s="64" t="s">
        <v>28</v>
      </c>
      <c r="F1381" s="64" t="s">
        <v>1108</v>
      </c>
      <c r="G1381" s="64" t="s">
        <v>531</v>
      </c>
      <c r="H1381" s="93" t="str">
        <f t="shared" si="15"/>
        <v>1. 国内SHZVDIII1.筒型T无</v>
      </c>
      <c r="I1381" s="50" t="s">
        <v>1096</v>
      </c>
      <c r="J1381" s="50" t="s">
        <v>1097</v>
      </c>
      <c r="K1381" t="s">
        <v>1096</v>
      </c>
    </row>
    <row r="1382" spans="1:11" hidden="1">
      <c r="A1382" s="64" t="s">
        <v>1095</v>
      </c>
      <c r="B1382" s="64" t="s">
        <v>26</v>
      </c>
      <c r="C1382" t="s">
        <v>1084</v>
      </c>
      <c r="D1382" s="64" t="s">
        <v>387</v>
      </c>
      <c r="E1382" s="64" t="s">
        <v>28</v>
      </c>
      <c r="F1382" s="64" t="s">
        <v>1108</v>
      </c>
      <c r="G1382" s="64" t="s">
        <v>1110</v>
      </c>
      <c r="H1382" s="93" t="str">
        <f t="shared" si="15"/>
        <v>1. 国内SHZVDIII1.筒型T板式电位电阻</v>
      </c>
      <c r="I1382" s="50" t="s">
        <v>1098</v>
      </c>
      <c r="J1382" s="50" t="s">
        <v>1099</v>
      </c>
      <c r="K1382" t="s">
        <v>1098</v>
      </c>
    </row>
    <row r="1383" spans="1:11" hidden="1">
      <c r="A1383" s="64" t="s">
        <v>1095</v>
      </c>
      <c r="B1383" s="64" t="s">
        <v>26</v>
      </c>
      <c r="C1383" t="s">
        <v>1084</v>
      </c>
      <c r="D1383" s="64" t="s">
        <v>387</v>
      </c>
      <c r="E1383" s="64" t="s">
        <v>153</v>
      </c>
      <c r="F1383" s="64" t="s">
        <v>1108</v>
      </c>
      <c r="G1383" s="64" t="s">
        <v>531</v>
      </c>
      <c r="H1383" s="93" t="str">
        <f t="shared" si="15"/>
        <v>1. 国内SHZVDI1.筒型T无</v>
      </c>
      <c r="I1383" s="50" t="s">
        <v>1117</v>
      </c>
      <c r="J1383" s="50" t="s">
        <v>1118</v>
      </c>
      <c r="K1383" t="s">
        <v>1117</v>
      </c>
    </row>
    <row r="1384" spans="1:11" hidden="1">
      <c r="A1384" s="64" t="s">
        <v>1095</v>
      </c>
      <c r="B1384" s="64" t="s">
        <v>26</v>
      </c>
      <c r="C1384" t="s">
        <v>1084</v>
      </c>
      <c r="D1384" s="64" t="s">
        <v>387</v>
      </c>
      <c r="E1384" s="64" t="s">
        <v>153</v>
      </c>
      <c r="F1384" s="64" t="s">
        <v>1108</v>
      </c>
      <c r="G1384" s="64" t="s">
        <v>1110</v>
      </c>
      <c r="H1384" s="93" t="str">
        <f t="shared" si="15"/>
        <v>1. 国内SHZVDI1.筒型T板式电位电阻</v>
      </c>
      <c r="I1384" s="50" t="s">
        <v>1117</v>
      </c>
      <c r="J1384" s="50" t="s">
        <v>1118</v>
      </c>
      <c r="K1384" t="s">
        <v>1117</v>
      </c>
    </row>
    <row r="1385" spans="1:11" hidden="1">
      <c r="A1385" s="64" t="s">
        <v>1095</v>
      </c>
      <c r="B1385" s="64" t="s">
        <v>26</v>
      </c>
      <c r="C1385" t="s">
        <v>1084</v>
      </c>
      <c r="D1385" s="64" t="s">
        <v>390</v>
      </c>
      <c r="E1385" s="64" t="s">
        <v>28</v>
      </c>
      <c r="F1385" s="64" t="s">
        <v>1108</v>
      </c>
      <c r="G1385" s="64" t="s">
        <v>531</v>
      </c>
      <c r="H1385" s="93" t="str">
        <f t="shared" si="15"/>
        <v>1. 国内SHZVDEIII1.筒型T无</v>
      </c>
      <c r="I1385" s="50" t="s">
        <v>1096</v>
      </c>
      <c r="J1385" s="50" t="s">
        <v>1097</v>
      </c>
      <c r="K1385" t="s">
        <v>1096</v>
      </c>
    </row>
    <row r="1386" spans="1:11" hidden="1">
      <c r="A1386" s="64" t="s">
        <v>1095</v>
      </c>
      <c r="B1386" s="64" t="s">
        <v>26</v>
      </c>
      <c r="C1386" t="s">
        <v>1084</v>
      </c>
      <c r="D1386" s="64" t="s">
        <v>390</v>
      </c>
      <c r="E1386" s="64" t="s">
        <v>28</v>
      </c>
      <c r="F1386" s="64" t="s">
        <v>1108</v>
      </c>
      <c r="G1386" s="64" t="s">
        <v>1110</v>
      </c>
      <c r="H1386" s="93" t="str">
        <f t="shared" si="15"/>
        <v>1. 国内SHZVDEIII1.筒型T板式电位电阻</v>
      </c>
      <c r="I1386" s="50" t="s">
        <v>1098</v>
      </c>
      <c r="J1386" s="50" t="s">
        <v>1099</v>
      </c>
      <c r="K1386" t="s">
        <v>1098</v>
      </c>
    </row>
    <row r="1387" spans="1:11" hidden="1">
      <c r="A1387" s="64" t="s">
        <v>1095</v>
      </c>
      <c r="B1387" s="64" t="s">
        <v>26</v>
      </c>
      <c r="C1387" t="s">
        <v>1084</v>
      </c>
      <c r="D1387" s="64" t="s">
        <v>390</v>
      </c>
      <c r="E1387" s="64" t="s">
        <v>153</v>
      </c>
      <c r="F1387" s="64" t="s">
        <v>1108</v>
      </c>
      <c r="G1387" s="64" t="s">
        <v>531</v>
      </c>
      <c r="H1387" s="93" t="str">
        <f t="shared" si="15"/>
        <v>1. 国内SHZVDEI1.筒型T无</v>
      </c>
      <c r="I1387" s="50" t="s">
        <v>1117</v>
      </c>
      <c r="J1387" s="50" t="s">
        <v>1118</v>
      </c>
      <c r="K1387" t="s">
        <v>1117</v>
      </c>
    </row>
    <row r="1388" spans="1:11" hidden="1">
      <c r="A1388" s="64" t="s">
        <v>1095</v>
      </c>
      <c r="B1388" s="64" t="s">
        <v>26</v>
      </c>
      <c r="C1388" t="s">
        <v>1084</v>
      </c>
      <c r="D1388" s="64" t="s">
        <v>390</v>
      </c>
      <c r="E1388" s="64" t="s">
        <v>153</v>
      </c>
      <c r="F1388" s="64" t="s">
        <v>1108</v>
      </c>
      <c r="G1388" s="64" t="s">
        <v>1110</v>
      </c>
      <c r="H1388" s="93" t="str">
        <f t="shared" si="15"/>
        <v>1. 国内SHZVDEI1.筒型T板式电位电阻</v>
      </c>
      <c r="I1388" s="50" t="s">
        <v>1117</v>
      </c>
      <c r="J1388" s="50" t="s">
        <v>1118</v>
      </c>
      <c r="K1388" t="s">
        <v>1117</v>
      </c>
    </row>
    <row r="1389" spans="1:11" hidden="1">
      <c r="A1389" s="64" t="s">
        <v>1095</v>
      </c>
      <c r="B1389" s="64" t="s">
        <v>26</v>
      </c>
      <c r="C1389" t="s">
        <v>1084</v>
      </c>
      <c r="D1389" s="64" t="s">
        <v>389</v>
      </c>
      <c r="E1389" s="64" t="s">
        <v>28</v>
      </c>
      <c r="F1389" s="64" t="s">
        <v>1113</v>
      </c>
      <c r="G1389" s="64" t="s">
        <v>531</v>
      </c>
      <c r="H1389" s="93" t="str">
        <f t="shared" si="15"/>
        <v>1. 国内SHZVCIII2.笼型L无</v>
      </c>
      <c r="I1389" s="50" t="s">
        <v>1123</v>
      </c>
      <c r="J1389" s="50" t="s">
        <v>1124</v>
      </c>
      <c r="K1389" t="s">
        <v>1123</v>
      </c>
    </row>
    <row r="1390" spans="1:11" hidden="1">
      <c r="A1390" s="64" t="s">
        <v>1095</v>
      </c>
      <c r="B1390" s="64" t="s">
        <v>26</v>
      </c>
      <c r="C1390" t="s">
        <v>1084</v>
      </c>
      <c r="D1390" s="64" t="s">
        <v>389</v>
      </c>
      <c r="E1390" s="64" t="s">
        <v>153</v>
      </c>
      <c r="F1390" s="64" t="s">
        <v>1113</v>
      </c>
      <c r="G1390" s="64" t="s">
        <v>531</v>
      </c>
      <c r="H1390" s="93" t="str">
        <f t="shared" si="15"/>
        <v>1. 国内SHZVCI2.笼型L无</v>
      </c>
      <c r="I1390" s="50" t="s">
        <v>1123</v>
      </c>
      <c r="J1390" s="50" t="s">
        <v>1124</v>
      </c>
      <c r="K1390" t="s">
        <v>1123</v>
      </c>
    </row>
    <row r="1391" spans="1:11" hidden="1">
      <c r="A1391" s="64" t="s">
        <v>1095</v>
      </c>
      <c r="B1391" s="64" t="s">
        <v>26</v>
      </c>
      <c r="C1391" t="s">
        <v>1084</v>
      </c>
      <c r="D1391" s="64" t="s">
        <v>387</v>
      </c>
      <c r="E1391" s="64" t="s">
        <v>28</v>
      </c>
      <c r="F1391" s="64" t="s">
        <v>1113</v>
      </c>
      <c r="G1391" s="64" t="s">
        <v>531</v>
      </c>
      <c r="H1391" s="93" t="str">
        <f t="shared" si="15"/>
        <v>1. 国内SHZVDIII2.笼型L无</v>
      </c>
      <c r="I1391" s="50" t="s">
        <v>1125</v>
      </c>
      <c r="J1391" s="50" t="s">
        <v>1126</v>
      </c>
      <c r="K1391" t="s">
        <v>1125</v>
      </c>
    </row>
    <row r="1392" spans="1:11" hidden="1">
      <c r="A1392" s="64" t="s">
        <v>1095</v>
      </c>
      <c r="B1392" s="64" t="s">
        <v>26</v>
      </c>
      <c r="C1392" t="s">
        <v>1084</v>
      </c>
      <c r="D1392" s="64" t="s">
        <v>387</v>
      </c>
      <c r="E1392" s="64" t="s">
        <v>153</v>
      </c>
      <c r="F1392" s="64" t="s">
        <v>1113</v>
      </c>
      <c r="G1392" s="64" t="s">
        <v>531</v>
      </c>
      <c r="H1392" s="93" t="str">
        <f t="shared" si="15"/>
        <v>1. 国内SHZVDI2.笼型L无</v>
      </c>
      <c r="I1392" s="50" t="s">
        <v>1125</v>
      </c>
      <c r="J1392" s="50" t="s">
        <v>1126</v>
      </c>
      <c r="K1392" t="s">
        <v>1125</v>
      </c>
    </row>
    <row r="1393" spans="1:11" hidden="1">
      <c r="A1393" s="64" t="s">
        <v>1095</v>
      </c>
      <c r="B1393" s="64" t="s">
        <v>26</v>
      </c>
      <c r="C1393" t="s">
        <v>1084</v>
      </c>
      <c r="D1393" s="64" t="s">
        <v>390</v>
      </c>
      <c r="E1393" s="64" t="s">
        <v>28</v>
      </c>
      <c r="F1393" s="64" t="s">
        <v>1113</v>
      </c>
      <c r="G1393" s="64" t="s">
        <v>531</v>
      </c>
      <c r="H1393" s="93" t="str">
        <f t="shared" si="15"/>
        <v>1. 国内SHZVDEIII2.笼型L无</v>
      </c>
      <c r="I1393" s="50" t="s">
        <v>1125</v>
      </c>
      <c r="J1393" s="50" t="s">
        <v>1126</v>
      </c>
      <c r="K1393" t="s">
        <v>1125</v>
      </c>
    </row>
    <row r="1394" spans="1:11" hidden="1">
      <c r="A1394" s="64" t="s">
        <v>1095</v>
      </c>
      <c r="B1394" s="64" t="s">
        <v>26</v>
      </c>
      <c r="C1394" t="s">
        <v>1084</v>
      </c>
      <c r="D1394" s="64" t="s">
        <v>390</v>
      </c>
      <c r="E1394" s="64" t="s">
        <v>153</v>
      </c>
      <c r="F1394" s="64" t="s">
        <v>1113</v>
      </c>
      <c r="G1394" s="64" t="s">
        <v>531</v>
      </c>
      <c r="H1394" s="93" t="str">
        <f t="shared" si="15"/>
        <v>1. 国内SHZVDEI2.笼型L无</v>
      </c>
      <c r="I1394" s="50" t="s">
        <v>1125</v>
      </c>
      <c r="J1394" s="50" t="s">
        <v>1126</v>
      </c>
      <c r="K1394" t="s">
        <v>1125</v>
      </c>
    </row>
    <row r="1395" spans="1:11" hidden="1">
      <c r="A1395" s="64" t="s">
        <v>1095</v>
      </c>
      <c r="B1395" s="64" t="s">
        <v>26</v>
      </c>
      <c r="C1395" t="s">
        <v>1084</v>
      </c>
      <c r="D1395" s="64" t="s">
        <v>389</v>
      </c>
      <c r="E1395" s="64" t="s">
        <v>28</v>
      </c>
      <c r="F1395" s="64" t="s">
        <v>1113</v>
      </c>
      <c r="G1395" s="64" t="s">
        <v>1110</v>
      </c>
      <c r="H1395" s="93" t="str">
        <f t="shared" si="15"/>
        <v>1. 国内SHZVCIII2.笼型L板式电位电阻</v>
      </c>
      <c r="I1395" s="50" t="s">
        <v>1125</v>
      </c>
      <c r="J1395" s="50" t="s">
        <v>1126</v>
      </c>
      <c r="K1395" t="s">
        <v>1125</v>
      </c>
    </row>
    <row r="1396" spans="1:11" hidden="1">
      <c r="A1396" s="64" t="s">
        <v>1095</v>
      </c>
      <c r="B1396" s="64" t="s">
        <v>26</v>
      </c>
      <c r="C1396" t="s">
        <v>1084</v>
      </c>
      <c r="D1396" s="64" t="s">
        <v>389</v>
      </c>
      <c r="E1396" s="64" t="s">
        <v>153</v>
      </c>
      <c r="F1396" s="64" t="s">
        <v>1113</v>
      </c>
      <c r="G1396" s="64" t="s">
        <v>1110</v>
      </c>
      <c r="H1396" s="93" t="str">
        <f t="shared" si="15"/>
        <v>1. 国内SHZVCI2.笼型L板式电位电阻</v>
      </c>
      <c r="I1396" s="50" t="s">
        <v>1125</v>
      </c>
      <c r="J1396" s="50" t="s">
        <v>1126</v>
      </c>
      <c r="K1396" t="s">
        <v>1125</v>
      </c>
    </row>
    <row r="1397" spans="1:11" hidden="1">
      <c r="A1397" s="64" t="s">
        <v>1095</v>
      </c>
      <c r="B1397" s="64" t="s">
        <v>26</v>
      </c>
      <c r="C1397" t="s">
        <v>1084</v>
      </c>
      <c r="D1397" s="64" t="s">
        <v>387</v>
      </c>
      <c r="E1397" s="64" t="s">
        <v>28</v>
      </c>
      <c r="F1397" s="64" t="s">
        <v>1113</v>
      </c>
      <c r="G1397" s="64" t="s">
        <v>1110</v>
      </c>
      <c r="H1397" s="93" t="str">
        <f t="shared" si="15"/>
        <v>1. 国内SHZVDIII2.笼型L板式电位电阻</v>
      </c>
      <c r="I1397" s="50" t="s">
        <v>1125</v>
      </c>
      <c r="J1397" s="50" t="s">
        <v>1126</v>
      </c>
      <c r="K1397" t="s">
        <v>1125</v>
      </c>
    </row>
    <row r="1398" spans="1:11" hidden="1">
      <c r="A1398" s="64" t="s">
        <v>1095</v>
      </c>
      <c r="B1398" s="64" t="s">
        <v>26</v>
      </c>
      <c r="C1398" t="s">
        <v>1084</v>
      </c>
      <c r="D1398" s="64" t="s">
        <v>387</v>
      </c>
      <c r="E1398" s="64" t="s">
        <v>153</v>
      </c>
      <c r="F1398" s="64" t="s">
        <v>1113</v>
      </c>
      <c r="G1398" s="64" t="s">
        <v>1110</v>
      </c>
      <c r="H1398" s="93" t="str">
        <f t="shared" si="15"/>
        <v>1. 国内SHZVDI2.笼型L板式电位电阻</v>
      </c>
      <c r="I1398" s="50" t="s">
        <v>1125</v>
      </c>
      <c r="J1398" s="50" t="s">
        <v>1126</v>
      </c>
      <c r="K1398" t="s">
        <v>1125</v>
      </c>
    </row>
    <row r="1399" spans="1:11" hidden="1">
      <c r="A1399" s="64" t="s">
        <v>1095</v>
      </c>
      <c r="B1399" s="64" t="s">
        <v>26</v>
      </c>
      <c r="C1399" t="s">
        <v>1084</v>
      </c>
      <c r="D1399" s="64" t="s">
        <v>390</v>
      </c>
      <c r="E1399" s="64" t="s">
        <v>28</v>
      </c>
      <c r="F1399" s="64" t="s">
        <v>1113</v>
      </c>
      <c r="G1399" s="64" t="s">
        <v>1110</v>
      </c>
      <c r="H1399" s="93" t="str">
        <f t="shared" si="15"/>
        <v>1. 国内SHZVDEIII2.笼型L板式电位电阻</v>
      </c>
      <c r="I1399" s="50" t="s">
        <v>1125</v>
      </c>
      <c r="J1399" s="50" t="s">
        <v>1126</v>
      </c>
      <c r="K1399" t="s">
        <v>1125</v>
      </c>
    </row>
    <row r="1400" spans="1:11" hidden="1">
      <c r="A1400" s="64" t="s">
        <v>1095</v>
      </c>
      <c r="B1400" s="64" t="s">
        <v>26</v>
      </c>
      <c r="C1400" t="s">
        <v>1084</v>
      </c>
      <c r="D1400" s="64" t="s">
        <v>390</v>
      </c>
      <c r="E1400" s="64" t="s">
        <v>153</v>
      </c>
      <c r="F1400" s="64" t="s">
        <v>1113</v>
      </c>
      <c r="G1400" s="64" t="s">
        <v>1110</v>
      </c>
      <c r="H1400" s="93" t="str">
        <f t="shared" si="15"/>
        <v>1. 国内SHZVDEI2.笼型L板式电位电阻</v>
      </c>
      <c r="I1400" s="50" t="s">
        <v>1125</v>
      </c>
      <c r="J1400" s="50" t="s">
        <v>1126</v>
      </c>
      <c r="K1400" t="s">
        <v>1125</v>
      </c>
    </row>
    <row r="1401" spans="1:11" hidden="1"/>
    <row r="1402" spans="1:11" hidden="1"/>
    <row r="1403" spans="1:11" hidden="1">
      <c r="D1403" t="s">
        <v>1127</v>
      </c>
    </row>
    <row r="1404" spans="1:11" hidden="1">
      <c r="A1404" s="64" t="s">
        <v>1087</v>
      </c>
      <c r="B1404" s="64" t="s">
        <v>1088</v>
      </c>
      <c r="C1404" t="s">
        <v>1083</v>
      </c>
      <c r="D1404" s="64" t="s">
        <v>1128</v>
      </c>
      <c r="E1404" s="64" t="s">
        <v>1089</v>
      </c>
      <c r="F1404" s="64" t="s">
        <v>1129</v>
      </c>
    </row>
    <row r="1405" spans="1:11" hidden="1">
      <c r="A1405" s="64" t="s">
        <v>15</v>
      </c>
      <c r="B1405" s="64" t="s">
        <v>293</v>
      </c>
      <c r="C1405" t="s">
        <v>1083</v>
      </c>
      <c r="D1405" s="64">
        <v>1000</v>
      </c>
      <c r="E1405" s="64">
        <v>72.5</v>
      </c>
      <c r="F1405" s="64" t="s">
        <v>1069</v>
      </c>
      <c r="G1405" t="str">
        <f>A1405&amp;B1405&amp;D1405&amp;E1405&amp;F1405</f>
        <v>2. 出口CMD100072.5常规</v>
      </c>
      <c r="H1405" s="50" t="s">
        <v>1092</v>
      </c>
    </row>
    <row r="1406" spans="1:11" hidden="1">
      <c r="A1406" s="64" t="s">
        <v>15</v>
      </c>
      <c r="B1406" s="64" t="s">
        <v>293</v>
      </c>
      <c r="C1406" t="s">
        <v>1083</v>
      </c>
      <c r="D1406" s="64">
        <v>1000</v>
      </c>
      <c r="E1406" s="64">
        <v>126</v>
      </c>
      <c r="F1406" s="64" t="s">
        <v>1069</v>
      </c>
      <c r="G1406" t="str">
        <f t="shared" ref="G1406:G1412" si="16">A1406&amp;B1406&amp;D1406&amp;E1406&amp;F1406</f>
        <v>2. 出口CMD1000126常规</v>
      </c>
      <c r="H1406" s="50" t="s">
        <v>1130</v>
      </c>
    </row>
    <row r="1407" spans="1:11" hidden="1">
      <c r="A1407" s="64" t="s">
        <v>15</v>
      </c>
      <c r="B1407" s="64" t="s">
        <v>293</v>
      </c>
      <c r="C1407" t="s">
        <v>1083</v>
      </c>
      <c r="D1407" s="64">
        <v>1000</v>
      </c>
      <c r="E1407" s="64">
        <v>126</v>
      </c>
      <c r="F1407" s="64" t="s">
        <v>1072</v>
      </c>
      <c r="G1407" t="str">
        <f t="shared" si="16"/>
        <v>2. 出口CMD1000126加高</v>
      </c>
      <c r="H1407" s="50" t="s">
        <v>1093</v>
      </c>
    </row>
    <row r="1408" spans="1:11" hidden="1">
      <c r="A1408" s="64" t="s">
        <v>15</v>
      </c>
      <c r="B1408" s="64" t="s">
        <v>293</v>
      </c>
      <c r="C1408" t="s">
        <v>1083</v>
      </c>
      <c r="D1408" s="64">
        <v>1000</v>
      </c>
      <c r="E1408" s="64">
        <v>170</v>
      </c>
      <c r="F1408" s="64" t="s">
        <v>1069</v>
      </c>
      <c r="G1408" t="str">
        <f t="shared" si="16"/>
        <v>2. 出口CMD1000170常规</v>
      </c>
      <c r="H1408" s="50" t="s">
        <v>1093</v>
      </c>
    </row>
    <row r="1409" spans="1:10" hidden="1">
      <c r="A1409" s="64" t="s">
        <v>15</v>
      </c>
      <c r="B1409" s="64" t="s">
        <v>293</v>
      </c>
      <c r="C1409" t="s">
        <v>1083</v>
      </c>
      <c r="D1409" s="64">
        <v>1000</v>
      </c>
      <c r="E1409" s="64">
        <v>252</v>
      </c>
      <c r="F1409" s="64" t="s">
        <v>1069</v>
      </c>
      <c r="G1409" t="str">
        <f t="shared" si="16"/>
        <v>2. 出口CMD1000252常规</v>
      </c>
      <c r="H1409" s="50" t="s">
        <v>1093</v>
      </c>
    </row>
    <row r="1410" spans="1:10" hidden="1">
      <c r="A1410" s="64" t="s">
        <v>15</v>
      </c>
      <c r="B1410" s="64" t="s">
        <v>293</v>
      </c>
      <c r="C1410" t="s">
        <v>1083</v>
      </c>
      <c r="D1410" s="64">
        <v>1000</v>
      </c>
      <c r="E1410" s="64">
        <v>300</v>
      </c>
      <c r="F1410" s="64" t="s">
        <v>1069</v>
      </c>
      <c r="G1410" t="str">
        <f t="shared" si="16"/>
        <v>2. 出口CMD1000300常规</v>
      </c>
      <c r="H1410" s="50" t="s">
        <v>1093</v>
      </c>
    </row>
    <row r="1411" spans="1:10" hidden="1">
      <c r="A1411" s="64" t="s">
        <v>15</v>
      </c>
      <c r="B1411" s="64" t="s">
        <v>293</v>
      </c>
      <c r="C1411" t="s">
        <v>1083</v>
      </c>
      <c r="D1411" s="64">
        <v>1000</v>
      </c>
      <c r="E1411" s="64">
        <v>363</v>
      </c>
      <c r="F1411" s="64" t="s">
        <v>1069</v>
      </c>
      <c r="G1411" t="str">
        <f t="shared" si="16"/>
        <v>2. 出口CMD1000363常规</v>
      </c>
      <c r="H1411" s="50" t="s">
        <v>1093</v>
      </c>
    </row>
    <row r="1412" spans="1:10" hidden="1">
      <c r="A1412" s="64" t="s">
        <v>1095</v>
      </c>
      <c r="B1412" s="64" t="s">
        <v>293</v>
      </c>
      <c r="C1412" t="s">
        <v>1083</v>
      </c>
      <c r="D1412" s="64">
        <v>1000</v>
      </c>
      <c r="E1412" s="64">
        <v>72.5</v>
      </c>
      <c r="F1412" s="64" t="s">
        <v>1069</v>
      </c>
      <c r="G1412" t="str">
        <f t="shared" si="16"/>
        <v>1. 国内CMD100072.5常规</v>
      </c>
      <c r="H1412" t="s">
        <v>1098</v>
      </c>
      <c r="I1412" s="50" t="s">
        <v>1099</v>
      </c>
      <c r="J1412" t="s">
        <v>1098</v>
      </c>
    </row>
    <row r="1413" spans="1:10" hidden="1">
      <c r="A1413" s="64" t="s">
        <v>1095</v>
      </c>
      <c r="B1413" s="64" t="s">
        <v>293</v>
      </c>
      <c r="C1413" t="s">
        <v>1083</v>
      </c>
      <c r="D1413" s="64">
        <v>1000</v>
      </c>
      <c r="E1413" s="64">
        <v>126</v>
      </c>
      <c r="F1413" s="64" t="s">
        <v>1069</v>
      </c>
      <c r="G1413" t="str">
        <f t="shared" ref="G1413:G1418" si="17">A1413&amp;B1413&amp;D1413&amp;E1413&amp;F1413</f>
        <v>1. 国内CMD1000126常规</v>
      </c>
      <c r="H1413" t="s">
        <v>1100</v>
      </c>
      <c r="I1413" s="50" t="s">
        <v>1101</v>
      </c>
      <c r="J1413" t="s">
        <v>1100</v>
      </c>
    </row>
    <row r="1414" spans="1:10" hidden="1">
      <c r="A1414" s="64" t="s">
        <v>1095</v>
      </c>
      <c r="B1414" s="64" t="s">
        <v>293</v>
      </c>
      <c r="C1414" t="s">
        <v>1083</v>
      </c>
      <c r="D1414" s="64">
        <v>1000</v>
      </c>
      <c r="E1414" s="64">
        <v>126</v>
      </c>
      <c r="F1414" s="64" t="s">
        <v>1072</v>
      </c>
      <c r="G1414" t="str">
        <f t="shared" si="17"/>
        <v>1. 国内CMD1000126加高</v>
      </c>
      <c r="H1414" t="s">
        <v>1100</v>
      </c>
      <c r="I1414" s="50" t="s">
        <v>1101</v>
      </c>
      <c r="J1414" t="s">
        <v>1100</v>
      </c>
    </row>
    <row r="1415" spans="1:10" hidden="1">
      <c r="A1415" s="64" t="s">
        <v>1095</v>
      </c>
      <c r="B1415" s="64" t="s">
        <v>293</v>
      </c>
      <c r="C1415" t="s">
        <v>1083</v>
      </c>
      <c r="D1415" s="64">
        <v>1000</v>
      </c>
      <c r="E1415" s="64">
        <v>170</v>
      </c>
      <c r="F1415" s="64" t="s">
        <v>1069</v>
      </c>
      <c r="G1415" t="str">
        <f t="shared" si="17"/>
        <v>1. 国内CMD1000170常规</v>
      </c>
      <c r="H1415" t="s">
        <v>1100</v>
      </c>
      <c r="I1415" s="50" t="s">
        <v>1101</v>
      </c>
      <c r="J1415" t="s">
        <v>1100</v>
      </c>
    </row>
    <row r="1416" spans="1:10" hidden="1">
      <c r="A1416" s="64" t="s">
        <v>1095</v>
      </c>
      <c r="B1416" s="64" t="s">
        <v>293</v>
      </c>
      <c r="C1416" t="s">
        <v>1083</v>
      </c>
      <c r="D1416" s="64">
        <v>1000</v>
      </c>
      <c r="E1416" s="64">
        <v>252</v>
      </c>
      <c r="F1416" s="64" t="s">
        <v>1069</v>
      </c>
      <c r="G1416" t="str">
        <f t="shared" si="17"/>
        <v>1. 国内CMD1000252常规</v>
      </c>
      <c r="H1416" t="s">
        <v>1100</v>
      </c>
      <c r="I1416" s="50" t="s">
        <v>1101</v>
      </c>
      <c r="J1416" t="s">
        <v>1100</v>
      </c>
    </row>
    <row r="1417" spans="1:10" hidden="1">
      <c r="A1417" s="64" t="s">
        <v>1095</v>
      </c>
      <c r="B1417" s="64" t="s">
        <v>293</v>
      </c>
      <c r="C1417" t="s">
        <v>1083</v>
      </c>
      <c r="D1417" s="64">
        <v>1000</v>
      </c>
      <c r="E1417" s="64">
        <v>300</v>
      </c>
      <c r="F1417" s="64" t="s">
        <v>1069</v>
      </c>
      <c r="G1417" t="str">
        <f t="shared" si="17"/>
        <v>1. 国内CMD1000300常规</v>
      </c>
      <c r="H1417" t="s">
        <v>1100</v>
      </c>
      <c r="I1417" s="50" t="s">
        <v>1101</v>
      </c>
      <c r="J1417" t="s">
        <v>1100</v>
      </c>
    </row>
    <row r="1418" spans="1:10" hidden="1">
      <c r="A1418" s="64" t="s">
        <v>1095</v>
      </c>
      <c r="B1418" s="64" t="s">
        <v>293</v>
      </c>
      <c r="C1418" t="s">
        <v>1083</v>
      </c>
      <c r="D1418" s="64">
        <v>1000</v>
      </c>
      <c r="E1418" s="64">
        <v>363</v>
      </c>
      <c r="F1418" s="64" t="s">
        <v>1069</v>
      </c>
      <c r="G1418" t="str">
        <f t="shared" si="17"/>
        <v>1. 国内CMD1000363常规</v>
      </c>
      <c r="H1418" t="s">
        <v>1100</v>
      </c>
      <c r="I1418" s="50" t="s">
        <v>1101</v>
      </c>
      <c r="J1418" t="s">
        <v>1100</v>
      </c>
    </row>
    <row r="1419" spans="1:10" hidden="1">
      <c r="A1419" s="64" t="s">
        <v>15</v>
      </c>
      <c r="B1419" s="64" t="s">
        <v>293</v>
      </c>
      <c r="C1419" t="s">
        <v>1083</v>
      </c>
      <c r="D1419" s="64">
        <v>600</v>
      </c>
      <c r="E1419" s="64">
        <v>72.5</v>
      </c>
      <c r="F1419" s="64" t="s">
        <v>1069</v>
      </c>
      <c r="G1419" t="str">
        <f t="shared" ref="G1419:G1428" si="18">A1419&amp;B1419&amp;D1419&amp;E1419&amp;F1419</f>
        <v>2. 出口CMD60072.5常规</v>
      </c>
      <c r="H1419" s="50" t="s">
        <v>1111</v>
      </c>
      <c r="J1419" t="e">
        <v>#N/A</v>
      </c>
    </row>
    <row r="1420" spans="1:10" hidden="1">
      <c r="A1420" s="64" t="s">
        <v>15</v>
      </c>
      <c r="B1420" s="64" t="s">
        <v>293</v>
      </c>
      <c r="C1420" t="s">
        <v>1083</v>
      </c>
      <c r="D1420" s="64">
        <v>600</v>
      </c>
      <c r="E1420" s="64">
        <v>126</v>
      </c>
      <c r="F1420" s="64" t="s">
        <v>1069</v>
      </c>
      <c r="G1420" t="str">
        <f t="shared" si="18"/>
        <v>2. 出口CMD600126常规</v>
      </c>
      <c r="H1420" s="50" t="s">
        <v>1091</v>
      </c>
      <c r="J1420" t="e">
        <v>#N/A</v>
      </c>
    </row>
    <row r="1421" spans="1:10" hidden="1">
      <c r="A1421" s="64" t="s">
        <v>15</v>
      </c>
      <c r="B1421" s="64" t="s">
        <v>293</v>
      </c>
      <c r="C1421" t="s">
        <v>1083</v>
      </c>
      <c r="D1421" s="64">
        <v>600</v>
      </c>
      <c r="E1421" s="64">
        <v>126</v>
      </c>
      <c r="F1421" s="64" t="s">
        <v>1072</v>
      </c>
      <c r="G1421" t="str">
        <f t="shared" si="18"/>
        <v>2. 出口CMD600126加高</v>
      </c>
      <c r="H1421" s="50" t="s">
        <v>1092</v>
      </c>
      <c r="J1421" t="e">
        <v>#N/A</v>
      </c>
    </row>
    <row r="1422" spans="1:10" hidden="1">
      <c r="A1422" s="64" t="s">
        <v>15</v>
      </c>
      <c r="B1422" s="64" t="s">
        <v>293</v>
      </c>
      <c r="C1422" t="s">
        <v>1083</v>
      </c>
      <c r="D1422" s="64">
        <v>600</v>
      </c>
      <c r="E1422" s="64">
        <v>170</v>
      </c>
      <c r="F1422" s="64" t="s">
        <v>1069</v>
      </c>
      <c r="G1422" t="str">
        <f t="shared" si="18"/>
        <v>2. 出口CMD600170常规</v>
      </c>
      <c r="H1422" s="50" t="s">
        <v>1093</v>
      </c>
      <c r="J1422" t="e">
        <v>#N/A</v>
      </c>
    </row>
    <row r="1423" spans="1:10" hidden="1">
      <c r="A1423" s="64" t="s">
        <v>15</v>
      </c>
      <c r="B1423" s="64" t="s">
        <v>293</v>
      </c>
      <c r="C1423" t="s">
        <v>1083</v>
      </c>
      <c r="D1423" s="64">
        <v>600</v>
      </c>
      <c r="E1423" s="64">
        <v>252</v>
      </c>
      <c r="F1423" s="64" t="s">
        <v>1069</v>
      </c>
      <c r="G1423" t="str">
        <f t="shared" si="18"/>
        <v>2. 出口CMD600252常规</v>
      </c>
      <c r="H1423" s="50" t="s">
        <v>1093</v>
      </c>
      <c r="J1423" t="e">
        <v>#N/A</v>
      </c>
    </row>
    <row r="1424" spans="1:10" hidden="1">
      <c r="A1424" s="64" t="s">
        <v>1095</v>
      </c>
      <c r="B1424" s="64" t="s">
        <v>293</v>
      </c>
      <c r="C1424" t="s">
        <v>1083</v>
      </c>
      <c r="D1424" s="64">
        <v>600</v>
      </c>
      <c r="E1424" s="64">
        <v>72.5</v>
      </c>
      <c r="F1424" s="64" t="s">
        <v>1069</v>
      </c>
      <c r="G1424" t="str">
        <f t="shared" si="18"/>
        <v>1. 国内CMD60072.5常规</v>
      </c>
      <c r="H1424" t="s">
        <v>1119</v>
      </c>
      <c r="I1424" s="50" t="s">
        <v>1120</v>
      </c>
      <c r="J1424" t="s">
        <v>1119</v>
      </c>
    </row>
    <row r="1425" spans="1:10" hidden="1">
      <c r="A1425" s="64" t="s">
        <v>1095</v>
      </c>
      <c r="B1425" s="64" t="s">
        <v>293</v>
      </c>
      <c r="C1425" t="s">
        <v>1083</v>
      </c>
      <c r="D1425" s="64">
        <v>600</v>
      </c>
      <c r="E1425" s="64">
        <v>126</v>
      </c>
      <c r="F1425" s="64" t="s">
        <v>1069</v>
      </c>
      <c r="G1425" t="str">
        <f t="shared" si="18"/>
        <v>1. 国内CMD600126常规</v>
      </c>
      <c r="H1425" t="s">
        <v>1096</v>
      </c>
      <c r="I1425" s="50" t="s">
        <v>1097</v>
      </c>
      <c r="J1425" t="s">
        <v>1096</v>
      </c>
    </row>
    <row r="1426" spans="1:10" hidden="1">
      <c r="A1426" s="64" t="s">
        <v>1095</v>
      </c>
      <c r="B1426" s="64" t="s">
        <v>293</v>
      </c>
      <c r="C1426" t="s">
        <v>1083</v>
      </c>
      <c r="D1426" s="64">
        <v>600</v>
      </c>
      <c r="E1426" s="64">
        <v>126</v>
      </c>
      <c r="F1426" s="64" t="s">
        <v>1072</v>
      </c>
      <c r="G1426" t="str">
        <f t="shared" si="18"/>
        <v>1. 国内CMD600126加高</v>
      </c>
      <c r="H1426" t="s">
        <v>1098</v>
      </c>
      <c r="I1426" s="50" t="s">
        <v>1099</v>
      </c>
      <c r="J1426" t="s">
        <v>1098</v>
      </c>
    </row>
    <row r="1427" spans="1:10" hidden="1">
      <c r="A1427" s="64" t="s">
        <v>1095</v>
      </c>
      <c r="B1427" s="64" t="s">
        <v>293</v>
      </c>
      <c r="C1427" t="s">
        <v>1083</v>
      </c>
      <c r="D1427" s="64">
        <v>600</v>
      </c>
      <c r="E1427" s="64">
        <v>170</v>
      </c>
      <c r="F1427" s="64" t="s">
        <v>1069</v>
      </c>
      <c r="G1427" t="str">
        <f t="shared" si="18"/>
        <v>1. 国内CMD600170常规</v>
      </c>
      <c r="H1427" t="s">
        <v>1100</v>
      </c>
      <c r="I1427" s="50" t="s">
        <v>1101</v>
      </c>
      <c r="J1427" t="s">
        <v>1100</v>
      </c>
    </row>
    <row r="1428" spans="1:10" hidden="1">
      <c r="A1428" s="64" t="s">
        <v>1095</v>
      </c>
      <c r="B1428" s="64" t="s">
        <v>293</v>
      </c>
      <c r="C1428" t="s">
        <v>1083</v>
      </c>
      <c r="D1428" s="64">
        <v>600</v>
      </c>
      <c r="E1428" s="64">
        <v>252</v>
      </c>
      <c r="F1428" s="64" t="s">
        <v>1069</v>
      </c>
      <c r="G1428" t="str">
        <f t="shared" si="18"/>
        <v>1. 国内CMD600252常规</v>
      </c>
      <c r="H1428" t="s">
        <v>1100</v>
      </c>
      <c r="I1428" s="50" t="s">
        <v>1101</v>
      </c>
      <c r="J1428" t="s">
        <v>1100</v>
      </c>
    </row>
    <row r="1429" spans="1:10" hidden="1"/>
    <row r="1430" spans="1:10" hidden="1"/>
    <row r="1433" spans="1:10" hidden="1"/>
    <row r="1434" spans="1:10" hidden="1"/>
    <row r="1435" spans="1:10" hidden="1">
      <c r="C1435" t="s">
        <v>1127</v>
      </c>
      <c r="G1435" t="s">
        <v>1102</v>
      </c>
      <c r="H1435" t="s">
        <v>1103</v>
      </c>
    </row>
    <row r="1436" spans="1:10" hidden="1">
      <c r="A1436" t="s">
        <v>1087</v>
      </c>
      <c r="B1436" t="s">
        <v>1088</v>
      </c>
      <c r="C1436" t="s">
        <v>1128</v>
      </c>
      <c r="E1436" t="s">
        <v>1104</v>
      </c>
      <c r="F1436" t="s">
        <v>1105</v>
      </c>
      <c r="G1436" t="s">
        <v>1106</v>
      </c>
      <c r="H1436" t="s">
        <v>1107</v>
      </c>
    </row>
    <row r="1437" spans="1:10" hidden="1">
      <c r="A1437" s="64" t="s">
        <v>15</v>
      </c>
      <c r="B1437" s="64" t="s">
        <v>293</v>
      </c>
      <c r="C1437" s="64">
        <v>1000</v>
      </c>
      <c r="D1437" t="s">
        <v>1084</v>
      </c>
      <c r="E1437" s="64" t="s">
        <v>118</v>
      </c>
      <c r="F1437" s="64" t="s">
        <v>28</v>
      </c>
      <c r="G1437" s="64" t="s">
        <v>1108</v>
      </c>
      <c r="H1437" s="64" t="s">
        <v>531</v>
      </c>
      <c r="I1437" t="str">
        <f>A1437&amp;B1437&amp;C1437&amp;E1437&amp;F1437&amp;G1437&amp;H1437</f>
        <v>2. 出口CMD1000BIII1.筒型T无</v>
      </c>
      <c r="J1437" t="s">
        <v>1109</v>
      </c>
    </row>
    <row r="1438" spans="1:10" hidden="1">
      <c r="A1438" s="64" t="s">
        <v>15</v>
      </c>
      <c r="B1438" s="64" t="s">
        <v>293</v>
      </c>
      <c r="C1438" s="64">
        <v>1000</v>
      </c>
      <c r="D1438" t="s">
        <v>1084</v>
      </c>
      <c r="E1438" s="64" t="s">
        <v>118</v>
      </c>
      <c r="F1438" s="64" t="s">
        <v>28</v>
      </c>
      <c r="G1438" s="64" t="s">
        <v>1108</v>
      </c>
      <c r="H1438" s="64" t="s">
        <v>1110</v>
      </c>
      <c r="I1438" t="str">
        <f t="shared" ref="I1438:I1469" si="19">A1438&amp;B1438&amp;C1438&amp;E1438&amp;F1438&amp;G1438&amp;H1438</f>
        <v>2. 出口CMD1000BIII1.筒型T板式电位电阻</v>
      </c>
      <c r="J1438" t="s">
        <v>1111</v>
      </c>
    </row>
    <row r="1439" spans="1:10" hidden="1">
      <c r="A1439" s="64" t="s">
        <v>15</v>
      </c>
      <c r="B1439" s="64" t="s">
        <v>293</v>
      </c>
      <c r="C1439" s="64">
        <v>1000</v>
      </c>
      <c r="D1439" t="s">
        <v>1084</v>
      </c>
      <c r="E1439" s="64" t="s">
        <v>118</v>
      </c>
      <c r="F1439" s="64" t="s">
        <v>153</v>
      </c>
      <c r="G1439" s="64" t="s">
        <v>1108</v>
      </c>
      <c r="H1439" s="64" t="s">
        <v>531</v>
      </c>
      <c r="I1439" t="str">
        <f t="shared" si="19"/>
        <v>2. 出口CMD1000BI1.筒型T无</v>
      </c>
      <c r="J1439" t="s">
        <v>1109</v>
      </c>
    </row>
    <row r="1440" spans="1:10" hidden="1">
      <c r="A1440" s="64" t="s">
        <v>15</v>
      </c>
      <c r="B1440" s="64" t="s">
        <v>293</v>
      </c>
      <c r="C1440" s="64">
        <v>1000</v>
      </c>
      <c r="D1440" t="s">
        <v>1084</v>
      </c>
      <c r="E1440" s="64" t="s">
        <v>118</v>
      </c>
      <c r="F1440" s="64" t="s">
        <v>153</v>
      </c>
      <c r="G1440" s="64" t="s">
        <v>1108</v>
      </c>
      <c r="H1440" s="64" t="s">
        <v>1110</v>
      </c>
      <c r="I1440" t="str">
        <f t="shared" si="19"/>
        <v>2. 出口CMD1000BI1.筒型T板式电位电阻</v>
      </c>
      <c r="J1440" t="s">
        <v>1109</v>
      </c>
    </row>
    <row r="1441" spans="1:10" hidden="1">
      <c r="A1441" s="64" t="s">
        <v>15</v>
      </c>
      <c r="B1441" s="64" t="s">
        <v>293</v>
      </c>
      <c r="C1441" s="64">
        <v>1000</v>
      </c>
      <c r="D1441" t="s">
        <v>1084</v>
      </c>
      <c r="E1441" s="64" t="s">
        <v>389</v>
      </c>
      <c r="F1441" s="64" t="s">
        <v>28</v>
      </c>
      <c r="G1441" s="64" t="s">
        <v>1108</v>
      </c>
      <c r="H1441" s="64" t="s">
        <v>531</v>
      </c>
      <c r="I1441" t="str">
        <f t="shared" si="19"/>
        <v>2. 出口CMD1000CIII1.筒型T无</v>
      </c>
      <c r="J1441" t="s">
        <v>1112</v>
      </c>
    </row>
    <row r="1442" spans="1:10" hidden="1">
      <c r="A1442" s="64" t="s">
        <v>15</v>
      </c>
      <c r="B1442" s="64" t="s">
        <v>293</v>
      </c>
      <c r="C1442" s="64">
        <v>1000</v>
      </c>
      <c r="D1442" t="s">
        <v>1084</v>
      </c>
      <c r="E1442" s="64" t="s">
        <v>389</v>
      </c>
      <c r="F1442" s="64" t="s">
        <v>28</v>
      </c>
      <c r="G1442" s="64" t="s">
        <v>1108</v>
      </c>
      <c r="H1442" s="64" t="s">
        <v>1110</v>
      </c>
      <c r="I1442" t="str">
        <f t="shared" si="19"/>
        <v>2. 出口CMD1000CIII1.筒型T板式电位电阻</v>
      </c>
      <c r="J1442" t="s">
        <v>1111</v>
      </c>
    </row>
    <row r="1443" spans="1:10" hidden="1">
      <c r="A1443" s="64" t="s">
        <v>15</v>
      </c>
      <c r="B1443" s="64" t="s">
        <v>293</v>
      </c>
      <c r="C1443" s="64">
        <v>1000</v>
      </c>
      <c r="D1443" t="s">
        <v>1084</v>
      </c>
      <c r="E1443" s="64" t="s">
        <v>389</v>
      </c>
      <c r="F1443" s="64" t="s">
        <v>153</v>
      </c>
      <c r="G1443" s="64" t="s">
        <v>1108</v>
      </c>
      <c r="H1443" s="64" t="s">
        <v>531</v>
      </c>
      <c r="I1443" t="str">
        <f t="shared" si="19"/>
        <v>2. 出口CMD1000CI1.筒型T无</v>
      </c>
      <c r="J1443" t="s">
        <v>1109</v>
      </c>
    </row>
    <row r="1444" spans="1:10" hidden="1">
      <c r="A1444" s="64" t="s">
        <v>15</v>
      </c>
      <c r="B1444" s="64" t="s">
        <v>293</v>
      </c>
      <c r="C1444" s="64">
        <v>1000</v>
      </c>
      <c r="D1444" t="s">
        <v>1084</v>
      </c>
      <c r="E1444" s="64" t="s">
        <v>389</v>
      </c>
      <c r="F1444" s="64" t="s">
        <v>153</v>
      </c>
      <c r="G1444" s="64" t="s">
        <v>1108</v>
      </c>
      <c r="H1444" s="64" t="s">
        <v>1110</v>
      </c>
      <c r="I1444" t="str">
        <f t="shared" si="19"/>
        <v>2. 出口CMD1000CI1.筒型T板式电位电阻</v>
      </c>
      <c r="J1444" t="s">
        <v>1109</v>
      </c>
    </row>
    <row r="1445" spans="1:10" hidden="1">
      <c r="A1445" s="64" t="s">
        <v>15</v>
      </c>
      <c r="B1445" s="64" t="s">
        <v>293</v>
      </c>
      <c r="C1445" s="64">
        <v>1000</v>
      </c>
      <c r="D1445" t="s">
        <v>1084</v>
      </c>
      <c r="E1445" s="64" t="s">
        <v>387</v>
      </c>
      <c r="F1445" s="64" t="s">
        <v>28</v>
      </c>
      <c r="G1445" s="64" t="s">
        <v>1108</v>
      </c>
      <c r="H1445" s="64" t="s">
        <v>531</v>
      </c>
      <c r="I1445" t="str">
        <f t="shared" si="19"/>
        <v>2. 出口CMD1000DIII1.筒型T无</v>
      </c>
      <c r="J1445" t="s">
        <v>1091</v>
      </c>
    </row>
    <row r="1446" spans="1:10" hidden="1">
      <c r="A1446" s="64" t="s">
        <v>15</v>
      </c>
      <c r="B1446" s="64" t="s">
        <v>293</v>
      </c>
      <c r="C1446" s="64">
        <v>1000</v>
      </c>
      <c r="D1446" t="s">
        <v>1084</v>
      </c>
      <c r="E1446" s="64" t="s">
        <v>387</v>
      </c>
      <c r="F1446" s="64" t="s">
        <v>28</v>
      </c>
      <c r="G1446" s="64" t="s">
        <v>1108</v>
      </c>
      <c r="H1446" s="64" t="s">
        <v>1110</v>
      </c>
      <c r="I1446" t="str">
        <f t="shared" si="19"/>
        <v>2. 出口CMD1000DIII1.筒型T板式电位电阻</v>
      </c>
      <c r="J1446" t="s">
        <v>1092</v>
      </c>
    </row>
    <row r="1447" spans="1:10" hidden="1">
      <c r="A1447" s="64" t="s">
        <v>15</v>
      </c>
      <c r="B1447" s="64" t="s">
        <v>293</v>
      </c>
      <c r="C1447" s="64">
        <v>1000</v>
      </c>
      <c r="D1447" t="s">
        <v>1084</v>
      </c>
      <c r="E1447" s="64" t="s">
        <v>387</v>
      </c>
      <c r="F1447" s="64" t="s">
        <v>153</v>
      </c>
      <c r="G1447" s="64" t="s">
        <v>1108</v>
      </c>
      <c r="H1447" s="64" t="s">
        <v>531</v>
      </c>
      <c r="I1447" t="str">
        <f t="shared" si="19"/>
        <v>2. 出口CMD1000DI1.筒型T无</v>
      </c>
      <c r="J1447" t="s">
        <v>1109</v>
      </c>
    </row>
    <row r="1448" spans="1:10" hidden="1">
      <c r="A1448" s="64" t="s">
        <v>15</v>
      </c>
      <c r="B1448" s="64" t="s">
        <v>293</v>
      </c>
      <c r="C1448" s="64">
        <v>1000</v>
      </c>
      <c r="D1448" t="s">
        <v>1084</v>
      </c>
      <c r="E1448" s="64" t="s">
        <v>387</v>
      </c>
      <c r="F1448" s="64" t="s">
        <v>153</v>
      </c>
      <c r="G1448" s="64" t="s">
        <v>1108</v>
      </c>
      <c r="H1448" s="64" t="s">
        <v>1110</v>
      </c>
      <c r="I1448" t="str">
        <f t="shared" si="19"/>
        <v>2. 出口CMD1000DI1.筒型T板式电位电阻</v>
      </c>
      <c r="J1448" t="s">
        <v>1109</v>
      </c>
    </row>
    <row r="1449" spans="1:10" hidden="1">
      <c r="A1449" s="64" t="s">
        <v>15</v>
      </c>
      <c r="B1449" s="64" t="s">
        <v>293</v>
      </c>
      <c r="C1449" s="64">
        <v>1000</v>
      </c>
      <c r="D1449" t="s">
        <v>1084</v>
      </c>
      <c r="E1449" s="64" t="s">
        <v>390</v>
      </c>
      <c r="F1449" s="64" t="s">
        <v>28</v>
      </c>
      <c r="G1449" s="64" t="s">
        <v>1108</v>
      </c>
      <c r="H1449" s="64" t="s">
        <v>531</v>
      </c>
      <c r="I1449" t="str">
        <f t="shared" si="19"/>
        <v>2. 出口CMD1000DEIII1.筒型T无</v>
      </c>
      <c r="J1449" t="s">
        <v>1091</v>
      </c>
    </row>
    <row r="1450" spans="1:10" hidden="1">
      <c r="A1450" s="64" t="s">
        <v>15</v>
      </c>
      <c r="B1450" s="64" t="s">
        <v>293</v>
      </c>
      <c r="C1450" s="64">
        <v>1000</v>
      </c>
      <c r="D1450" t="s">
        <v>1084</v>
      </c>
      <c r="E1450" s="64" t="s">
        <v>390</v>
      </c>
      <c r="F1450" s="64" t="s">
        <v>28</v>
      </c>
      <c r="G1450" s="64" t="s">
        <v>1108</v>
      </c>
      <c r="H1450" s="64" t="s">
        <v>1110</v>
      </c>
      <c r="I1450" t="str">
        <f t="shared" si="19"/>
        <v>2. 出口CMD1000DEIII1.筒型T板式电位电阻</v>
      </c>
      <c r="J1450" t="s">
        <v>1092</v>
      </c>
    </row>
    <row r="1451" spans="1:10" hidden="1">
      <c r="A1451" s="64" t="s">
        <v>15</v>
      </c>
      <c r="B1451" s="64" t="s">
        <v>293</v>
      </c>
      <c r="C1451" s="64">
        <v>1000</v>
      </c>
      <c r="D1451" t="s">
        <v>1084</v>
      </c>
      <c r="E1451" s="64" t="s">
        <v>390</v>
      </c>
      <c r="F1451" s="64" t="s">
        <v>153</v>
      </c>
      <c r="G1451" s="64" t="s">
        <v>1108</v>
      </c>
      <c r="H1451" s="64" t="s">
        <v>531</v>
      </c>
      <c r="I1451" t="str">
        <f t="shared" si="19"/>
        <v>2. 出口CMD1000DEI1.筒型T无</v>
      </c>
      <c r="J1451" t="s">
        <v>1109</v>
      </c>
    </row>
    <row r="1452" spans="1:10" hidden="1">
      <c r="A1452" s="64" t="s">
        <v>15</v>
      </c>
      <c r="B1452" s="64" t="s">
        <v>293</v>
      </c>
      <c r="C1452" s="64">
        <v>1000</v>
      </c>
      <c r="D1452" t="s">
        <v>1084</v>
      </c>
      <c r="E1452" s="64" t="s">
        <v>390</v>
      </c>
      <c r="F1452" s="64" t="s">
        <v>153</v>
      </c>
      <c r="G1452" s="64" t="s">
        <v>1108</v>
      </c>
      <c r="H1452" s="64" t="s">
        <v>1110</v>
      </c>
      <c r="I1452" t="str">
        <f t="shared" si="19"/>
        <v>2. 出口CMD1000DEI1.筒型T板式电位电阻</v>
      </c>
      <c r="J1452" t="s">
        <v>1109</v>
      </c>
    </row>
    <row r="1453" spans="1:10" hidden="1">
      <c r="A1453" s="64" t="s">
        <v>15</v>
      </c>
      <c r="B1453" s="64" t="s">
        <v>293</v>
      </c>
      <c r="C1453" s="64">
        <v>1000</v>
      </c>
      <c r="D1453" t="s">
        <v>1084</v>
      </c>
      <c r="E1453" s="64" t="s">
        <v>389</v>
      </c>
      <c r="F1453" s="64" t="s">
        <v>28</v>
      </c>
      <c r="G1453" s="64" t="s">
        <v>1113</v>
      </c>
      <c r="H1453" s="64" t="s">
        <v>531</v>
      </c>
      <c r="I1453" t="str">
        <f t="shared" si="19"/>
        <v>2. 出口CMD1000CIII2.笼型L无</v>
      </c>
      <c r="J1453" s="50" t="s">
        <v>1114</v>
      </c>
    </row>
    <row r="1454" spans="1:10" hidden="1">
      <c r="A1454" s="64" t="s">
        <v>15</v>
      </c>
      <c r="B1454" s="64" t="s">
        <v>293</v>
      </c>
      <c r="C1454" s="64">
        <v>1000</v>
      </c>
      <c r="D1454" t="s">
        <v>1084</v>
      </c>
      <c r="E1454" s="64" t="s">
        <v>389</v>
      </c>
      <c r="F1454" s="64" t="s">
        <v>153</v>
      </c>
      <c r="G1454" s="64" t="s">
        <v>1113</v>
      </c>
      <c r="H1454" s="64" t="s">
        <v>531</v>
      </c>
      <c r="I1454" t="str">
        <f t="shared" si="19"/>
        <v>2. 出口CMD1000CI2.笼型L无</v>
      </c>
      <c r="J1454" s="50" t="s">
        <v>1114</v>
      </c>
    </row>
    <row r="1455" spans="1:10" hidden="1">
      <c r="A1455" s="64" t="s">
        <v>15</v>
      </c>
      <c r="B1455" s="64" t="s">
        <v>293</v>
      </c>
      <c r="C1455" s="64">
        <v>1000</v>
      </c>
      <c r="D1455" t="s">
        <v>1084</v>
      </c>
      <c r="E1455" s="64" t="s">
        <v>387</v>
      </c>
      <c r="F1455" s="64" t="s">
        <v>28</v>
      </c>
      <c r="G1455" s="64" t="s">
        <v>1113</v>
      </c>
      <c r="H1455" s="64" t="s">
        <v>531</v>
      </c>
      <c r="I1455" t="str">
        <f t="shared" si="19"/>
        <v>2. 出口CMD1000DIII2.笼型L无</v>
      </c>
      <c r="J1455" s="50" t="s">
        <v>1115</v>
      </c>
    </row>
    <row r="1456" spans="1:10" hidden="1">
      <c r="A1456" s="64" t="s">
        <v>15</v>
      </c>
      <c r="B1456" s="64" t="s">
        <v>293</v>
      </c>
      <c r="C1456" s="64">
        <v>1000</v>
      </c>
      <c r="D1456" t="s">
        <v>1084</v>
      </c>
      <c r="E1456" s="64" t="s">
        <v>387</v>
      </c>
      <c r="F1456" s="64" t="s">
        <v>153</v>
      </c>
      <c r="G1456" s="64" t="s">
        <v>1113</v>
      </c>
      <c r="H1456" s="64" t="s">
        <v>531</v>
      </c>
      <c r="I1456" t="str">
        <f t="shared" si="19"/>
        <v>2. 出口CMD1000DI2.笼型L无</v>
      </c>
      <c r="J1456" s="50" t="s">
        <v>1115</v>
      </c>
    </row>
    <row r="1457" spans="1:10" hidden="1">
      <c r="A1457" s="64" t="s">
        <v>15</v>
      </c>
      <c r="B1457" s="64" t="s">
        <v>293</v>
      </c>
      <c r="C1457" s="64">
        <v>1000</v>
      </c>
      <c r="D1457" t="s">
        <v>1084</v>
      </c>
      <c r="E1457" s="64" t="s">
        <v>390</v>
      </c>
      <c r="F1457" s="64" t="s">
        <v>28</v>
      </c>
      <c r="G1457" s="64" t="s">
        <v>1113</v>
      </c>
      <c r="H1457" s="64" t="s">
        <v>531</v>
      </c>
      <c r="I1457" t="str">
        <f t="shared" si="19"/>
        <v>2. 出口CMD1000DEIII2.笼型L无</v>
      </c>
      <c r="J1457" s="50" t="s">
        <v>1115</v>
      </c>
    </row>
    <row r="1458" spans="1:10" hidden="1">
      <c r="A1458" s="64" t="s">
        <v>15</v>
      </c>
      <c r="B1458" s="64" t="s">
        <v>293</v>
      </c>
      <c r="C1458" s="64">
        <v>1000</v>
      </c>
      <c r="D1458" t="s">
        <v>1084</v>
      </c>
      <c r="E1458" s="64" t="s">
        <v>390</v>
      </c>
      <c r="F1458" s="64" t="s">
        <v>153</v>
      </c>
      <c r="G1458" s="64" t="s">
        <v>1113</v>
      </c>
      <c r="H1458" s="64" t="s">
        <v>531</v>
      </c>
      <c r="I1458" t="str">
        <f t="shared" si="19"/>
        <v>2. 出口CMD1000DEI2.笼型L无</v>
      </c>
      <c r="J1458" s="50" t="s">
        <v>1115</v>
      </c>
    </row>
    <row r="1459" spans="1:10" hidden="1">
      <c r="A1459" s="64" t="s">
        <v>15</v>
      </c>
      <c r="B1459" s="64" t="s">
        <v>293</v>
      </c>
      <c r="C1459" s="64">
        <v>1000</v>
      </c>
      <c r="D1459" t="s">
        <v>1084</v>
      </c>
      <c r="E1459" s="64" t="s">
        <v>389</v>
      </c>
      <c r="F1459" s="64" t="s">
        <v>28</v>
      </c>
      <c r="G1459" s="64" t="s">
        <v>1113</v>
      </c>
      <c r="H1459" s="64" t="s">
        <v>1110</v>
      </c>
      <c r="I1459" t="str">
        <f t="shared" si="19"/>
        <v>2. 出口CMD1000CIII2.笼型L板式电位电阻</v>
      </c>
      <c r="J1459" s="50" t="s">
        <v>1115</v>
      </c>
    </row>
    <row r="1460" spans="1:10" hidden="1">
      <c r="A1460" s="64" t="s">
        <v>15</v>
      </c>
      <c r="B1460" s="64" t="s">
        <v>293</v>
      </c>
      <c r="C1460" s="64">
        <v>1000</v>
      </c>
      <c r="D1460" t="s">
        <v>1084</v>
      </c>
      <c r="E1460" s="64" t="s">
        <v>389</v>
      </c>
      <c r="F1460" s="64" t="s">
        <v>153</v>
      </c>
      <c r="G1460" s="64" t="s">
        <v>1113</v>
      </c>
      <c r="H1460" s="64" t="s">
        <v>1110</v>
      </c>
      <c r="I1460" t="str">
        <f t="shared" si="19"/>
        <v>2. 出口CMD1000CI2.笼型L板式电位电阻</v>
      </c>
      <c r="J1460" s="50" t="s">
        <v>1115</v>
      </c>
    </row>
    <row r="1461" spans="1:10" hidden="1">
      <c r="A1461" s="64" t="s">
        <v>15</v>
      </c>
      <c r="B1461" s="64" t="s">
        <v>293</v>
      </c>
      <c r="C1461" s="64">
        <v>1000</v>
      </c>
      <c r="D1461" t="s">
        <v>1084</v>
      </c>
      <c r="E1461" s="64" t="s">
        <v>387</v>
      </c>
      <c r="F1461" s="64" t="s">
        <v>28</v>
      </c>
      <c r="G1461" s="64" t="s">
        <v>1113</v>
      </c>
      <c r="H1461" s="64" t="s">
        <v>1110</v>
      </c>
      <c r="I1461" t="str">
        <f t="shared" si="19"/>
        <v>2. 出口CMD1000DIII2.笼型L板式电位电阻</v>
      </c>
      <c r="J1461" s="50" t="s">
        <v>1116</v>
      </c>
    </row>
    <row r="1462" spans="1:10" hidden="1">
      <c r="A1462" s="64" t="s">
        <v>15</v>
      </c>
      <c r="B1462" s="64" t="s">
        <v>293</v>
      </c>
      <c r="C1462" s="64">
        <v>1000</v>
      </c>
      <c r="D1462" t="s">
        <v>1084</v>
      </c>
      <c r="E1462" s="64" t="s">
        <v>387</v>
      </c>
      <c r="F1462" s="64" t="s">
        <v>153</v>
      </c>
      <c r="G1462" s="64" t="s">
        <v>1113</v>
      </c>
      <c r="H1462" s="64" t="s">
        <v>1110</v>
      </c>
      <c r="I1462" t="str">
        <f t="shared" si="19"/>
        <v>2. 出口CMD1000DI2.笼型L板式电位电阻</v>
      </c>
      <c r="J1462" s="50" t="s">
        <v>1116</v>
      </c>
    </row>
    <row r="1463" spans="1:10" hidden="1">
      <c r="A1463" s="64" t="s">
        <v>15</v>
      </c>
      <c r="B1463" s="64" t="s">
        <v>293</v>
      </c>
      <c r="C1463" s="64">
        <v>1000</v>
      </c>
      <c r="D1463" t="s">
        <v>1084</v>
      </c>
      <c r="E1463" s="64" t="s">
        <v>390</v>
      </c>
      <c r="F1463" s="64" t="s">
        <v>28</v>
      </c>
      <c r="G1463" s="64" t="s">
        <v>1113</v>
      </c>
      <c r="H1463" s="64" t="s">
        <v>1110</v>
      </c>
      <c r="I1463" t="str">
        <f t="shared" si="19"/>
        <v>2. 出口CMD1000DEIII2.笼型L板式电位电阻</v>
      </c>
      <c r="J1463" s="50" t="s">
        <v>1116</v>
      </c>
    </row>
    <row r="1464" spans="1:10" hidden="1">
      <c r="A1464" s="64" t="s">
        <v>15</v>
      </c>
      <c r="B1464" s="64" t="s">
        <v>293</v>
      </c>
      <c r="C1464" s="64">
        <v>1000</v>
      </c>
      <c r="D1464" t="s">
        <v>1084</v>
      </c>
      <c r="E1464" s="64" t="s">
        <v>390</v>
      </c>
      <c r="F1464" s="64" t="s">
        <v>153</v>
      </c>
      <c r="G1464" s="64" t="s">
        <v>1113</v>
      </c>
      <c r="H1464" s="64" t="s">
        <v>1110</v>
      </c>
      <c r="I1464" t="str">
        <f t="shared" si="19"/>
        <v>2. 出口CMD1000DEI2.笼型L板式电位电阻</v>
      </c>
      <c r="J1464" s="50" t="s">
        <v>1116</v>
      </c>
    </row>
    <row r="1465" spans="1:10" hidden="1">
      <c r="A1465" s="64" t="s">
        <v>15</v>
      </c>
      <c r="B1465" s="64" t="s">
        <v>293</v>
      </c>
      <c r="C1465" s="64">
        <v>600</v>
      </c>
      <c r="D1465" t="s">
        <v>1084</v>
      </c>
      <c r="E1465" s="64" t="s">
        <v>118</v>
      </c>
      <c r="F1465" s="64" t="s">
        <v>28</v>
      </c>
      <c r="G1465" s="64" t="s">
        <v>1108</v>
      </c>
      <c r="H1465" s="64" t="s">
        <v>531</v>
      </c>
      <c r="I1465" t="str">
        <f t="shared" si="19"/>
        <v>2. 出口CMD600BIII1.筒型T无</v>
      </c>
      <c r="J1465" t="s">
        <v>1109</v>
      </c>
    </row>
    <row r="1466" spans="1:10" hidden="1">
      <c r="A1466" s="64" t="s">
        <v>15</v>
      </c>
      <c r="B1466" s="64" t="s">
        <v>293</v>
      </c>
      <c r="C1466" s="64">
        <v>600</v>
      </c>
      <c r="D1466" t="s">
        <v>1084</v>
      </c>
      <c r="E1466" s="64" t="s">
        <v>118</v>
      </c>
      <c r="F1466" s="64" t="s">
        <v>28</v>
      </c>
      <c r="G1466" s="64" t="s">
        <v>1108</v>
      </c>
      <c r="H1466" s="64" t="s">
        <v>1110</v>
      </c>
      <c r="I1466" t="str">
        <f t="shared" si="19"/>
        <v>2. 出口CMD600BIII1.筒型T板式电位电阻</v>
      </c>
      <c r="J1466" t="s">
        <v>1111</v>
      </c>
    </row>
    <row r="1467" spans="1:10" hidden="1">
      <c r="A1467" s="64" t="s">
        <v>15</v>
      </c>
      <c r="B1467" s="64" t="s">
        <v>293</v>
      </c>
      <c r="C1467" s="64">
        <v>600</v>
      </c>
      <c r="D1467" t="s">
        <v>1084</v>
      </c>
      <c r="E1467" s="64" t="s">
        <v>118</v>
      </c>
      <c r="F1467" s="64" t="s">
        <v>153</v>
      </c>
      <c r="G1467" s="64" t="s">
        <v>1108</v>
      </c>
      <c r="H1467" s="64" t="s">
        <v>531</v>
      </c>
      <c r="I1467" t="str">
        <f t="shared" si="19"/>
        <v>2. 出口CMD600BI1.筒型T无</v>
      </c>
      <c r="J1467" t="s">
        <v>1109</v>
      </c>
    </row>
    <row r="1468" spans="1:10" hidden="1">
      <c r="A1468" s="64" t="s">
        <v>15</v>
      </c>
      <c r="B1468" s="64" t="s">
        <v>293</v>
      </c>
      <c r="C1468" s="64">
        <v>600</v>
      </c>
      <c r="D1468" t="s">
        <v>1084</v>
      </c>
      <c r="E1468" s="64" t="s">
        <v>118</v>
      </c>
      <c r="F1468" s="64" t="s">
        <v>153</v>
      </c>
      <c r="G1468" s="64" t="s">
        <v>1108</v>
      </c>
      <c r="H1468" s="64" t="s">
        <v>1110</v>
      </c>
      <c r="I1468" t="str">
        <f t="shared" si="19"/>
        <v>2. 出口CMD600BI1.筒型T板式电位电阻</v>
      </c>
      <c r="J1468" t="s">
        <v>1109</v>
      </c>
    </row>
    <row r="1469" spans="1:10" hidden="1">
      <c r="A1469" s="64" t="s">
        <v>15</v>
      </c>
      <c r="B1469" s="64" t="s">
        <v>293</v>
      </c>
      <c r="C1469" s="64">
        <v>600</v>
      </c>
      <c r="D1469" t="s">
        <v>1084</v>
      </c>
      <c r="E1469" s="64" t="s">
        <v>389</v>
      </c>
      <c r="F1469" s="64" t="s">
        <v>28</v>
      </c>
      <c r="G1469" s="64" t="s">
        <v>1108</v>
      </c>
      <c r="H1469" s="64" t="s">
        <v>531</v>
      </c>
      <c r="I1469" t="str">
        <f t="shared" si="19"/>
        <v>2. 出口CMD600CIII1.筒型T无</v>
      </c>
      <c r="J1469" t="s">
        <v>1112</v>
      </c>
    </row>
    <row r="1470" spans="1:10" hidden="1">
      <c r="A1470" s="64" t="s">
        <v>15</v>
      </c>
      <c r="B1470" s="64" t="s">
        <v>293</v>
      </c>
      <c r="C1470" s="64">
        <v>600</v>
      </c>
      <c r="D1470" t="s">
        <v>1084</v>
      </c>
      <c r="E1470" s="64" t="s">
        <v>389</v>
      </c>
      <c r="F1470" s="64" t="s">
        <v>28</v>
      </c>
      <c r="G1470" s="64" t="s">
        <v>1108</v>
      </c>
      <c r="H1470" s="64" t="s">
        <v>1110</v>
      </c>
      <c r="I1470" t="str">
        <f t="shared" ref="I1470:I1501" si="20">A1470&amp;B1470&amp;C1470&amp;E1470&amp;F1470&amp;G1470&amp;H1470</f>
        <v>2. 出口CMD600CIII1.筒型T板式电位电阻</v>
      </c>
      <c r="J1470" t="s">
        <v>1111</v>
      </c>
    </row>
    <row r="1471" spans="1:10" hidden="1">
      <c r="A1471" s="64" t="s">
        <v>15</v>
      </c>
      <c r="B1471" s="64" t="s">
        <v>293</v>
      </c>
      <c r="C1471" s="64">
        <v>600</v>
      </c>
      <c r="D1471" t="s">
        <v>1084</v>
      </c>
      <c r="E1471" s="64" t="s">
        <v>389</v>
      </c>
      <c r="F1471" s="64" t="s">
        <v>153</v>
      </c>
      <c r="G1471" s="64" t="s">
        <v>1108</v>
      </c>
      <c r="H1471" s="64" t="s">
        <v>531</v>
      </c>
      <c r="I1471" t="str">
        <f t="shared" si="20"/>
        <v>2. 出口CMD600CI1.筒型T无</v>
      </c>
      <c r="J1471" t="s">
        <v>1109</v>
      </c>
    </row>
    <row r="1472" spans="1:10" hidden="1">
      <c r="A1472" s="64" t="s">
        <v>15</v>
      </c>
      <c r="B1472" s="64" t="s">
        <v>293</v>
      </c>
      <c r="C1472" s="64">
        <v>600</v>
      </c>
      <c r="D1472" t="s">
        <v>1084</v>
      </c>
      <c r="E1472" s="64" t="s">
        <v>389</v>
      </c>
      <c r="F1472" s="64" t="s">
        <v>153</v>
      </c>
      <c r="G1472" s="64" t="s">
        <v>1108</v>
      </c>
      <c r="H1472" s="64" t="s">
        <v>1110</v>
      </c>
      <c r="I1472" t="str">
        <f t="shared" si="20"/>
        <v>2. 出口CMD600CI1.筒型T板式电位电阻</v>
      </c>
      <c r="J1472" t="s">
        <v>1109</v>
      </c>
    </row>
    <row r="1473" spans="1:10" hidden="1">
      <c r="A1473" s="64" t="s">
        <v>15</v>
      </c>
      <c r="B1473" s="64" t="s">
        <v>293</v>
      </c>
      <c r="C1473" s="64">
        <v>600</v>
      </c>
      <c r="D1473" t="s">
        <v>1084</v>
      </c>
      <c r="E1473" s="64" t="s">
        <v>387</v>
      </c>
      <c r="F1473" s="64" t="s">
        <v>28</v>
      </c>
      <c r="G1473" s="64" t="s">
        <v>1108</v>
      </c>
      <c r="H1473" s="64" t="s">
        <v>531</v>
      </c>
      <c r="I1473" t="str">
        <f t="shared" si="20"/>
        <v>2. 出口CMD600DIII1.筒型T无</v>
      </c>
      <c r="J1473" t="s">
        <v>1091</v>
      </c>
    </row>
    <row r="1474" spans="1:10" hidden="1">
      <c r="A1474" s="64" t="s">
        <v>15</v>
      </c>
      <c r="B1474" s="64" t="s">
        <v>293</v>
      </c>
      <c r="C1474" s="64">
        <v>600</v>
      </c>
      <c r="D1474" t="s">
        <v>1084</v>
      </c>
      <c r="E1474" s="64" t="s">
        <v>387</v>
      </c>
      <c r="F1474" s="64" t="s">
        <v>28</v>
      </c>
      <c r="G1474" s="64" t="s">
        <v>1108</v>
      </c>
      <c r="H1474" s="64" t="s">
        <v>1110</v>
      </c>
      <c r="I1474" t="str">
        <f t="shared" si="20"/>
        <v>2. 出口CMD600DIII1.筒型T板式电位电阻</v>
      </c>
      <c r="J1474" t="s">
        <v>1092</v>
      </c>
    </row>
    <row r="1475" spans="1:10" hidden="1">
      <c r="A1475" s="64" t="s">
        <v>15</v>
      </c>
      <c r="B1475" s="64" t="s">
        <v>293</v>
      </c>
      <c r="C1475" s="64">
        <v>600</v>
      </c>
      <c r="D1475" t="s">
        <v>1084</v>
      </c>
      <c r="E1475" s="64" t="s">
        <v>387</v>
      </c>
      <c r="F1475" s="64" t="s">
        <v>153</v>
      </c>
      <c r="G1475" s="64" t="s">
        <v>1108</v>
      </c>
      <c r="H1475" s="64" t="s">
        <v>531</v>
      </c>
      <c r="I1475" t="str">
        <f t="shared" si="20"/>
        <v>2. 出口CMD600DI1.筒型T无</v>
      </c>
      <c r="J1475" t="s">
        <v>1109</v>
      </c>
    </row>
    <row r="1476" spans="1:10" hidden="1">
      <c r="A1476" s="64" t="s">
        <v>15</v>
      </c>
      <c r="B1476" s="64" t="s">
        <v>293</v>
      </c>
      <c r="C1476" s="64">
        <v>600</v>
      </c>
      <c r="D1476" t="s">
        <v>1084</v>
      </c>
      <c r="E1476" s="64" t="s">
        <v>387</v>
      </c>
      <c r="F1476" s="64" t="s">
        <v>153</v>
      </c>
      <c r="G1476" s="64" t="s">
        <v>1108</v>
      </c>
      <c r="H1476" s="64" t="s">
        <v>1110</v>
      </c>
      <c r="I1476" t="str">
        <f t="shared" si="20"/>
        <v>2. 出口CMD600DI1.筒型T板式电位电阻</v>
      </c>
      <c r="J1476" t="s">
        <v>1109</v>
      </c>
    </row>
    <row r="1477" spans="1:10" hidden="1">
      <c r="A1477" s="64" t="s">
        <v>15</v>
      </c>
      <c r="B1477" s="64" t="s">
        <v>293</v>
      </c>
      <c r="C1477" s="64">
        <v>600</v>
      </c>
      <c r="D1477" t="s">
        <v>1084</v>
      </c>
      <c r="E1477" s="64" t="s">
        <v>390</v>
      </c>
      <c r="F1477" s="64" t="s">
        <v>28</v>
      </c>
      <c r="G1477" s="64" t="s">
        <v>1108</v>
      </c>
      <c r="H1477" s="64" t="s">
        <v>531</v>
      </c>
      <c r="I1477" t="str">
        <f t="shared" si="20"/>
        <v>2. 出口CMD600DEIII1.筒型T无</v>
      </c>
      <c r="J1477" t="s">
        <v>1091</v>
      </c>
    </row>
    <row r="1478" spans="1:10" hidden="1">
      <c r="A1478" s="64" t="s">
        <v>15</v>
      </c>
      <c r="B1478" s="64" t="s">
        <v>293</v>
      </c>
      <c r="C1478" s="64">
        <v>600</v>
      </c>
      <c r="D1478" t="s">
        <v>1084</v>
      </c>
      <c r="E1478" s="64" t="s">
        <v>390</v>
      </c>
      <c r="F1478" s="64" t="s">
        <v>28</v>
      </c>
      <c r="G1478" s="64" t="s">
        <v>1108</v>
      </c>
      <c r="H1478" s="64" t="s">
        <v>1110</v>
      </c>
      <c r="I1478" t="str">
        <f t="shared" si="20"/>
        <v>2. 出口CMD600DEIII1.筒型T板式电位电阻</v>
      </c>
      <c r="J1478" t="s">
        <v>1092</v>
      </c>
    </row>
    <row r="1479" spans="1:10" hidden="1">
      <c r="A1479" s="64" t="s">
        <v>15</v>
      </c>
      <c r="B1479" s="64" t="s">
        <v>293</v>
      </c>
      <c r="C1479" s="64">
        <v>600</v>
      </c>
      <c r="D1479" t="s">
        <v>1084</v>
      </c>
      <c r="E1479" s="64" t="s">
        <v>390</v>
      </c>
      <c r="F1479" s="64" t="s">
        <v>153</v>
      </c>
      <c r="G1479" s="64" t="s">
        <v>1108</v>
      </c>
      <c r="H1479" s="64" t="s">
        <v>531</v>
      </c>
      <c r="I1479" t="str">
        <f t="shared" si="20"/>
        <v>2. 出口CMD600DEI1.筒型T无</v>
      </c>
      <c r="J1479" t="s">
        <v>1109</v>
      </c>
    </row>
    <row r="1480" spans="1:10" hidden="1">
      <c r="A1480" s="64" t="s">
        <v>15</v>
      </c>
      <c r="B1480" s="64" t="s">
        <v>293</v>
      </c>
      <c r="C1480" s="64">
        <v>600</v>
      </c>
      <c r="D1480" t="s">
        <v>1084</v>
      </c>
      <c r="E1480" s="64" t="s">
        <v>390</v>
      </c>
      <c r="F1480" s="64" t="s">
        <v>153</v>
      </c>
      <c r="G1480" s="64" t="s">
        <v>1108</v>
      </c>
      <c r="H1480" s="64" t="s">
        <v>1110</v>
      </c>
      <c r="I1480" t="str">
        <f t="shared" si="20"/>
        <v>2. 出口CMD600DEI1.筒型T板式电位电阻</v>
      </c>
      <c r="J1480" t="s">
        <v>1109</v>
      </c>
    </row>
    <row r="1481" spans="1:10" hidden="1">
      <c r="A1481" s="64" t="s">
        <v>15</v>
      </c>
      <c r="B1481" s="64" t="s">
        <v>293</v>
      </c>
      <c r="C1481" s="64">
        <v>600</v>
      </c>
      <c r="D1481" t="s">
        <v>1084</v>
      </c>
      <c r="E1481" s="64" t="s">
        <v>389</v>
      </c>
      <c r="F1481" s="64" t="s">
        <v>28</v>
      </c>
      <c r="G1481" s="64" t="s">
        <v>1113</v>
      </c>
      <c r="H1481" s="64" t="s">
        <v>531</v>
      </c>
      <c r="I1481" t="str">
        <f t="shared" si="20"/>
        <v>2. 出口CMD600CIII2.笼型L无</v>
      </c>
      <c r="J1481" s="50" t="s">
        <v>1114</v>
      </c>
    </row>
    <row r="1482" spans="1:10" hidden="1">
      <c r="A1482" s="64" t="s">
        <v>15</v>
      </c>
      <c r="B1482" s="64" t="s">
        <v>293</v>
      </c>
      <c r="C1482" s="64">
        <v>600</v>
      </c>
      <c r="D1482" t="s">
        <v>1084</v>
      </c>
      <c r="E1482" s="64" t="s">
        <v>389</v>
      </c>
      <c r="F1482" s="64" t="s">
        <v>153</v>
      </c>
      <c r="G1482" s="64" t="s">
        <v>1113</v>
      </c>
      <c r="H1482" s="64" t="s">
        <v>531</v>
      </c>
      <c r="I1482" t="str">
        <f t="shared" si="20"/>
        <v>2. 出口CMD600CI2.笼型L无</v>
      </c>
      <c r="J1482" s="50" t="s">
        <v>1114</v>
      </c>
    </row>
    <row r="1483" spans="1:10" hidden="1">
      <c r="A1483" s="64" t="s">
        <v>15</v>
      </c>
      <c r="B1483" s="64" t="s">
        <v>293</v>
      </c>
      <c r="C1483" s="64">
        <v>600</v>
      </c>
      <c r="D1483" t="s">
        <v>1084</v>
      </c>
      <c r="E1483" s="64" t="s">
        <v>387</v>
      </c>
      <c r="F1483" s="64" t="s">
        <v>28</v>
      </c>
      <c r="G1483" s="64" t="s">
        <v>1113</v>
      </c>
      <c r="H1483" s="64" t="s">
        <v>531</v>
      </c>
      <c r="I1483" t="str">
        <f t="shared" si="20"/>
        <v>2. 出口CMD600DIII2.笼型L无</v>
      </c>
      <c r="J1483" s="50" t="s">
        <v>1115</v>
      </c>
    </row>
    <row r="1484" spans="1:10" hidden="1">
      <c r="A1484" s="64" t="s">
        <v>15</v>
      </c>
      <c r="B1484" s="64" t="s">
        <v>293</v>
      </c>
      <c r="C1484" s="64">
        <v>600</v>
      </c>
      <c r="D1484" t="s">
        <v>1084</v>
      </c>
      <c r="E1484" s="64" t="s">
        <v>387</v>
      </c>
      <c r="F1484" s="64" t="s">
        <v>153</v>
      </c>
      <c r="G1484" s="64" t="s">
        <v>1113</v>
      </c>
      <c r="H1484" s="64" t="s">
        <v>531</v>
      </c>
      <c r="I1484" t="str">
        <f t="shared" si="20"/>
        <v>2. 出口CMD600DI2.笼型L无</v>
      </c>
      <c r="J1484" s="50" t="s">
        <v>1115</v>
      </c>
    </row>
    <row r="1485" spans="1:10" hidden="1">
      <c r="A1485" s="64" t="s">
        <v>15</v>
      </c>
      <c r="B1485" s="64" t="s">
        <v>293</v>
      </c>
      <c r="C1485" s="64">
        <v>600</v>
      </c>
      <c r="D1485" t="s">
        <v>1084</v>
      </c>
      <c r="E1485" s="64" t="s">
        <v>390</v>
      </c>
      <c r="F1485" s="64" t="s">
        <v>28</v>
      </c>
      <c r="G1485" s="64" t="s">
        <v>1113</v>
      </c>
      <c r="H1485" s="64" t="s">
        <v>531</v>
      </c>
      <c r="I1485" t="str">
        <f t="shared" si="20"/>
        <v>2. 出口CMD600DEIII2.笼型L无</v>
      </c>
      <c r="J1485" s="50" t="s">
        <v>1115</v>
      </c>
    </row>
    <row r="1486" spans="1:10" hidden="1">
      <c r="A1486" s="64" t="s">
        <v>15</v>
      </c>
      <c r="B1486" s="64" t="s">
        <v>293</v>
      </c>
      <c r="C1486" s="64">
        <v>600</v>
      </c>
      <c r="D1486" t="s">
        <v>1084</v>
      </c>
      <c r="E1486" s="64" t="s">
        <v>390</v>
      </c>
      <c r="F1486" s="64" t="s">
        <v>153</v>
      </c>
      <c r="G1486" s="64" t="s">
        <v>1113</v>
      </c>
      <c r="H1486" s="64" t="s">
        <v>531</v>
      </c>
      <c r="I1486" t="str">
        <f t="shared" si="20"/>
        <v>2. 出口CMD600DEI2.笼型L无</v>
      </c>
      <c r="J1486" s="50" t="s">
        <v>1115</v>
      </c>
    </row>
    <row r="1487" spans="1:10" hidden="1">
      <c r="A1487" s="64" t="s">
        <v>15</v>
      </c>
      <c r="B1487" s="64" t="s">
        <v>293</v>
      </c>
      <c r="C1487" s="64">
        <v>600</v>
      </c>
      <c r="D1487" t="s">
        <v>1084</v>
      </c>
      <c r="E1487" s="64" t="s">
        <v>389</v>
      </c>
      <c r="F1487" s="64" t="s">
        <v>28</v>
      </c>
      <c r="G1487" s="64" t="s">
        <v>1113</v>
      </c>
      <c r="H1487" s="64" t="s">
        <v>1110</v>
      </c>
      <c r="I1487" t="str">
        <f t="shared" si="20"/>
        <v>2. 出口CMD600CIII2.笼型L板式电位电阻</v>
      </c>
      <c r="J1487" s="50" t="s">
        <v>1115</v>
      </c>
    </row>
    <row r="1488" spans="1:10" hidden="1">
      <c r="A1488" s="64" t="s">
        <v>15</v>
      </c>
      <c r="B1488" s="64" t="s">
        <v>293</v>
      </c>
      <c r="C1488" s="64">
        <v>600</v>
      </c>
      <c r="D1488" t="s">
        <v>1084</v>
      </c>
      <c r="E1488" s="64" t="s">
        <v>389</v>
      </c>
      <c r="F1488" s="64" t="s">
        <v>153</v>
      </c>
      <c r="G1488" s="64" t="s">
        <v>1113</v>
      </c>
      <c r="H1488" s="64" t="s">
        <v>1110</v>
      </c>
      <c r="I1488" t="str">
        <f t="shared" si="20"/>
        <v>2. 出口CMD600CI2.笼型L板式电位电阻</v>
      </c>
      <c r="J1488" s="50" t="s">
        <v>1115</v>
      </c>
    </row>
    <row r="1489" spans="1:12" hidden="1">
      <c r="A1489" s="64" t="s">
        <v>15</v>
      </c>
      <c r="B1489" s="64" t="s">
        <v>293</v>
      </c>
      <c r="C1489" s="64">
        <v>600</v>
      </c>
      <c r="D1489" t="s">
        <v>1084</v>
      </c>
      <c r="E1489" s="64" t="s">
        <v>387</v>
      </c>
      <c r="F1489" s="64" t="s">
        <v>28</v>
      </c>
      <c r="G1489" s="64" t="s">
        <v>1113</v>
      </c>
      <c r="H1489" s="64" t="s">
        <v>1110</v>
      </c>
      <c r="I1489" t="str">
        <f t="shared" si="20"/>
        <v>2. 出口CMD600DIII2.笼型L板式电位电阻</v>
      </c>
      <c r="J1489" s="50" t="s">
        <v>1116</v>
      </c>
    </row>
    <row r="1490" spans="1:12" hidden="1">
      <c r="A1490" s="64" t="s">
        <v>15</v>
      </c>
      <c r="B1490" s="64" t="s">
        <v>293</v>
      </c>
      <c r="C1490" s="64">
        <v>600</v>
      </c>
      <c r="D1490" t="s">
        <v>1084</v>
      </c>
      <c r="E1490" s="64" t="s">
        <v>387</v>
      </c>
      <c r="F1490" s="64" t="s">
        <v>153</v>
      </c>
      <c r="G1490" s="64" t="s">
        <v>1113</v>
      </c>
      <c r="H1490" s="64" t="s">
        <v>1110</v>
      </c>
      <c r="I1490" t="str">
        <f t="shared" si="20"/>
        <v>2. 出口CMD600DI2.笼型L板式电位电阻</v>
      </c>
      <c r="J1490" s="50" t="s">
        <v>1116</v>
      </c>
    </row>
    <row r="1491" spans="1:12" hidden="1">
      <c r="A1491" s="64" t="s">
        <v>15</v>
      </c>
      <c r="B1491" s="64" t="s">
        <v>293</v>
      </c>
      <c r="C1491" s="64">
        <v>600</v>
      </c>
      <c r="D1491" t="s">
        <v>1084</v>
      </c>
      <c r="E1491" s="64" t="s">
        <v>390</v>
      </c>
      <c r="F1491" s="64" t="s">
        <v>28</v>
      </c>
      <c r="G1491" s="64" t="s">
        <v>1113</v>
      </c>
      <c r="H1491" s="64" t="s">
        <v>1110</v>
      </c>
      <c r="I1491" t="str">
        <f t="shared" si="20"/>
        <v>2. 出口CMD600DEIII2.笼型L板式电位电阻</v>
      </c>
      <c r="J1491" s="50" t="s">
        <v>1116</v>
      </c>
    </row>
    <row r="1492" spans="1:12" hidden="1">
      <c r="A1492" s="64" t="s">
        <v>15</v>
      </c>
      <c r="B1492" s="64" t="s">
        <v>293</v>
      </c>
      <c r="C1492" s="64">
        <v>600</v>
      </c>
      <c r="D1492" t="s">
        <v>1084</v>
      </c>
      <c r="E1492" s="64" t="s">
        <v>390</v>
      </c>
      <c r="F1492" s="64" t="s">
        <v>153</v>
      </c>
      <c r="G1492" s="64" t="s">
        <v>1113</v>
      </c>
      <c r="H1492" s="64" t="s">
        <v>1110</v>
      </c>
      <c r="I1492" t="str">
        <f t="shared" si="20"/>
        <v>2. 出口CMD600DEI2.笼型L板式电位电阻</v>
      </c>
      <c r="J1492" s="50" t="s">
        <v>1116</v>
      </c>
    </row>
    <row r="1493" spans="1:12" hidden="1">
      <c r="A1493" s="64" t="s">
        <v>1095</v>
      </c>
      <c r="B1493" s="64" t="s">
        <v>293</v>
      </c>
      <c r="C1493" s="64">
        <v>1000</v>
      </c>
      <c r="D1493" t="s">
        <v>1084</v>
      </c>
      <c r="E1493" s="64" t="s">
        <v>118</v>
      </c>
      <c r="F1493" s="64" t="s">
        <v>28</v>
      </c>
      <c r="G1493" s="64" t="s">
        <v>1108</v>
      </c>
      <c r="H1493" s="64" t="s">
        <v>531</v>
      </c>
      <c r="I1493" t="str">
        <f t="shared" si="20"/>
        <v>1. 国内CMD1000BIII1.筒型T无</v>
      </c>
      <c r="J1493" s="50" t="s">
        <v>1117</v>
      </c>
      <c r="K1493" s="50" t="s">
        <v>1118</v>
      </c>
      <c r="L1493" t="s">
        <v>1117</v>
      </c>
    </row>
    <row r="1494" spans="1:12" hidden="1">
      <c r="A1494" s="64" t="s">
        <v>1095</v>
      </c>
      <c r="B1494" s="64" t="s">
        <v>293</v>
      </c>
      <c r="C1494" s="64">
        <v>1000</v>
      </c>
      <c r="D1494" t="s">
        <v>1084</v>
      </c>
      <c r="E1494" s="64" t="s">
        <v>118</v>
      </c>
      <c r="F1494" s="64" t="s">
        <v>28</v>
      </c>
      <c r="G1494" s="64" t="s">
        <v>1108</v>
      </c>
      <c r="H1494" s="64" t="s">
        <v>1110</v>
      </c>
      <c r="I1494" t="str">
        <f t="shared" si="20"/>
        <v>1. 国内CMD1000BIII1.筒型T板式电位电阻</v>
      </c>
      <c r="J1494" s="50" t="s">
        <v>1119</v>
      </c>
      <c r="K1494" s="50" t="s">
        <v>1120</v>
      </c>
      <c r="L1494" t="s">
        <v>1119</v>
      </c>
    </row>
    <row r="1495" spans="1:12" hidden="1">
      <c r="A1495" s="64" t="s">
        <v>1095</v>
      </c>
      <c r="B1495" s="64" t="s">
        <v>293</v>
      </c>
      <c r="C1495" s="64">
        <v>1000</v>
      </c>
      <c r="D1495" t="s">
        <v>1084</v>
      </c>
      <c r="E1495" s="64" t="s">
        <v>118</v>
      </c>
      <c r="F1495" s="64" t="s">
        <v>153</v>
      </c>
      <c r="G1495" s="64" t="s">
        <v>1108</v>
      </c>
      <c r="H1495" s="64" t="s">
        <v>531</v>
      </c>
      <c r="I1495" t="str">
        <f t="shared" si="20"/>
        <v>1. 国内CMD1000BI1.筒型T无</v>
      </c>
      <c r="J1495" s="50" t="s">
        <v>1117</v>
      </c>
      <c r="K1495" s="50" t="s">
        <v>1118</v>
      </c>
      <c r="L1495" t="s">
        <v>1117</v>
      </c>
    </row>
    <row r="1496" spans="1:12" hidden="1">
      <c r="A1496" s="64" t="s">
        <v>1095</v>
      </c>
      <c r="B1496" s="64" t="s">
        <v>293</v>
      </c>
      <c r="C1496" s="64">
        <v>1000</v>
      </c>
      <c r="D1496" t="s">
        <v>1084</v>
      </c>
      <c r="E1496" s="64" t="s">
        <v>118</v>
      </c>
      <c r="F1496" s="64" t="s">
        <v>153</v>
      </c>
      <c r="G1496" s="64" t="s">
        <v>1108</v>
      </c>
      <c r="H1496" s="64" t="s">
        <v>1110</v>
      </c>
      <c r="I1496" t="str">
        <f t="shared" si="20"/>
        <v>1. 国内CMD1000BI1.筒型T板式电位电阻</v>
      </c>
      <c r="J1496" s="50" t="s">
        <v>1117</v>
      </c>
      <c r="K1496" s="50" t="s">
        <v>1118</v>
      </c>
      <c r="L1496" t="s">
        <v>1117</v>
      </c>
    </row>
    <row r="1497" spans="1:12" hidden="1">
      <c r="A1497" s="64" t="s">
        <v>1095</v>
      </c>
      <c r="B1497" s="64" t="s">
        <v>293</v>
      </c>
      <c r="C1497" s="64">
        <v>1000</v>
      </c>
      <c r="D1497" t="s">
        <v>1084</v>
      </c>
      <c r="E1497" s="64" t="s">
        <v>389</v>
      </c>
      <c r="F1497" s="64" t="s">
        <v>28</v>
      </c>
      <c r="G1497" s="64" t="s">
        <v>1108</v>
      </c>
      <c r="H1497" s="64" t="s">
        <v>531</v>
      </c>
      <c r="I1497" t="str">
        <f t="shared" si="20"/>
        <v>1. 国内CMD1000CIII1.筒型T无</v>
      </c>
      <c r="J1497" s="50" t="s">
        <v>1121</v>
      </c>
      <c r="K1497" s="50" t="s">
        <v>1122</v>
      </c>
      <c r="L1497" t="s">
        <v>1121</v>
      </c>
    </row>
    <row r="1498" spans="1:12" hidden="1">
      <c r="A1498" s="64" t="s">
        <v>1095</v>
      </c>
      <c r="B1498" s="64" t="s">
        <v>293</v>
      </c>
      <c r="C1498" s="64">
        <v>1000</v>
      </c>
      <c r="D1498" t="s">
        <v>1084</v>
      </c>
      <c r="E1498" s="64" t="s">
        <v>389</v>
      </c>
      <c r="F1498" s="64" t="s">
        <v>28</v>
      </c>
      <c r="G1498" s="64" t="s">
        <v>1108</v>
      </c>
      <c r="H1498" s="64" t="s">
        <v>1110</v>
      </c>
      <c r="I1498" t="str">
        <f t="shared" si="20"/>
        <v>1. 国内CMD1000CIII1.筒型T板式电位电阻</v>
      </c>
      <c r="J1498" s="50" t="s">
        <v>1119</v>
      </c>
      <c r="K1498" s="50" t="s">
        <v>1120</v>
      </c>
      <c r="L1498" t="s">
        <v>1119</v>
      </c>
    </row>
    <row r="1499" spans="1:12" hidden="1">
      <c r="A1499" s="64" t="s">
        <v>1095</v>
      </c>
      <c r="B1499" s="64" t="s">
        <v>293</v>
      </c>
      <c r="C1499" s="64">
        <v>1000</v>
      </c>
      <c r="D1499" t="s">
        <v>1084</v>
      </c>
      <c r="E1499" s="64" t="s">
        <v>389</v>
      </c>
      <c r="F1499" s="64" t="s">
        <v>153</v>
      </c>
      <c r="G1499" s="64" t="s">
        <v>1108</v>
      </c>
      <c r="H1499" s="64" t="s">
        <v>531</v>
      </c>
      <c r="I1499" t="str">
        <f t="shared" si="20"/>
        <v>1. 国内CMD1000CI1.筒型T无</v>
      </c>
      <c r="J1499" s="50" t="s">
        <v>1117</v>
      </c>
      <c r="K1499" s="50" t="s">
        <v>1118</v>
      </c>
      <c r="L1499" t="s">
        <v>1117</v>
      </c>
    </row>
    <row r="1500" spans="1:12" hidden="1">
      <c r="A1500" s="64" t="s">
        <v>1095</v>
      </c>
      <c r="B1500" s="64" t="s">
        <v>293</v>
      </c>
      <c r="C1500" s="64">
        <v>1000</v>
      </c>
      <c r="D1500" t="s">
        <v>1084</v>
      </c>
      <c r="E1500" s="64" t="s">
        <v>389</v>
      </c>
      <c r="F1500" s="64" t="s">
        <v>153</v>
      </c>
      <c r="G1500" s="64" t="s">
        <v>1108</v>
      </c>
      <c r="H1500" s="64" t="s">
        <v>1110</v>
      </c>
      <c r="I1500" t="str">
        <f t="shared" si="20"/>
        <v>1. 国内CMD1000CI1.筒型T板式电位电阻</v>
      </c>
      <c r="J1500" s="50" t="s">
        <v>1117</v>
      </c>
      <c r="K1500" s="50" t="s">
        <v>1118</v>
      </c>
      <c r="L1500" t="s">
        <v>1117</v>
      </c>
    </row>
    <row r="1501" spans="1:12" hidden="1">
      <c r="A1501" s="64" t="s">
        <v>1095</v>
      </c>
      <c r="B1501" s="64" t="s">
        <v>293</v>
      </c>
      <c r="C1501" s="64">
        <v>1000</v>
      </c>
      <c r="D1501" t="s">
        <v>1084</v>
      </c>
      <c r="E1501" s="64" t="s">
        <v>387</v>
      </c>
      <c r="F1501" s="64" t="s">
        <v>28</v>
      </c>
      <c r="G1501" s="64" t="s">
        <v>1108</v>
      </c>
      <c r="H1501" s="64" t="s">
        <v>531</v>
      </c>
      <c r="I1501" t="str">
        <f t="shared" si="20"/>
        <v>1. 国内CMD1000DIII1.筒型T无</v>
      </c>
      <c r="J1501" s="50" t="s">
        <v>1096</v>
      </c>
      <c r="K1501" s="50" t="s">
        <v>1097</v>
      </c>
      <c r="L1501" t="s">
        <v>1096</v>
      </c>
    </row>
    <row r="1502" spans="1:12" hidden="1">
      <c r="A1502" s="64" t="s">
        <v>1095</v>
      </c>
      <c r="B1502" s="64" t="s">
        <v>293</v>
      </c>
      <c r="C1502" s="64">
        <v>1000</v>
      </c>
      <c r="D1502" t="s">
        <v>1084</v>
      </c>
      <c r="E1502" s="64" t="s">
        <v>387</v>
      </c>
      <c r="F1502" s="64" t="s">
        <v>28</v>
      </c>
      <c r="G1502" s="64" t="s">
        <v>1108</v>
      </c>
      <c r="H1502" s="64" t="s">
        <v>1110</v>
      </c>
      <c r="I1502" t="str">
        <f t="shared" ref="I1502:I1548" si="21">A1502&amp;B1502&amp;C1502&amp;E1502&amp;F1502&amp;G1502&amp;H1502</f>
        <v>1. 国内CMD1000DIII1.筒型T板式电位电阻</v>
      </c>
      <c r="J1502" s="50" t="s">
        <v>1098</v>
      </c>
      <c r="K1502" s="50" t="s">
        <v>1099</v>
      </c>
      <c r="L1502" t="s">
        <v>1098</v>
      </c>
    </row>
    <row r="1503" spans="1:12" hidden="1">
      <c r="A1503" s="64" t="s">
        <v>1095</v>
      </c>
      <c r="B1503" s="64" t="s">
        <v>293</v>
      </c>
      <c r="C1503" s="64">
        <v>1000</v>
      </c>
      <c r="D1503" t="s">
        <v>1084</v>
      </c>
      <c r="E1503" s="64" t="s">
        <v>387</v>
      </c>
      <c r="F1503" s="64" t="s">
        <v>153</v>
      </c>
      <c r="G1503" s="64" t="s">
        <v>1108</v>
      </c>
      <c r="H1503" s="64" t="s">
        <v>531</v>
      </c>
      <c r="I1503" t="str">
        <f t="shared" si="21"/>
        <v>1. 国内CMD1000DI1.筒型T无</v>
      </c>
      <c r="J1503" s="50" t="s">
        <v>1117</v>
      </c>
      <c r="K1503" s="50" t="s">
        <v>1118</v>
      </c>
      <c r="L1503" t="s">
        <v>1117</v>
      </c>
    </row>
    <row r="1504" spans="1:12" hidden="1">
      <c r="A1504" s="64" t="s">
        <v>1095</v>
      </c>
      <c r="B1504" s="64" t="s">
        <v>293</v>
      </c>
      <c r="C1504" s="64">
        <v>1000</v>
      </c>
      <c r="D1504" t="s">
        <v>1084</v>
      </c>
      <c r="E1504" s="64" t="s">
        <v>387</v>
      </c>
      <c r="F1504" s="64" t="s">
        <v>153</v>
      </c>
      <c r="G1504" s="64" t="s">
        <v>1108</v>
      </c>
      <c r="H1504" s="64" t="s">
        <v>1110</v>
      </c>
      <c r="I1504" t="str">
        <f t="shared" si="21"/>
        <v>1. 国内CMD1000DI1.筒型T板式电位电阻</v>
      </c>
      <c r="J1504" s="50" t="s">
        <v>1117</v>
      </c>
      <c r="K1504" s="50" t="s">
        <v>1118</v>
      </c>
      <c r="L1504" t="s">
        <v>1117</v>
      </c>
    </row>
    <row r="1505" spans="1:12" hidden="1">
      <c r="A1505" s="64" t="s">
        <v>1095</v>
      </c>
      <c r="B1505" s="64" t="s">
        <v>293</v>
      </c>
      <c r="C1505" s="64">
        <v>1000</v>
      </c>
      <c r="D1505" t="s">
        <v>1084</v>
      </c>
      <c r="E1505" s="64" t="s">
        <v>390</v>
      </c>
      <c r="F1505" s="64" t="s">
        <v>28</v>
      </c>
      <c r="G1505" s="64" t="s">
        <v>1108</v>
      </c>
      <c r="H1505" s="64" t="s">
        <v>531</v>
      </c>
      <c r="I1505" t="str">
        <f t="shared" si="21"/>
        <v>1. 国内CMD1000DEIII1.筒型T无</v>
      </c>
      <c r="J1505" s="50" t="s">
        <v>1096</v>
      </c>
      <c r="K1505" s="50" t="s">
        <v>1097</v>
      </c>
      <c r="L1505" t="s">
        <v>1096</v>
      </c>
    </row>
    <row r="1506" spans="1:12" hidden="1">
      <c r="A1506" s="64" t="s">
        <v>1095</v>
      </c>
      <c r="B1506" s="64" t="s">
        <v>293</v>
      </c>
      <c r="C1506" s="64">
        <v>1000</v>
      </c>
      <c r="D1506" t="s">
        <v>1084</v>
      </c>
      <c r="E1506" s="64" t="s">
        <v>390</v>
      </c>
      <c r="F1506" s="64" t="s">
        <v>28</v>
      </c>
      <c r="G1506" s="64" t="s">
        <v>1108</v>
      </c>
      <c r="H1506" s="64" t="s">
        <v>1110</v>
      </c>
      <c r="I1506" t="str">
        <f t="shared" si="21"/>
        <v>1. 国内CMD1000DEIII1.筒型T板式电位电阻</v>
      </c>
      <c r="J1506" s="50" t="s">
        <v>1098</v>
      </c>
      <c r="K1506" s="50" t="s">
        <v>1099</v>
      </c>
      <c r="L1506" t="s">
        <v>1098</v>
      </c>
    </row>
    <row r="1507" spans="1:12" hidden="1">
      <c r="A1507" s="64" t="s">
        <v>1095</v>
      </c>
      <c r="B1507" s="64" t="s">
        <v>293</v>
      </c>
      <c r="C1507" s="64">
        <v>1000</v>
      </c>
      <c r="D1507" t="s">
        <v>1084</v>
      </c>
      <c r="E1507" s="64" t="s">
        <v>390</v>
      </c>
      <c r="F1507" s="64" t="s">
        <v>153</v>
      </c>
      <c r="G1507" s="64" t="s">
        <v>1108</v>
      </c>
      <c r="H1507" s="64" t="s">
        <v>531</v>
      </c>
      <c r="I1507" t="str">
        <f t="shared" si="21"/>
        <v>1. 国内CMD1000DEI1.筒型T无</v>
      </c>
      <c r="J1507" s="50" t="s">
        <v>1117</v>
      </c>
      <c r="K1507" s="50" t="s">
        <v>1118</v>
      </c>
      <c r="L1507" t="s">
        <v>1117</v>
      </c>
    </row>
    <row r="1508" spans="1:12" hidden="1">
      <c r="A1508" s="64" t="s">
        <v>1095</v>
      </c>
      <c r="B1508" s="64" t="s">
        <v>293</v>
      </c>
      <c r="C1508" s="64">
        <v>1000</v>
      </c>
      <c r="D1508" t="s">
        <v>1084</v>
      </c>
      <c r="E1508" s="64" t="s">
        <v>390</v>
      </c>
      <c r="F1508" s="64" t="s">
        <v>153</v>
      </c>
      <c r="G1508" s="64" t="s">
        <v>1108</v>
      </c>
      <c r="H1508" s="64" t="s">
        <v>1110</v>
      </c>
      <c r="I1508" t="str">
        <f t="shared" si="21"/>
        <v>1. 国内CMD1000DEI1.筒型T板式电位电阻</v>
      </c>
      <c r="J1508" s="50" t="s">
        <v>1117</v>
      </c>
      <c r="K1508" s="50" t="s">
        <v>1118</v>
      </c>
      <c r="L1508" t="s">
        <v>1117</v>
      </c>
    </row>
    <row r="1509" spans="1:12" hidden="1">
      <c r="A1509" s="64" t="s">
        <v>1095</v>
      </c>
      <c r="B1509" s="64" t="s">
        <v>293</v>
      </c>
      <c r="C1509" s="64">
        <v>1000</v>
      </c>
      <c r="D1509" t="s">
        <v>1084</v>
      </c>
      <c r="E1509" s="64" t="s">
        <v>389</v>
      </c>
      <c r="F1509" s="64" t="s">
        <v>28</v>
      </c>
      <c r="G1509" s="64" t="s">
        <v>1113</v>
      </c>
      <c r="H1509" s="64" t="s">
        <v>531</v>
      </c>
      <c r="I1509" t="str">
        <f t="shared" si="21"/>
        <v>1. 国内CMD1000CIII2.笼型L无</v>
      </c>
      <c r="J1509" s="50" t="s">
        <v>1123</v>
      </c>
      <c r="K1509" s="50" t="s">
        <v>1124</v>
      </c>
      <c r="L1509" t="s">
        <v>1123</v>
      </c>
    </row>
    <row r="1510" spans="1:12" hidden="1">
      <c r="A1510" s="64" t="s">
        <v>1095</v>
      </c>
      <c r="B1510" s="64" t="s">
        <v>293</v>
      </c>
      <c r="C1510" s="64">
        <v>1000</v>
      </c>
      <c r="D1510" t="s">
        <v>1084</v>
      </c>
      <c r="E1510" s="64" t="s">
        <v>389</v>
      </c>
      <c r="F1510" s="64" t="s">
        <v>153</v>
      </c>
      <c r="G1510" s="64" t="s">
        <v>1113</v>
      </c>
      <c r="H1510" s="64" t="s">
        <v>531</v>
      </c>
      <c r="I1510" t="str">
        <f t="shared" si="21"/>
        <v>1. 国内CMD1000CI2.笼型L无</v>
      </c>
      <c r="J1510" s="50" t="s">
        <v>1123</v>
      </c>
      <c r="K1510" s="50" t="s">
        <v>1124</v>
      </c>
      <c r="L1510" t="s">
        <v>1123</v>
      </c>
    </row>
    <row r="1511" spans="1:12" hidden="1">
      <c r="A1511" s="64" t="s">
        <v>1095</v>
      </c>
      <c r="B1511" s="64" t="s">
        <v>293</v>
      </c>
      <c r="C1511" s="64">
        <v>1000</v>
      </c>
      <c r="D1511" t="s">
        <v>1084</v>
      </c>
      <c r="E1511" s="64" t="s">
        <v>387</v>
      </c>
      <c r="F1511" s="64" t="s">
        <v>28</v>
      </c>
      <c r="G1511" s="64" t="s">
        <v>1113</v>
      </c>
      <c r="H1511" s="64" t="s">
        <v>531</v>
      </c>
      <c r="I1511" t="str">
        <f t="shared" si="21"/>
        <v>1. 国内CMD1000DIII2.笼型L无</v>
      </c>
      <c r="J1511" s="50" t="s">
        <v>1125</v>
      </c>
      <c r="K1511" s="50" t="s">
        <v>1126</v>
      </c>
      <c r="L1511" t="s">
        <v>1125</v>
      </c>
    </row>
    <row r="1512" spans="1:12" hidden="1">
      <c r="A1512" s="64" t="s">
        <v>1095</v>
      </c>
      <c r="B1512" s="64" t="s">
        <v>293</v>
      </c>
      <c r="C1512" s="64">
        <v>1000</v>
      </c>
      <c r="D1512" t="s">
        <v>1084</v>
      </c>
      <c r="E1512" s="64" t="s">
        <v>387</v>
      </c>
      <c r="F1512" s="64" t="s">
        <v>153</v>
      </c>
      <c r="G1512" s="64" t="s">
        <v>1113</v>
      </c>
      <c r="H1512" s="64" t="s">
        <v>531</v>
      </c>
      <c r="I1512" t="str">
        <f t="shared" si="21"/>
        <v>1. 国内CMD1000DI2.笼型L无</v>
      </c>
      <c r="J1512" s="50" t="s">
        <v>1125</v>
      </c>
      <c r="K1512" s="50" t="s">
        <v>1126</v>
      </c>
      <c r="L1512" t="s">
        <v>1125</v>
      </c>
    </row>
    <row r="1513" spans="1:12" hidden="1">
      <c r="A1513" s="64" t="s">
        <v>1095</v>
      </c>
      <c r="B1513" s="64" t="s">
        <v>293</v>
      </c>
      <c r="C1513" s="64">
        <v>1000</v>
      </c>
      <c r="D1513" t="s">
        <v>1084</v>
      </c>
      <c r="E1513" s="64" t="s">
        <v>390</v>
      </c>
      <c r="F1513" s="64" t="s">
        <v>28</v>
      </c>
      <c r="G1513" s="64" t="s">
        <v>1113</v>
      </c>
      <c r="H1513" s="64" t="s">
        <v>531</v>
      </c>
      <c r="I1513" t="str">
        <f t="shared" si="21"/>
        <v>1. 国内CMD1000DEIII2.笼型L无</v>
      </c>
      <c r="J1513" s="50" t="s">
        <v>1125</v>
      </c>
      <c r="K1513" s="50" t="s">
        <v>1126</v>
      </c>
      <c r="L1513" t="s">
        <v>1125</v>
      </c>
    </row>
    <row r="1514" spans="1:12" hidden="1">
      <c r="A1514" s="64" t="s">
        <v>1095</v>
      </c>
      <c r="B1514" s="64" t="s">
        <v>293</v>
      </c>
      <c r="C1514" s="64">
        <v>1000</v>
      </c>
      <c r="D1514" t="s">
        <v>1084</v>
      </c>
      <c r="E1514" s="64" t="s">
        <v>390</v>
      </c>
      <c r="F1514" s="64" t="s">
        <v>153</v>
      </c>
      <c r="G1514" s="64" t="s">
        <v>1113</v>
      </c>
      <c r="H1514" s="64" t="s">
        <v>531</v>
      </c>
      <c r="I1514" t="str">
        <f t="shared" si="21"/>
        <v>1. 国内CMD1000DEI2.笼型L无</v>
      </c>
      <c r="J1514" s="50" t="s">
        <v>1125</v>
      </c>
      <c r="K1514" s="50" t="s">
        <v>1126</v>
      </c>
      <c r="L1514" t="s">
        <v>1125</v>
      </c>
    </row>
    <row r="1515" spans="1:12" hidden="1">
      <c r="A1515" s="64" t="s">
        <v>1095</v>
      </c>
      <c r="B1515" s="64" t="s">
        <v>293</v>
      </c>
      <c r="C1515" s="64">
        <v>1000</v>
      </c>
      <c r="D1515" t="s">
        <v>1084</v>
      </c>
      <c r="E1515" s="64" t="s">
        <v>389</v>
      </c>
      <c r="F1515" s="64" t="s">
        <v>28</v>
      </c>
      <c r="G1515" s="64" t="s">
        <v>1113</v>
      </c>
      <c r="H1515" s="64" t="s">
        <v>1110</v>
      </c>
      <c r="I1515" t="str">
        <f t="shared" si="21"/>
        <v>1. 国内CMD1000CIII2.笼型L板式电位电阻</v>
      </c>
      <c r="J1515" s="50" t="s">
        <v>1125</v>
      </c>
      <c r="K1515" s="50" t="s">
        <v>1126</v>
      </c>
      <c r="L1515" t="s">
        <v>1125</v>
      </c>
    </row>
    <row r="1516" spans="1:12" hidden="1">
      <c r="A1516" s="64" t="s">
        <v>1095</v>
      </c>
      <c r="B1516" s="64" t="s">
        <v>293</v>
      </c>
      <c r="C1516" s="64">
        <v>1000</v>
      </c>
      <c r="D1516" t="s">
        <v>1084</v>
      </c>
      <c r="E1516" s="64" t="s">
        <v>389</v>
      </c>
      <c r="F1516" s="64" t="s">
        <v>153</v>
      </c>
      <c r="G1516" s="64" t="s">
        <v>1113</v>
      </c>
      <c r="H1516" s="64" t="s">
        <v>1110</v>
      </c>
      <c r="I1516" t="str">
        <f t="shared" si="21"/>
        <v>1. 国内CMD1000CI2.笼型L板式电位电阻</v>
      </c>
      <c r="J1516" s="50" t="s">
        <v>1125</v>
      </c>
      <c r="K1516" s="50" t="s">
        <v>1126</v>
      </c>
      <c r="L1516" t="s">
        <v>1125</v>
      </c>
    </row>
    <row r="1517" spans="1:12" hidden="1">
      <c r="A1517" s="64" t="s">
        <v>1095</v>
      </c>
      <c r="B1517" s="64" t="s">
        <v>293</v>
      </c>
      <c r="C1517" s="64">
        <v>1000</v>
      </c>
      <c r="D1517" t="s">
        <v>1084</v>
      </c>
      <c r="E1517" s="64" t="s">
        <v>387</v>
      </c>
      <c r="F1517" s="64" t="s">
        <v>28</v>
      </c>
      <c r="G1517" s="64" t="s">
        <v>1113</v>
      </c>
      <c r="H1517" s="64" t="s">
        <v>1110</v>
      </c>
      <c r="I1517" t="str">
        <f t="shared" si="21"/>
        <v>1. 国内CMD1000DIII2.笼型L板式电位电阻</v>
      </c>
      <c r="J1517" s="50" t="s">
        <v>1125</v>
      </c>
      <c r="K1517" s="50" t="s">
        <v>1126</v>
      </c>
      <c r="L1517" t="s">
        <v>1125</v>
      </c>
    </row>
    <row r="1518" spans="1:12" hidden="1">
      <c r="A1518" s="64" t="s">
        <v>1095</v>
      </c>
      <c r="B1518" s="64" t="s">
        <v>293</v>
      </c>
      <c r="C1518" s="64">
        <v>1000</v>
      </c>
      <c r="D1518" t="s">
        <v>1084</v>
      </c>
      <c r="E1518" s="64" t="s">
        <v>387</v>
      </c>
      <c r="F1518" s="64" t="s">
        <v>153</v>
      </c>
      <c r="G1518" s="64" t="s">
        <v>1113</v>
      </c>
      <c r="H1518" s="64" t="s">
        <v>1110</v>
      </c>
      <c r="I1518" t="str">
        <f t="shared" si="21"/>
        <v>1. 国内CMD1000DI2.笼型L板式电位电阻</v>
      </c>
      <c r="J1518" s="50" t="s">
        <v>1125</v>
      </c>
      <c r="K1518" s="50" t="s">
        <v>1126</v>
      </c>
      <c r="L1518" t="s">
        <v>1125</v>
      </c>
    </row>
    <row r="1519" spans="1:12" hidden="1">
      <c r="A1519" s="64" t="s">
        <v>1095</v>
      </c>
      <c r="B1519" s="64" t="s">
        <v>293</v>
      </c>
      <c r="C1519" s="64">
        <v>1000</v>
      </c>
      <c r="D1519" t="s">
        <v>1084</v>
      </c>
      <c r="E1519" s="64" t="s">
        <v>390</v>
      </c>
      <c r="F1519" s="64" t="s">
        <v>28</v>
      </c>
      <c r="G1519" s="64" t="s">
        <v>1113</v>
      </c>
      <c r="H1519" s="64" t="s">
        <v>1110</v>
      </c>
      <c r="I1519" t="str">
        <f t="shared" si="21"/>
        <v>1. 国内CMD1000DEIII2.笼型L板式电位电阻</v>
      </c>
      <c r="J1519" s="50" t="s">
        <v>1125</v>
      </c>
      <c r="K1519" s="50" t="s">
        <v>1126</v>
      </c>
      <c r="L1519" t="s">
        <v>1125</v>
      </c>
    </row>
    <row r="1520" spans="1:12" hidden="1">
      <c r="A1520" s="64" t="s">
        <v>1095</v>
      </c>
      <c r="B1520" s="64" t="s">
        <v>293</v>
      </c>
      <c r="C1520" s="64">
        <v>1000</v>
      </c>
      <c r="D1520" t="s">
        <v>1084</v>
      </c>
      <c r="E1520" s="64" t="s">
        <v>390</v>
      </c>
      <c r="F1520" s="64" t="s">
        <v>153</v>
      </c>
      <c r="G1520" s="64" t="s">
        <v>1113</v>
      </c>
      <c r="H1520" s="64" t="s">
        <v>1110</v>
      </c>
      <c r="I1520" t="str">
        <f t="shared" si="21"/>
        <v>1. 国内CMD1000DEI2.笼型L板式电位电阻</v>
      </c>
      <c r="J1520" s="50" t="s">
        <v>1125</v>
      </c>
      <c r="K1520" s="50" t="s">
        <v>1126</v>
      </c>
      <c r="L1520" t="s">
        <v>1125</v>
      </c>
    </row>
    <row r="1521" spans="1:12" hidden="1">
      <c r="A1521" s="64" t="s">
        <v>1095</v>
      </c>
      <c r="B1521" s="64" t="s">
        <v>293</v>
      </c>
      <c r="C1521" s="64">
        <v>600</v>
      </c>
      <c r="D1521" t="s">
        <v>1084</v>
      </c>
      <c r="E1521" s="64" t="s">
        <v>118</v>
      </c>
      <c r="F1521" s="64" t="s">
        <v>28</v>
      </c>
      <c r="G1521" s="64" t="s">
        <v>1108</v>
      </c>
      <c r="H1521" s="64" t="s">
        <v>531</v>
      </c>
      <c r="I1521" t="str">
        <f t="shared" si="21"/>
        <v>1. 国内CMD600BIII1.筒型T无</v>
      </c>
      <c r="J1521" s="50" t="s">
        <v>1117</v>
      </c>
      <c r="K1521" s="50" t="s">
        <v>1118</v>
      </c>
      <c r="L1521" t="s">
        <v>1117</v>
      </c>
    </row>
    <row r="1522" spans="1:12" hidden="1">
      <c r="A1522" s="64" t="s">
        <v>1095</v>
      </c>
      <c r="B1522" s="64" t="s">
        <v>293</v>
      </c>
      <c r="C1522" s="64">
        <v>600</v>
      </c>
      <c r="D1522" t="s">
        <v>1084</v>
      </c>
      <c r="E1522" s="64" t="s">
        <v>118</v>
      </c>
      <c r="F1522" s="64" t="s">
        <v>28</v>
      </c>
      <c r="G1522" s="64" t="s">
        <v>1108</v>
      </c>
      <c r="H1522" s="64" t="s">
        <v>1110</v>
      </c>
      <c r="I1522" t="str">
        <f t="shared" si="21"/>
        <v>1. 国内CMD600BIII1.筒型T板式电位电阻</v>
      </c>
      <c r="J1522" s="50" t="s">
        <v>1119</v>
      </c>
      <c r="K1522" s="50" t="s">
        <v>1120</v>
      </c>
      <c r="L1522" t="s">
        <v>1119</v>
      </c>
    </row>
    <row r="1523" spans="1:12" hidden="1">
      <c r="A1523" s="64" t="s">
        <v>1095</v>
      </c>
      <c r="B1523" s="64" t="s">
        <v>293</v>
      </c>
      <c r="C1523" s="64">
        <v>600</v>
      </c>
      <c r="D1523" t="s">
        <v>1084</v>
      </c>
      <c r="E1523" s="64" t="s">
        <v>118</v>
      </c>
      <c r="F1523" s="64" t="s">
        <v>153</v>
      </c>
      <c r="G1523" s="64" t="s">
        <v>1108</v>
      </c>
      <c r="H1523" s="64" t="s">
        <v>531</v>
      </c>
      <c r="I1523" t="str">
        <f t="shared" si="21"/>
        <v>1. 国内CMD600BI1.筒型T无</v>
      </c>
      <c r="J1523" s="50" t="s">
        <v>1117</v>
      </c>
      <c r="K1523" s="50" t="s">
        <v>1118</v>
      </c>
      <c r="L1523" t="s">
        <v>1117</v>
      </c>
    </row>
    <row r="1524" spans="1:12" hidden="1">
      <c r="A1524" s="64" t="s">
        <v>1095</v>
      </c>
      <c r="B1524" s="64" t="s">
        <v>293</v>
      </c>
      <c r="C1524" s="64">
        <v>600</v>
      </c>
      <c r="D1524" t="s">
        <v>1084</v>
      </c>
      <c r="E1524" s="64" t="s">
        <v>118</v>
      </c>
      <c r="F1524" s="64" t="s">
        <v>153</v>
      </c>
      <c r="G1524" s="64" t="s">
        <v>1108</v>
      </c>
      <c r="H1524" s="64" t="s">
        <v>1110</v>
      </c>
      <c r="I1524" t="str">
        <f t="shared" si="21"/>
        <v>1. 国内CMD600BI1.筒型T板式电位电阻</v>
      </c>
      <c r="J1524" s="50" t="s">
        <v>1117</v>
      </c>
      <c r="K1524" s="50" t="s">
        <v>1118</v>
      </c>
      <c r="L1524" t="s">
        <v>1117</v>
      </c>
    </row>
    <row r="1525" spans="1:12" hidden="1">
      <c r="A1525" s="64" t="s">
        <v>1095</v>
      </c>
      <c r="B1525" s="64" t="s">
        <v>293</v>
      </c>
      <c r="C1525" s="64">
        <v>600</v>
      </c>
      <c r="D1525" t="s">
        <v>1084</v>
      </c>
      <c r="E1525" s="64" t="s">
        <v>389</v>
      </c>
      <c r="F1525" s="64" t="s">
        <v>28</v>
      </c>
      <c r="G1525" s="64" t="s">
        <v>1108</v>
      </c>
      <c r="H1525" s="64" t="s">
        <v>531</v>
      </c>
      <c r="I1525" t="str">
        <f t="shared" si="21"/>
        <v>1. 国内CMD600CIII1.筒型T无</v>
      </c>
      <c r="J1525" s="50" t="s">
        <v>1121</v>
      </c>
      <c r="K1525" s="50" t="s">
        <v>1122</v>
      </c>
      <c r="L1525" t="s">
        <v>1121</v>
      </c>
    </row>
    <row r="1526" spans="1:12" hidden="1">
      <c r="A1526" s="64" t="s">
        <v>1095</v>
      </c>
      <c r="B1526" s="64" t="s">
        <v>293</v>
      </c>
      <c r="C1526" s="64">
        <v>600</v>
      </c>
      <c r="D1526" t="s">
        <v>1084</v>
      </c>
      <c r="E1526" s="64" t="s">
        <v>389</v>
      </c>
      <c r="F1526" s="64" t="s">
        <v>28</v>
      </c>
      <c r="G1526" s="64" t="s">
        <v>1108</v>
      </c>
      <c r="H1526" s="64" t="s">
        <v>1110</v>
      </c>
      <c r="I1526" t="str">
        <f t="shared" si="21"/>
        <v>1. 国内CMD600CIII1.筒型T板式电位电阻</v>
      </c>
      <c r="J1526" s="50" t="s">
        <v>1119</v>
      </c>
      <c r="K1526" s="50" t="s">
        <v>1120</v>
      </c>
      <c r="L1526" t="s">
        <v>1119</v>
      </c>
    </row>
    <row r="1527" spans="1:12" hidden="1">
      <c r="A1527" s="64" t="s">
        <v>1095</v>
      </c>
      <c r="B1527" s="64" t="s">
        <v>293</v>
      </c>
      <c r="C1527" s="64">
        <v>600</v>
      </c>
      <c r="D1527" t="s">
        <v>1084</v>
      </c>
      <c r="E1527" s="64" t="s">
        <v>389</v>
      </c>
      <c r="F1527" s="64" t="s">
        <v>153</v>
      </c>
      <c r="G1527" s="64" t="s">
        <v>1108</v>
      </c>
      <c r="H1527" s="64" t="s">
        <v>531</v>
      </c>
      <c r="I1527" t="str">
        <f t="shared" si="21"/>
        <v>1. 国内CMD600CI1.筒型T无</v>
      </c>
      <c r="J1527" s="50" t="s">
        <v>1117</v>
      </c>
      <c r="K1527" s="50" t="s">
        <v>1118</v>
      </c>
      <c r="L1527" t="s">
        <v>1117</v>
      </c>
    </row>
    <row r="1528" spans="1:12" hidden="1">
      <c r="A1528" s="64" t="s">
        <v>1095</v>
      </c>
      <c r="B1528" s="64" t="s">
        <v>293</v>
      </c>
      <c r="C1528" s="64">
        <v>600</v>
      </c>
      <c r="D1528" t="s">
        <v>1084</v>
      </c>
      <c r="E1528" s="64" t="s">
        <v>389</v>
      </c>
      <c r="F1528" s="64" t="s">
        <v>153</v>
      </c>
      <c r="G1528" s="64" t="s">
        <v>1108</v>
      </c>
      <c r="H1528" s="64" t="s">
        <v>1110</v>
      </c>
      <c r="I1528" t="str">
        <f t="shared" si="21"/>
        <v>1. 国内CMD600CI1.筒型T板式电位电阻</v>
      </c>
      <c r="J1528" s="50" t="s">
        <v>1117</v>
      </c>
      <c r="K1528" s="50" t="s">
        <v>1118</v>
      </c>
      <c r="L1528" t="s">
        <v>1117</v>
      </c>
    </row>
    <row r="1529" spans="1:12" hidden="1">
      <c r="A1529" s="64" t="s">
        <v>1095</v>
      </c>
      <c r="B1529" s="64" t="s">
        <v>293</v>
      </c>
      <c r="C1529" s="64">
        <v>600</v>
      </c>
      <c r="D1529" t="s">
        <v>1084</v>
      </c>
      <c r="E1529" s="64" t="s">
        <v>387</v>
      </c>
      <c r="F1529" s="64" t="s">
        <v>28</v>
      </c>
      <c r="G1529" s="64" t="s">
        <v>1108</v>
      </c>
      <c r="H1529" s="64" t="s">
        <v>531</v>
      </c>
      <c r="I1529" t="str">
        <f t="shared" si="21"/>
        <v>1. 国内CMD600DIII1.筒型T无</v>
      </c>
      <c r="J1529" s="50" t="s">
        <v>1096</v>
      </c>
      <c r="K1529" s="50" t="s">
        <v>1097</v>
      </c>
      <c r="L1529" t="s">
        <v>1096</v>
      </c>
    </row>
    <row r="1530" spans="1:12" hidden="1">
      <c r="A1530" s="64" t="s">
        <v>1095</v>
      </c>
      <c r="B1530" s="64" t="s">
        <v>293</v>
      </c>
      <c r="C1530" s="64">
        <v>600</v>
      </c>
      <c r="D1530" t="s">
        <v>1084</v>
      </c>
      <c r="E1530" s="64" t="s">
        <v>387</v>
      </c>
      <c r="F1530" s="64" t="s">
        <v>28</v>
      </c>
      <c r="G1530" s="64" t="s">
        <v>1108</v>
      </c>
      <c r="H1530" s="64" t="s">
        <v>1110</v>
      </c>
      <c r="I1530" t="str">
        <f t="shared" si="21"/>
        <v>1. 国内CMD600DIII1.筒型T板式电位电阻</v>
      </c>
      <c r="J1530" s="50" t="s">
        <v>1098</v>
      </c>
      <c r="K1530" s="50" t="s">
        <v>1099</v>
      </c>
      <c r="L1530" t="s">
        <v>1098</v>
      </c>
    </row>
    <row r="1531" spans="1:12" hidden="1">
      <c r="A1531" s="64" t="s">
        <v>1095</v>
      </c>
      <c r="B1531" s="64" t="s">
        <v>293</v>
      </c>
      <c r="C1531" s="64">
        <v>600</v>
      </c>
      <c r="D1531" t="s">
        <v>1084</v>
      </c>
      <c r="E1531" s="64" t="s">
        <v>387</v>
      </c>
      <c r="F1531" s="64" t="s">
        <v>153</v>
      </c>
      <c r="G1531" s="64" t="s">
        <v>1108</v>
      </c>
      <c r="H1531" s="64" t="s">
        <v>531</v>
      </c>
      <c r="I1531" t="str">
        <f t="shared" si="21"/>
        <v>1. 国内CMD600DI1.筒型T无</v>
      </c>
      <c r="J1531" s="50" t="s">
        <v>1117</v>
      </c>
      <c r="K1531" s="50" t="s">
        <v>1118</v>
      </c>
      <c r="L1531" t="s">
        <v>1117</v>
      </c>
    </row>
    <row r="1532" spans="1:12" hidden="1">
      <c r="A1532" s="64" t="s">
        <v>1095</v>
      </c>
      <c r="B1532" s="64" t="s">
        <v>293</v>
      </c>
      <c r="C1532" s="64">
        <v>600</v>
      </c>
      <c r="D1532" t="s">
        <v>1084</v>
      </c>
      <c r="E1532" s="64" t="s">
        <v>387</v>
      </c>
      <c r="F1532" s="64" t="s">
        <v>153</v>
      </c>
      <c r="G1532" s="64" t="s">
        <v>1108</v>
      </c>
      <c r="H1532" s="64" t="s">
        <v>1110</v>
      </c>
      <c r="I1532" t="str">
        <f t="shared" si="21"/>
        <v>1. 国内CMD600DI1.筒型T板式电位电阻</v>
      </c>
      <c r="J1532" s="50" t="s">
        <v>1117</v>
      </c>
      <c r="K1532" s="50" t="s">
        <v>1118</v>
      </c>
      <c r="L1532" t="s">
        <v>1117</v>
      </c>
    </row>
    <row r="1533" spans="1:12" hidden="1">
      <c r="A1533" s="64" t="s">
        <v>1095</v>
      </c>
      <c r="B1533" s="64" t="s">
        <v>293</v>
      </c>
      <c r="C1533" s="64">
        <v>600</v>
      </c>
      <c r="D1533" t="s">
        <v>1084</v>
      </c>
      <c r="E1533" s="64" t="s">
        <v>390</v>
      </c>
      <c r="F1533" s="64" t="s">
        <v>28</v>
      </c>
      <c r="G1533" s="64" t="s">
        <v>1108</v>
      </c>
      <c r="H1533" s="64" t="s">
        <v>531</v>
      </c>
      <c r="I1533" t="str">
        <f t="shared" si="21"/>
        <v>1. 国内CMD600DEIII1.筒型T无</v>
      </c>
      <c r="J1533" s="50" t="s">
        <v>1096</v>
      </c>
      <c r="K1533" s="50" t="s">
        <v>1097</v>
      </c>
      <c r="L1533" t="s">
        <v>1096</v>
      </c>
    </row>
    <row r="1534" spans="1:12" hidden="1">
      <c r="A1534" s="64" t="s">
        <v>1095</v>
      </c>
      <c r="B1534" s="64" t="s">
        <v>293</v>
      </c>
      <c r="C1534" s="64">
        <v>600</v>
      </c>
      <c r="D1534" t="s">
        <v>1084</v>
      </c>
      <c r="E1534" s="64" t="s">
        <v>390</v>
      </c>
      <c r="F1534" s="64" t="s">
        <v>28</v>
      </c>
      <c r="G1534" s="64" t="s">
        <v>1108</v>
      </c>
      <c r="H1534" s="64" t="s">
        <v>1110</v>
      </c>
      <c r="I1534" t="str">
        <f t="shared" si="21"/>
        <v>1. 国内CMD600DEIII1.筒型T板式电位电阻</v>
      </c>
      <c r="J1534" s="50" t="s">
        <v>1098</v>
      </c>
      <c r="K1534" s="50" t="s">
        <v>1099</v>
      </c>
      <c r="L1534" t="s">
        <v>1098</v>
      </c>
    </row>
    <row r="1535" spans="1:12" hidden="1">
      <c r="A1535" s="64" t="s">
        <v>1095</v>
      </c>
      <c r="B1535" s="64" t="s">
        <v>293</v>
      </c>
      <c r="C1535" s="64">
        <v>600</v>
      </c>
      <c r="D1535" t="s">
        <v>1084</v>
      </c>
      <c r="E1535" s="64" t="s">
        <v>390</v>
      </c>
      <c r="F1535" s="64" t="s">
        <v>153</v>
      </c>
      <c r="G1535" s="64" t="s">
        <v>1108</v>
      </c>
      <c r="H1535" s="64" t="s">
        <v>531</v>
      </c>
      <c r="I1535" t="str">
        <f t="shared" si="21"/>
        <v>1. 国内CMD600DEI1.筒型T无</v>
      </c>
      <c r="J1535" s="50" t="s">
        <v>1117</v>
      </c>
      <c r="K1535" s="50" t="s">
        <v>1118</v>
      </c>
      <c r="L1535" t="s">
        <v>1117</v>
      </c>
    </row>
    <row r="1536" spans="1:12" hidden="1">
      <c r="A1536" s="64" t="s">
        <v>1095</v>
      </c>
      <c r="B1536" s="64" t="s">
        <v>293</v>
      </c>
      <c r="C1536" s="64">
        <v>600</v>
      </c>
      <c r="D1536" t="s">
        <v>1084</v>
      </c>
      <c r="E1536" s="64" t="s">
        <v>390</v>
      </c>
      <c r="F1536" s="64" t="s">
        <v>153</v>
      </c>
      <c r="G1536" s="64" t="s">
        <v>1108</v>
      </c>
      <c r="H1536" s="64" t="s">
        <v>1110</v>
      </c>
      <c r="I1536" t="str">
        <f t="shared" si="21"/>
        <v>1. 国内CMD600DEI1.筒型T板式电位电阻</v>
      </c>
      <c r="J1536" s="50" t="s">
        <v>1117</v>
      </c>
      <c r="K1536" s="50" t="s">
        <v>1118</v>
      </c>
      <c r="L1536" t="s">
        <v>1117</v>
      </c>
    </row>
    <row r="1537" spans="1:12" hidden="1">
      <c r="A1537" s="64" t="s">
        <v>1095</v>
      </c>
      <c r="B1537" s="64" t="s">
        <v>293</v>
      </c>
      <c r="C1537" s="64">
        <v>600</v>
      </c>
      <c r="D1537" t="s">
        <v>1084</v>
      </c>
      <c r="E1537" s="64" t="s">
        <v>389</v>
      </c>
      <c r="F1537" s="64" t="s">
        <v>28</v>
      </c>
      <c r="G1537" s="64" t="s">
        <v>1113</v>
      </c>
      <c r="H1537" s="64" t="s">
        <v>531</v>
      </c>
      <c r="I1537" t="str">
        <f t="shared" si="21"/>
        <v>1. 国内CMD600CIII2.笼型L无</v>
      </c>
      <c r="J1537" s="50" t="s">
        <v>1123</v>
      </c>
      <c r="K1537" s="50" t="s">
        <v>1124</v>
      </c>
      <c r="L1537" t="s">
        <v>1123</v>
      </c>
    </row>
    <row r="1538" spans="1:12" hidden="1">
      <c r="A1538" s="64" t="s">
        <v>1095</v>
      </c>
      <c r="B1538" s="64" t="s">
        <v>293</v>
      </c>
      <c r="C1538" s="64">
        <v>600</v>
      </c>
      <c r="D1538" t="s">
        <v>1084</v>
      </c>
      <c r="E1538" s="64" t="s">
        <v>389</v>
      </c>
      <c r="F1538" s="64" t="s">
        <v>153</v>
      </c>
      <c r="G1538" s="64" t="s">
        <v>1113</v>
      </c>
      <c r="H1538" s="64" t="s">
        <v>531</v>
      </c>
      <c r="I1538" t="str">
        <f t="shared" si="21"/>
        <v>1. 国内CMD600CI2.笼型L无</v>
      </c>
      <c r="J1538" s="50" t="s">
        <v>1123</v>
      </c>
      <c r="K1538" s="50" t="s">
        <v>1124</v>
      </c>
      <c r="L1538" t="s">
        <v>1123</v>
      </c>
    </row>
    <row r="1539" spans="1:12" hidden="1">
      <c r="A1539" s="64" t="s">
        <v>1095</v>
      </c>
      <c r="B1539" s="64" t="s">
        <v>293</v>
      </c>
      <c r="C1539" s="64">
        <v>600</v>
      </c>
      <c r="D1539" t="s">
        <v>1084</v>
      </c>
      <c r="E1539" s="64" t="s">
        <v>387</v>
      </c>
      <c r="F1539" s="64" t="s">
        <v>28</v>
      </c>
      <c r="G1539" s="64" t="s">
        <v>1113</v>
      </c>
      <c r="H1539" s="64" t="s">
        <v>531</v>
      </c>
      <c r="I1539" t="str">
        <f t="shared" si="21"/>
        <v>1. 国内CMD600DIII2.笼型L无</v>
      </c>
      <c r="J1539" s="50" t="s">
        <v>1125</v>
      </c>
      <c r="K1539" s="50" t="s">
        <v>1126</v>
      </c>
      <c r="L1539" t="s">
        <v>1125</v>
      </c>
    </row>
    <row r="1540" spans="1:12" hidden="1">
      <c r="A1540" s="64" t="s">
        <v>1095</v>
      </c>
      <c r="B1540" s="64" t="s">
        <v>293</v>
      </c>
      <c r="C1540" s="64">
        <v>600</v>
      </c>
      <c r="D1540" t="s">
        <v>1084</v>
      </c>
      <c r="E1540" s="64" t="s">
        <v>387</v>
      </c>
      <c r="F1540" s="64" t="s">
        <v>153</v>
      </c>
      <c r="G1540" s="64" t="s">
        <v>1113</v>
      </c>
      <c r="H1540" s="64" t="s">
        <v>531</v>
      </c>
      <c r="I1540" t="str">
        <f t="shared" si="21"/>
        <v>1. 国内CMD600DI2.笼型L无</v>
      </c>
      <c r="J1540" s="50" t="s">
        <v>1125</v>
      </c>
      <c r="K1540" s="50" t="s">
        <v>1126</v>
      </c>
      <c r="L1540" t="s">
        <v>1125</v>
      </c>
    </row>
    <row r="1541" spans="1:12" hidden="1">
      <c r="A1541" s="64" t="s">
        <v>1095</v>
      </c>
      <c r="B1541" s="64" t="s">
        <v>293</v>
      </c>
      <c r="C1541" s="64">
        <v>600</v>
      </c>
      <c r="D1541" t="s">
        <v>1084</v>
      </c>
      <c r="E1541" s="64" t="s">
        <v>390</v>
      </c>
      <c r="F1541" s="64" t="s">
        <v>28</v>
      </c>
      <c r="G1541" s="64" t="s">
        <v>1113</v>
      </c>
      <c r="H1541" s="64" t="s">
        <v>531</v>
      </c>
      <c r="I1541" t="str">
        <f t="shared" si="21"/>
        <v>1. 国内CMD600DEIII2.笼型L无</v>
      </c>
      <c r="J1541" s="50" t="s">
        <v>1125</v>
      </c>
      <c r="K1541" s="50" t="s">
        <v>1126</v>
      </c>
      <c r="L1541" t="s">
        <v>1125</v>
      </c>
    </row>
    <row r="1542" spans="1:12" hidden="1">
      <c r="A1542" s="64" t="s">
        <v>1095</v>
      </c>
      <c r="B1542" s="64" t="s">
        <v>293</v>
      </c>
      <c r="C1542" s="64">
        <v>600</v>
      </c>
      <c r="D1542" t="s">
        <v>1084</v>
      </c>
      <c r="E1542" s="64" t="s">
        <v>390</v>
      </c>
      <c r="F1542" s="64" t="s">
        <v>153</v>
      </c>
      <c r="G1542" s="64" t="s">
        <v>1113</v>
      </c>
      <c r="H1542" s="64" t="s">
        <v>531</v>
      </c>
      <c r="I1542" t="str">
        <f t="shared" si="21"/>
        <v>1. 国内CMD600DEI2.笼型L无</v>
      </c>
      <c r="J1542" s="50" t="s">
        <v>1125</v>
      </c>
      <c r="K1542" s="50" t="s">
        <v>1126</v>
      </c>
      <c r="L1542" t="s">
        <v>1125</v>
      </c>
    </row>
    <row r="1543" spans="1:12" hidden="1">
      <c r="A1543" s="64" t="s">
        <v>1095</v>
      </c>
      <c r="B1543" s="64" t="s">
        <v>293</v>
      </c>
      <c r="C1543" s="64">
        <v>600</v>
      </c>
      <c r="D1543" t="s">
        <v>1084</v>
      </c>
      <c r="E1543" s="64" t="s">
        <v>389</v>
      </c>
      <c r="F1543" s="64" t="s">
        <v>28</v>
      </c>
      <c r="G1543" s="64" t="s">
        <v>1113</v>
      </c>
      <c r="H1543" s="64" t="s">
        <v>1110</v>
      </c>
      <c r="I1543" t="str">
        <f t="shared" si="21"/>
        <v>1. 国内CMD600CIII2.笼型L板式电位电阻</v>
      </c>
      <c r="J1543" s="50" t="s">
        <v>1125</v>
      </c>
      <c r="K1543" s="50" t="s">
        <v>1126</v>
      </c>
      <c r="L1543" t="s">
        <v>1125</v>
      </c>
    </row>
    <row r="1544" spans="1:12" hidden="1">
      <c r="A1544" s="64" t="s">
        <v>1095</v>
      </c>
      <c r="B1544" s="64" t="s">
        <v>293</v>
      </c>
      <c r="C1544" s="64">
        <v>600</v>
      </c>
      <c r="D1544" t="s">
        <v>1084</v>
      </c>
      <c r="E1544" s="64" t="s">
        <v>389</v>
      </c>
      <c r="F1544" s="64" t="s">
        <v>153</v>
      </c>
      <c r="G1544" s="64" t="s">
        <v>1113</v>
      </c>
      <c r="H1544" s="64" t="s">
        <v>1110</v>
      </c>
      <c r="I1544" t="str">
        <f t="shared" si="21"/>
        <v>1. 国内CMD600CI2.笼型L板式电位电阻</v>
      </c>
      <c r="J1544" s="50" t="s">
        <v>1125</v>
      </c>
      <c r="K1544" s="50" t="s">
        <v>1126</v>
      </c>
      <c r="L1544" t="s">
        <v>1125</v>
      </c>
    </row>
    <row r="1545" spans="1:12" hidden="1">
      <c r="A1545" s="64" t="s">
        <v>1095</v>
      </c>
      <c r="B1545" s="64" t="s">
        <v>293</v>
      </c>
      <c r="C1545" s="64">
        <v>600</v>
      </c>
      <c r="D1545" t="s">
        <v>1084</v>
      </c>
      <c r="E1545" s="64" t="s">
        <v>387</v>
      </c>
      <c r="F1545" s="64" t="s">
        <v>28</v>
      </c>
      <c r="G1545" s="64" t="s">
        <v>1113</v>
      </c>
      <c r="H1545" s="64" t="s">
        <v>1110</v>
      </c>
      <c r="I1545" t="str">
        <f t="shared" si="21"/>
        <v>1. 国内CMD600DIII2.笼型L板式电位电阻</v>
      </c>
      <c r="J1545" s="50" t="s">
        <v>1125</v>
      </c>
      <c r="K1545" s="50" t="s">
        <v>1126</v>
      </c>
      <c r="L1545" t="s">
        <v>1125</v>
      </c>
    </row>
    <row r="1546" spans="1:12" hidden="1">
      <c r="A1546" s="64" t="s">
        <v>1095</v>
      </c>
      <c r="B1546" s="64" t="s">
        <v>293</v>
      </c>
      <c r="C1546" s="64">
        <v>600</v>
      </c>
      <c r="D1546" t="s">
        <v>1084</v>
      </c>
      <c r="E1546" s="64" t="s">
        <v>387</v>
      </c>
      <c r="F1546" s="64" t="s">
        <v>153</v>
      </c>
      <c r="G1546" s="64" t="s">
        <v>1113</v>
      </c>
      <c r="H1546" s="64" t="s">
        <v>1110</v>
      </c>
      <c r="I1546" t="str">
        <f t="shared" si="21"/>
        <v>1. 国内CMD600DI2.笼型L板式电位电阻</v>
      </c>
      <c r="J1546" s="50" t="s">
        <v>1125</v>
      </c>
      <c r="K1546" s="50" t="s">
        <v>1126</v>
      </c>
      <c r="L1546" t="s">
        <v>1125</v>
      </c>
    </row>
    <row r="1547" spans="1:12" hidden="1">
      <c r="A1547" s="64" t="s">
        <v>1095</v>
      </c>
      <c r="B1547" s="64" t="s">
        <v>293</v>
      </c>
      <c r="C1547" s="64">
        <v>600</v>
      </c>
      <c r="D1547" t="s">
        <v>1084</v>
      </c>
      <c r="E1547" s="64" t="s">
        <v>390</v>
      </c>
      <c r="F1547" s="64" t="s">
        <v>28</v>
      </c>
      <c r="G1547" s="64" t="s">
        <v>1113</v>
      </c>
      <c r="H1547" s="64" t="s">
        <v>1110</v>
      </c>
      <c r="I1547" t="str">
        <f t="shared" si="21"/>
        <v>1. 国内CMD600DEIII2.笼型L板式电位电阻</v>
      </c>
      <c r="J1547" s="50" t="s">
        <v>1125</v>
      </c>
      <c r="K1547" s="50" t="s">
        <v>1126</v>
      </c>
      <c r="L1547" t="s">
        <v>1125</v>
      </c>
    </row>
    <row r="1548" spans="1:12" hidden="1">
      <c r="A1548" s="64" t="s">
        <v>1095</v>
      </c>
      <c r="B1548" s="64" t="s">
        <v>293</v>
      </c>
      <c r="C1548" s="64">
        <v>600</v>
      </c>
      <c r="D1548" t="s">
        <v>1084</v>
      </c>
      <c r="E1548" s="64" t="s">
        <v>390</v>
      </c>
      <c r="F1548" s="64" t="s">
        <v>153</v>
      </c>
      <c r="G1548" s="64" t="s">
        <v>1113</v>
      </c>
      <c r="H1548" s="64" t="s">
        <v>1110</v>
      </c>
      <c r="I1548" t="str">
        <f t="shared" si="21"/>
        <v>1. 国内CMD600DEI2.笼型L板式电位电阻</v>
      </c>
      <c r="J1548" s="50" t="s">
        <v>1125</v>
      </c>
      <c r="K1548" s="50" t="s">
        <v>1126</v>
      </c>
      <c r="L1548" t="s">
        <v>1125</v>
      </c>
    </row>
    <row r="1549" spans="1:12" hidden="1"/>
    <row r="1550" spans="1:12" hidden="1"/>
    <row r="1551" spans="1:12" hidden="1"/>
    <row r="1552" spans="1:12" hidden="1"/>
    <row r="1553" spans="1:8" hidden="1"/>
    <row r="1559" spans="1:8">
      <c r="E1559" t="s">
        <v>1131</v>
      </c>
      <c r="F1559" t="s">
        <v>1132</v>
      </c>
    </row>
    <row r="1560" spans="1:8">
      <c r="A1560" s="64" t="s">
        <v>1087</v>
      </c>
      <c r="B1560" s="64" t="s">
        <v>1088</v>
      </c>
      <c r="D1560" s="64" t="s">
        <v>1089</v>
      </c>
      <c r="E1560" s="64" t="s">
        <v>1078</v>
      </c>
      <c r="F1560" s="64" t="s">
        <v>1133</v>
      </c>
    </row>
    <row r="1561" spans="1:8">
      <c r="A1561" s="64" t="s">
        <v>15</v>
      </c>
      <c r="B1561" s="64" t="s">
        <v>291</v>
      </c>
      <c r="C1561" t="s">
        <v>1083</v>
      </c>
      <c r="D1561" s="7">
        <v>72.5</v>
      </c>
      <c r="E1561" s="7" t="s">
        <v>1134</v>
      </c>
      <c r="F1561" s="7" t="s">
        <v>1069</v>
      </c>
      <c r="G1561" t="str">
        <f>A1561&amp;B1561&amp;D1561&amp;E1561&amp;F1561</f>
        <v>2. 出口CM72.5不带升高座常规</v>
      </c>
      <c r="H1561" s="50" t="s">
        <v>1112</v>
      </c>
    </row>
    <row r="1562" spans="1:8">
      <c r="A1562" s="64" t="s">
        <v>15</v>
      </c>
      <c r="B1562" s="64" t="s">
        <v>291</v>
      </c>
      <c r="C1562" t="s">
        <v>1083</v>
      </c>
      <c r="D1562" s="7">
        <v>72.5</v>
      </c>
      <c r="E1562" s="7" t="s">
        <v>1134</v>
      </c>
      <c r="F1562" s="7" t="s">
        <v>1135</v>
      </c>
      <c r="G1562" t="str">
        <f t="shared" ref="G1562:G1593" si="22">A1562&amp;B1562&amp;D1562&amp;E1562&amp;F1562</f>
        <v>2. 出口CM72.5不带升高座≤120</v>
      </c>
      <c r="H1562" s="50" t="s">
        <v>1112</v>
      </c>
    </row>
    <row r="1563" spans="1:8">
      <c r="A1563" s="64" t="s">
        <v>15</v>
      </c>
      <c r="B1563" s="64" t="s">
        <v>291</v>
      </c>
      <c r="C1563" t="s">
        <v>1083</v>
      </c>
      <c r="D1563" s="7">
        <v>72.5</v>
      </c>
      <c r="E1563" s="7" t="s">
        <v>1134</v>
      </c>
      <c r="F1563" s="7" t="s">
        <v>1136</v>
      </c>
      <c r="G1563" t="str">
        <f t="shared" si="22"/>
        <v>2. 出口CM72.5不带升高座≤200</v>
      </c>
      <c r="H1563" s="50" t="s">
        <v>1111</v>
      </c>
    </row>
    <row r="1564" spans="1:8">
      <c r="A1564" s="64" t="s">
        <v>15</v>
      </c>
      <c r="B1564" s="64" t="s">
        <v>291</v>
      </c>
      <c r="C1564" t="s">
        <v>1083</v>
      </c>
      <c r="D1564" s="7">
        <v>72.5</v>
      </c>
      <c r="E1564" s="7" t="s">
        <v>1137</v>
      </c>
      <c r="F1564" s="7" t="s">
        <v>1069</v>
      </c>
      <c r="G1564" t="str">
        <f t="shared" si="22"/>
        <v>2. 出口CM72.5带升高座常规</v>
      </c>
      <c r="H1564" s="50" t="s">
        <v>1111</v>
      </c>
    </row>
    <row r="1565" spans="1:8">
      <c r="A1565" s="64" t="s">
        <v>15</v>
      </c>
      <c r="B1565" s="64" t="s">
        <v>291</v>
      </c>
      <c r="C1565" t="s">
        <v>1083</v>
      </c>
      <c r="D1565" s="7">
        <v>72.5</v>
      </c>
      <c r="E1565" s="7" t="s">
        <v>1137</v>
      </c>
      <c r="F1565" s="7" t="s">
        <v>1135</v>
      </c>
      <c r="G1565" t="str">
        <f t="shared" si="22"/>
        <v>2. 出口CM72.5带升高座≤120</v>
      </c>
      <c r="H1565" s="50" t="s">
        <v>1111</v>
      </c>
    </row>
    <row r="1566" spans="1:8">
      <c r="A1566" s="64" t="s">
        <v>15</v>
      </c>
      <c r="B1566" s="64" t="s">
        <v>291</v>
      </c>
      <c r="C1566" t="s">
        <v>1083</v>
      </c>
      <c r="D1566" s="7">
        <v>72.5</v>
      </c>
      <c r="E1566" s="7" t="s">
        <v>1137</v>
      </c>
      <c r="F1566" s="7" t="s">
        <v>1136</v>
      </c>
      <c r="G1566" t="str">
        <f t="shared" si="22"/>
        <v>2. 出口CM72.5带升高座≤200</v>
      </c>
      <c r="H1566" s="50" t="s">
        <v>1111</v>
      </c>
    </row>
    <row r="1567" spans="1:8">
      <c r="A1567" s="64" t="s">
        <v>15</v>
      </c>
      <c r="B1567" s="64" t="s">
        <v>291</v>
      </c>
      <c r="C1567" t="s">
        <v>1083</v>
      </c>
      <c r="D1567" s="7">
        <v>126</v>
      </c>
      <c r="E1567" s="7" t="s">
        <v>1134</v>
      </c>
      <c r="F1567" s="7" t="s">
        <v>1069</v>
      </c>
      <c r="G1567" t="str">
        <f t="shared" si="22"/>
        <v>2. 出口CM126不带升高座常规</v>
      </c>
      <c r="H1567" s="50" t="s">
        <v>1111</v>
      </c>
    </row>
    <row r="1568" spans="1:8">
      <c r="A1568" s="64" t="s">
        <v>15</v>
      </c>
      <c r="B1568" s="64" t="s">
        <v>291</v>
      </c>
      <c r="C1568" t="s">
        <v>1083</v>
      </c>
      <c r="D1568" s="7">
        <v>126</v>
      </c>
      <c r="E1568" s="7" t="s">
        <v>1134</v>
      </c>
      <c r="F1568" s="7" t="s">
        <v>1135</v>
      </c>
      <c r="G1568" t="str">
        <f t="shared" si="22"/>
        <v>2. 出口CM126不带升高座≤120</v>
      </c>
      <c r="H1568" s="50" t="s">
        <v>1111</v>
      </c>
    </row>
    <row r="1569" spans="1:8">
      <c r="A1569" s="64" t="s">
        <v>15</v>
      </c>
      <c r="B1569" s="64" t="s">
        <v>291</v>
      </c>
      <c r="C1569" t="s">
        <v>1083</v>
      </c>
      <c r="D1569" s="7">
        <v>126</v>
      </c>
      <c r="E1569" s="7" t="s">
        <v>1134</v>
      </c>
      <c r="F1569" s="7" t="s">
        <v>1136</v>
      </c>
      <c r="G1569" t="str">
        <f t="shared" si="22"/>
        <v>2. 出口CM126不带升高座≤200</v>
      </c>
      <c r="H1569" s="50" t="s">
        <v>1091</v>
      </c>
    </row>
    <row r="1570" spans="1:8">
      <c r="A1570" s="64" t="s">
        <v>15</v>
      </c>
      <c r="B1570" s="64" t="s">
        <v>291</v>
      </c>
      <c r="C1570" t="s">
        <v>1083</v>
      </c>
      <c r="D1570" s="7">
        <v>126</v>
      </c>
      <c r="E1570" s="7" t="s">
        <v>1137</v>
      </c>
      <c r="F1570" s="7" t="s">
        <v>1069</v>
      </c>
      <c r="G1570" t="str">
        <f t="shared" si="22"/>
        <v>2. 出口CM126带升高座常规</v>
      </c>
      <c r="H1570" s="50" t="s">
        <v>1091</v>
      </c>
    </row>
    <row r="1571" spans="1:8">
      <c r="A1571" s="64" t="s">
        <v>15</v>
      </c>
      <c r="B1571" s="64" t="s">
        <v>291</v>
      </c>
      <c r="C1571" t="s">
        <v>1083</v>
      </c>
      <c r="D1571" s="7">
        <v>126</v>
      </c>
      <c r="E1571" s="7" t="s">
        <v>1137</v>
      </c>
      <c r="F1571" s="7" t="s">
        <v>1135</v>
      </c>
      <c r="G1571" t="str">
        <f t="shared" si="22"/>
        <v>2. 出口CM126带升高座≤120</v>
      </c>
      <c r="H1571" s="50" t="s">
        <v>1091</v>
      </c>
    </row>
    <row r="1572" spans="1:8">
      <c r="A1572" s="64" t="s">
        <v>15</v>
      </c>
      <c r="B1572" s="64" t="s">
        <v>291</v>
      </c>
      <c r="C1572" t="s">
        <v>1083</v>
      </c>
      <c r="D1572" s="7">
        <v>126</v>
      </c>
      <c r="E1572" s="7" t="s">
        <v>1137</v>
      </c>
      <c r="F1572" s="7" t="s">
        <v>1136</v>
      </c>
      <c r="G1572" t="str">
        <f t="shared" si="22"/>
        <v>2. 出口CM126带升高座≤200</v>
      </c>
      <c r="H1572" s="50" t="s">
        <v>1091</v>
      </c>
    </row>
    <row r="1573" spans="1:8">
      <c r="A1573" s="64" t="s">
        <v>15</v>
      </c>
      <c r="B1573" s="64" t="s">
        <v>291</v>
      </c>
      <c r="C1573" t="s">
        <v>1083</v>
      </c>
      <c r="D1573" s="7">
        <v>170</v>
      </c>
      <c r="E1573" s="7" t="s">
        <v>1134</v>
      </c>
      <c r="F1573" s="7" t="s">
        <v>1069</v>
      </c>
      <c r="G1573" t="str">
        <f t="shared" si="22"/>
        <v>2. 出口CM170不带升高座常规</v>
      </c>
      <c r="H1573" s="50" t="s">
        <v>1091</v>
      </c>
    </row>
    <row r="1574" spans="1:8">
      <c r="A1574" s="64" t="s">
        <v>15</v>
      </c>
      <c r="B1574" s="64" t="s">
        <v>291</v>
      </c>
      <c r="C1574" t="s">
        <v>1083</v>
      </c>
      <c r="D1574" s="7">
        <v>170</v>
      </c>
      <c r="E1574" s="7" t="s">
        <v>1134</v>
      </c>
      <c r="F1574" s="7" t="s">
        <v>1135</v>
      </c>
      <c r="G1574" t="str">
        <f t="shared" si="22"/>
        <v>2. 出口CM170不带升高座≤120</v>
      </c>
      <c r="H1574" s="50" t="s">
        <v>1091</v>
      </c>
    </row>
    <row r="1575" spans="1:8">
      <c r="A1575" s="64" t="s">
        <v>15</v>
      </c>
      <c r="B1575" s="64" t="s">
        <v>291</v>
      </c>
      <c r="C1575" t="s">
        <v>1083</v>
      </c>
      <c r="D1575" s="7">
        <v>170</v>
      </c>
      <c r="E1575" s="7" t="s">
        <v>1134</v>
      </c>
      <c r="F1575" s="7" t="s">
        <v>1136</v>
      </c>
      <c r="G1575" t="str">
        <f t="shared" si="22"/>
        <v>2. 出口CM170不带升高座≤200</v>
      </c>
      <c r="H1575" s="50" t="s">
        <v>1093</v>
      </c>
    </row>
    <row r="1576" spans="1:8">
      <c r="A1576" s="64" t="s">
        <v>15</v>
      </c>
      <c r="B1576" s="64" t="s">
        <v>291</v>
      </c>
      <c r="C1576" t="s">
        <v>1083</v>
      </c>
      <c r="D1576" s="7">
        <v>170</v>
      </c>
      <c r="E1576" s="7" t="s">
        <v>1137</v>
      </c>
      <c r="F1576" s="7" t="s">
        <v>1069</v>
      </c>
      <c r="G1576" t="str">
        <f t="shared" si="22"/>
        <v>2. 出口CM170带升高座常规</v>
      </c>
      <c r="H1576" s="50" t="s">
        <v>1093</v>
      </c>
    </row>
    <row r="1577" spans="1:8">
      <c r="A1577" s="64" t="s">
        <v>15</v>
      </c>
      <c r="B1577" s="64" t="s">
        <v>291</v>
      </c>
      <c r="C1577" t="s">
        <v>1083</v>
      </c>
      <c r="D1577" s="7">
        <v>170</v>
      </c>
      <c r="E1577" s="7" t="s">
        <v>1137</v>
      </c>
      <c r="F1577" s="7" t="s">
        <v>1135</v>
      </c>
      <c r="G1577" t="str">
        <f t="shared" si="22"/>
        <v>2. 出口CM170带升高座≤120</v>
      </c>
      <c r="H1577" s="50" t="s">
        <v>1093</v>
      </c>
    </row>
    <row r="1578" spans="1:8">
      <c r="A1578" s="64" t="s">
        <v>15</v>
      </c>
      <c r="B1578" s="64" t="s">
        <v>291</v>
      </c>
      <c r="C1578" t="s">
        <v>1083</v>
      </c>
      <c r="D1578" s="7">
        <v>170</v>
      </c>
      <c r="E1578" s="7" t="s">
        <v>1137</v>
      </c>
      <c r="F1578" s="7" t="s">
        <v>1136</v>
      </c>
      <c r="G1578" t="str">
        <f t="shared" si="22"/>
        <v>2. 出口CM170带升高座≤200</v>
      </c>
      <c r="H1578" s="50" t="s">
        <v>1093</v>
      </c>
    </row>
    <row r="1579" spans="1:8">
      <c r="A1579" s="64" t="s">
        <v>15</v>
      </c>
      <c r="B1579" s="64" t="s">
        <v>291</v>
      </c>
      <c r="C1579" t="s">
        <v>1083</v>
      </c>
      <c r="D1579" s="7">
        <v>252</v>
      </c>
      <c r="E1579" s="94" t="s">
        <v>1134</v>
      </c>
      <c r="F1579" s="7" t="s">
        <v>1069</v>
      </c>
      <c r="G1579" t="str">
        <f t="shared" si="22"/>
        <v>2. 出口CM252不带升高座常规</v>
      </c>
      <c r="H1579" s="50" t="s">
        <v>1093</v>
      </c>
    </row>
    <row r="1580" spans="1:8">
      <c r="A1580" s="64" t="s">
        <v>15</v>
      </c>
      <c r="B1580" s="64" t="s">
        <v>291</v>
      </c>
      <c r="C1580" t="s">
        <v>1083</v>
      </c>
      <c r="D1580" s="7">
        <v>252</v>
      </c>
      <c r="E1580" s="94" t="s">
        <v>1134</v>
      </c>
      <c r="F1580" s="7" t="s">
        <v>1135</v>
      </c>
      <c r="G1580" t="str">
        <f t="shared" si="22"/>
        <v>2. 出口CM252不带升高座≤120</v>
      </c>
      <c r="H1580" s="50" t="s">
        <v>1093</v>
      </c>
    </row>
    <row r="1581" spans="1:8">
      <c r="A1581" s="64" t="s">
        <v>15</v>
      </c>
      <c r="B1581" s="64" t="s">
        <v>291</v>
      </c>
      <c r="C1581" t="s">
        <v>1083</v>
      </c>
      <c r="D1581" s="7">
        <v>252</v>
      </c>
      <c r="E1581" s="94" t="s">
        <v>1134</v>
      </c>
      <c r="F1581" s="7" t="s">
        <v>1136</v>
      </c>
      <c r="G1581" t="str">
        <f t="shared" si="22"/>
        <v>2. 出口CM252不带升高座≤200</v>
      </c>
      <c r="H1581" s="50" t="s">
        <v>1093</v>
      </c>
    </row>
    <row r="1582" spans="1:8">
      <c r="A1582" s="64" t="s">
        <v>15</v>
      </c>
      <c r="B1582" s="64" t="s">
        <v>291</v>
      </c>
      <c r="C1582" t="s">
        <v>1083</v>
      </c>
      <c r="D1582" s="7">
        <v>252</v>
      </c>
      <c r="E1582" s="7" t="s">
        <v>1137</v>
      </c>
      <c r="F1582" s="7" t="s">
        <v>1069</v>
      </c>
      <c r="G1582" t="str">
        <f t="shared" si="22"/>
        <v>2. 出口CM252带升高座常规</v>
      </c>
      <c r="H1582" s="50" t="s">
        <v>1093</v>
      </c>
    </row>
    <row r="1583" spans="1:8">
      <c r="A1583" s="64" t="s">
        <v>15</v>
      </c>
      <c r="B1583" s="64" t="s">
        <v>291</v>
      </c>
      <c r="C1583" t="s">
        <v>1083</v>
      </c>
      <c r="D1583" s="7">
        <v>252</v>
      </c>
      <c r="E1583" s="7" t="s">
        <v>1137</v>
      </c>
      <c r="F1583" s="7" t="s">
        <v>1135</v>
      </c>
      <c r="G1583" t="str">
        <f t="shared" si="22"/>
        <v>2. 出口CM252带升高座≤120</v>
      </c>
      <c r="H1583" s="50" t="s">
        <v>1093</v>
      </c>
    </row>
    <row r="1584" spans="1:8">
      <c r="A1584" s="64" t="s">
        <v>15</v>
      </c>
      <c r="B1584" s="64" t="s">
        <v>291</v>
      </c>
      <c r="C1584" t="s">
        <v>1083</v>
      </c>
      <c r="D1584" s="7">
        <v>252</v>
      </c>
      <c r="E1584" s="7" t="s">
        <v>1137</v>
      </c>
      <c r="F1584" s="7" t="s">
        <v>1136</v>
      </c>
      <c r="G1584" t="str">
        <f t="shared" si="22"/>
        <v>2. 出口CM252带升高座≤200</v>
      </c>
      <c r="H1584" s="50" t="s">
        <v>1093</v>
      </c>
    </row>
    <row r="1585" spans="1:10">
      <c r="A1585" s="64" t="s">
        <v>1095</v>
      </c>
      <c r="B1585" s="64" t="s">
        <v>291</v>
      </c>
      <c r="C1585" t="s">
        <v>1083</v>
      </c>
      <c r="D1585" s="7">
        <v>72.5</v>
      </c>
      <c r="E1585" s="95" t="s">
        <v>1134</v>
      </c>
      <c r="F1585" s="7" t="s">
        <v>1069</v>
      </c>
      <c r="G1585" t="str">
        <f t="shared" si="22"/>
        <v>1. 国内CM72.5不带升高座常规</v>
      </c>
      <c r="H1585" s="50" t="s">
        <v>1121</v>
      </c>
      <c r="I1585" s="50" t="s">
        <v>1122</v>
      </c>
      <c r="J1585" t="s">
        <v>1121</v>
      </c>
    </row>
    <row r="1586" spans="1:10">
      <c r="A1586" s="64" t="s">
        <v>1095</v>
      </c>
      <c r="B1586" s="64" t="s">
        <v>291</v>
      </c>
      <c r="C1586" t="s">
        <v>1083</v>
      </c>
      <c r="D1586" s="7">
        <v>72.5</v>
      </c>
      <c r="E1586" s="96" t="s">
        <v>1134</v>
      </c>
      <c r="F1586" s="7" t="s">
        <v>1135</v>
      </c>
      <c r="G1586" t="str">
        <f t="shared" si="22"/>
        <v>1. 国内CM72.5不带升高座≤120</v>
      </c>
      <c r="H1586" s="50" t="s">
        <v>1121</v>
      </c>
      <c r="I1586" s="50" t="s">
        <v>1122</v>
      </c>
      <c r="J1586" t="s">
        <v>1121</v>
      </c>
    </row>
    <row r="1587" spans="1:10">
      <c r="A1587" s="64" t="s">
        <v>1095</v>
      </c>
      <c r="B1587" s="64" t="s">
        <v>291</v>
      </c>
      <c r="C1587" t="s">
        <v>1083</v>
      </c>
      <c r="D1587" s="7">
        <v>72.5</v>
      </c>
      <c r="E1587" s="97" t="s">
        <v>1134</v>
      </c>
      <c r="F1587" s="7" t="s">
        <v>1136</v>
      </c>
      <c r="G1587" t="str">
        <f t="shared" si="22"/>
        <v>1. 国内CM72.5不带升高座≤200</v>
      </c>
      <c r="H1587" s="50" t="s">
        <v>1119</v>
      </c>
      <c r="I1587" s="50" t="s">
        <v>1120</v>
      </c>
      <c r="J1587" t="s">
        <v>1119</v>
      </c>
    </row>
    <row r="1588" spans="1:10">
      <c r="A1588" s="64" t="s">
        <v>1095</v>
      </c>
      <c r="B1588" s="64" t="s">
        <v>291</v>
      </c>
      <c r="C1588" t="s">
        <v>1083</v>
      </c>
      <c r="D1588" s="7">
        <v>72.5</v>
      </c>
      <c r="E1588" s="7" t="s">
        <v>1137</v>
      </c>
      <c r="F1588" s="7" t="s">
        <v>1069</v>
      </c>
      <c r="G1588" t="str">
        <f t="shared" si="22"/>
        <v>1. 国内CM72.5带升高座常规</v>
      </c>
      <c r="H1588" s="50" t="s">
        <v>1119</v>
      </c>
      <c r="I1588" s="50" t="s">
        <v>1120</v>
      </c>
      <c r="J1588" t="s">
        <v>1119</v>
      </c>
    </row>
    <row r="1589" spans="1:10">
      <c r="A1589" s="64" t="s">
        <v>1095</v>
      </c>
      <c r="B1589" s="64" t="s">
        <v>291</v>
      </c>
      <c r="C1589" t="s">
        <v>1083</v>
      </c>
      <c r="D1589" s="7">
        <v>72.5</v>
      </c>
      <c r="E1589" s="7" t="s">
        <v>1137</v>
      </c>
      <c r="F1589" s="7" t="s">
        <v>1135</v>
      </c>
      <c r="G1589" t="str">
        <f t="shared" si="22"/>
        <v>1. 国内CM72.5带升高座≤120</v>
      </c>
      <c r="H1589" s="50" t="s">
        <v>1119</v>
      </c>
      <c r="I1589" s="50" t="s">
        <v>1120</v>
      </c>
      <c r="J1589" t="s">
        <v>1119</v>
      </c>
    </row>
    <row r="1590" spans="1:10">
      <c r="A1590" s="64" t="s">
        <v>1095</v>
      </c>
      <c r="B1590" s="64" t="s">
        <v>291</v>
      </c>
      <c r="C1590" t="s">
        <v>1083</v>
      </c>
      <c r="D1590" s="7">
        <v>72.5</v>
      </c>
      <c r="E1590" s="7" t="s">
        <v>1137</v>
      </c>
      <c r="F1590" s="7" t="s">
        <v>1136</v>
      </c>
      <c r="G1590" t="str">
        <f t="shared" si="22"/>
        <v>1. 国内CM72.5带升高座≤200</v>
      </c>
      <c r="H1590" s="50" t="s">
        <v>1119</v>
      </c>
      <c r="I1590" s="50" t="s">
        <v>1120</v>
      </c>
      <c r="J1590" t="s">
        <v>1119</v>
      </c>
    </row>
    <row r="1591" spans="1:10">
      <c r="A1591" s="64" t="s">
        <v>1095</v>
      </c>
      <c r="B1591" s="64" t="s">
        <v>291</v>
      </c>
      <c r="C1591" t="s">
        <v>1083</v>
      </c>
      <c r="D1591" s="7">
        <v>126</v>
      </c>
      <c r="E1591" s="95" t="s">
        <v>1134</v>
      </c>
      <c r="F1591" s="7" t="s">
        <v>1069</v>
      </c>
      <c r="G1591" t="str">
        <f t="shared" si="22"/>
        <v>1. 国内CM126不带升高座常规</v>
      </c>
      <c r="H1591" s="50" t="s">
        <v>1119</v>
      </c>
      <c r="I1591" s="50" t="s">
        <v>1120</v>
      </c>
      <c r="J1591" t="s">
        <v>1119</v>
      </c>
    </row>
    <row r="1592" spans="1:10">
      <c r="A1592" s="64" t="s">
        <v>1095</v>
      </c>
      <c r="B1592" s="64" t="s">
        <v>291</v>
      </c>
      <c r="C1592" t="s">
        <v>1083</v>
      </c>
      <c r="D1592" s="7">
        <v>126</v>
      </c>
      <c r="E1592" s="96" t="s">
        <v>1134</v>
      </c>
      <c r="F1592" s="7" t="s">
        <v>1135</v>
      </c>
      <c r="G1592" t="str">
        <f t="shared" si="22"/>
        <v>1. 国内CM126不带升高座≤120</v>
      </c>
      <c r="H1592" s="50" t="s">
        <v>1119</v>
      </c>
      <c r="I1592" s="50" t="s">
        <v>1120</v>
      </c>
      <c r="J1592" t="s">
        <v>1119</v>
      </c>
    </row>
    <row r="1593" spans="1:10">
      <c r="A1593" s="64" t="s">
        <v>1095</v>
      </c>
      <c r="B1593" s="64" t="s">
        <v>291</v>
      </c>
      <c r="C1593" t="s">
        <v>1083</v>
      </c>
      <c r="D1593" s="7">
        <v>126</v>
      </c>
      <c r="E1593" s="97" t="s">
        <v>1134</v>
      </c>
      <c r="F1593" s="7" t="s">
        <v>1136</v>
      </c>
      <c r="G1593" t="str">
        <f t="shared" si="22"/>
        <v>1. 国内CM126不带升高座≤200</v>
      </c>
      <c r="H1593" s="50" t="s">
        <v>1096</v>
      </c>
      <c r="I1593" s="50" t="s">
        <v>1097</v>
      </c>
      <c r="J1593" t="s">
        <v>1096</v>
      </c>
    </row>
    <row r="1594" spans="1:10">
      <c r="A1594" s="64" t="s">
        <v>1095</v>
      </c>
      <c r="B1594" s="64" t="s">
        <v>291</v>
      </c>
      <c r="C1594" t="s">
        <v>1083</v>
      </c>
      <c r="D1594" s="7">
        <v>126</v>
      </c>
      <c r="E1594" s="7" t="s">
        <v>1137</v>
      </c>
      <c r="F1594" s="7" t="s">
        <v>1069</v>
      </c>
      <c r="G1594" t="str">
        <f t="shared" ref="G1594:G1625" si="23">A1594&amp;B1594&amp;D1594&amp;E1594&amp;F1594</f>
        <v>1. 国内CM126带升高座常规</v>
      </c>
      <c r="H1594" s="50" t="s">
        <v>1096</v>
      </c>
      <c r="I1594" s="50" t="s">
        <v>1097</v>
      </c>
      <c r="J1594" t="s">
        <v>1096</v>
      </c>
    </row>
    <row r="1595" spans="1:10">
      <c r="A1595" s="64" t="s">
        <v>1095</v>
      </c>
      <c r="B1595" s="64" t="s">
        <v>291</v>
      </c>
      <c r="C1595" t="s">
        <v>1083</v>
      </c>
      <c r="D1595" s="7">
        <v>126</v>
      </c>
      <c r="E1595" s="7" t="s">
        <v>1137</v>
      </c>
      <c r="F1595" s="7" t="s">
        <v>1135</v>
      </c>
      <c r="G1595" t="str">
        <f t="shared" si="23"/>
        <v>1. 国内CM126带升高座≤120</v>
      </c>
      <c r="H1595" s="50" t="s">
        <v>1096</v>
      </c>
      <c r="I1595" s="50" t="s">
        <v>1097</v>
      </c>
      <c r="J1595" t="s">
        <v>1096</v>
      </c>
    </row>
    <row r="1596" spans="1:10">
      <c r="A1596" s="64" t="s">
        <v>1095</v>
      </c>
      <c r="B1596" s="64" t="s">
        <v>291</v>
      </c>
      <c r="C1596" t="s">
        <v>1083</v>
      </c>
      <c r="D1596" s="7">
        <v>126</v>
      </c>
      <c r="E1596" s="7" t="s">
        <v>1137</v>
      </c>
      <c r="F1596" s="7" t="s">
        <v>1136</v>
      </c>
      <c r="G1596" t="str">
        <f t="shared" si="23"/>
        <v>1. 国内CM126带升高座≤200</v>
      </c>
      <c r="H1596" s="50" t="s">
        <v>1096</v>
      </c>
      <c r="I1596" s="50" t="s">
        <v>1097</v>
      </c>
      <c r="J1596" t="s">
        <v>1096</v>
      </c>
    </row>
    <row r="1597" spans="1:10">
      <c r="A1597" s="64" t="s">
        <v>1095</v>
      </c>
      <c r="B1597" s="64" t="s">
        <v>291</v>
      </c>
      <c r="C1597" t="s">
        <v>1083</v>
      </c>
      <c r="D1597" s="95">
        <v>170</v>
      </c>
      <c r="E1597" s="95" t="s">
        <v>1134</v>
      </c>
      <c r="F1597" s="7" t="s">
        <v>1069</v>
      </c>
      <c r="G1597" t="str">
        <f t="shared" si="23"/>
        <v>1. 国内CM170不带升高座常规</v>
      </c>
      <c r="H1597" s="50" t="s">
        <v>1096</v>
      </c>
      <c r="I1597" s="50" t="s">
        <v>1097</v>
      </c>
      <c r="J1597" t="s">
        <v>1096</v>
      </c>
    </row>
    <row r="1598" spans="1:10">
      <c r="A1598" s="64" t="s">
        <v>1095</v>
      </c>
      <c r="B1598" s="64" t="s">
        <v>291</v>
      </c>
      <c r="C1598" t="s">
        <v>1083</v>
      </c>
      <c r="D1598" s="96">
        <v>170</v>
      </c>
      <c r="E1598" s="96" t="s">
        <v>1134</v>
      </c>
      <c r="F1598" s="7" t="s">
        <v>1135</v>
      </c>
      <c r="G1598" t="str">
        <f t="shared" si="23"/>
        <v>1. 国内CM170不带升高座≤120</v>
      </c>
      <c r="H1598" s="50" t="s">
        <v>1096</v>
      </c>
      <c r="I1598" s="50" t="s">
        <v>1097</v>
      </c>
      <c r="J1598" t="s">
        <v>1096</v>
      </c>
    </row>
    <row r="1599" spans="1:10">
      <c r="A1599" s="64" t="s">
        <v>1095</v>
      </c>
      <c r="B1599" s="64" t="s">
        <v>291</v>
      </c>
      <c r="C1599" t="s">
        <v>1083</v>
      </c>
      <c r="D1599" s="96">
        <v>170</v>
      </c>
      <c r="E1599" s="97" t="s">
        <v>1134</v>
      </c>
      <c r="F1599" s="7" t="s">
        <v>1136</v>
      </c>
      <c r="G1599" t="str">
        <f t="shared" si="23"/>
        <v>1. 国内CM170不带升高座≤200</v>
      </c>
      <c r="H1599" s="50" t="s">
        <v>1098</v>
      </c>
      <c r="I1599" s="50" t="s">
        <v>1099</v>
      </c>
      <c r="J1599" t="s">
        <v>1098</v>
      </c>
    </row>
    <row r="1600" spans="1:10">
      <c r="A1600" s="64" t="s">
        <v>1095</v>
      </c>
      <c r="B1600" s="64" t="s">
        <v>291</v>
      </c>
      <c r="C1600" t="s">
        <v>1083</v>
      </c>
      <c r="D1600" s="95">
        <v>170</v>
      </c>
      <c r="E1600" s="7" t="s">
        <v>1137</v>
      </c>
      <c r="F1600" s="7" t="s">
        <v>1069</v>
      </c>
      <c r="G1600" t="str">
        <f t="shared" si="23"/>
        <v>1. 国内CM170带升高座常规</v>
      </c>
      <c r="H1600" s="50" t="s">
        <v>1098</v>
      </c>
      <c r="I1600" s="50" t="s">
        <v>1099</v>
      </c>
      <c r="J1600" t="s">
        <v>1098</v>
      </c>
    </row>
    <row r="1601" spans="1:10">
      <c r="A1601" s="64" t="s">
        <v>1095</v>
      </c>
      <c r="B1601" s="64" t="s">
        <v>291</v>
      </c>
      <c r="C1601" t="s">
        <v>1083</v>
      </c>
      <c r="D1601" s="96">
        <v>170</v>
      </c>
      <c r="E1601" s="7" t="s">
        <v>1137</v>
      </c>
      <c r="F1601" s="7" t="s">
        <v>1135</v>
      </c>
      <c r="G1601" t="str">
        <f t="shared" si="23"/>
        <v>1. 国内CM170带升高座≤120</v>
      </c>
      <c r="H1601" s="50" t="s">
        <v>1098</v>
      </c>
      <c r="I1601" s="50" t="s">
        <v>1099</v>
      </c>
      <c r="J1601" t="s">
        <v>1098</v>
      </c>
    </row>
    <row r="1602" spans="1:10">
      <c r="A1602" s="64" t="s">
        <v>1095</v>
      </c>
      <c r="B1602" s="64" t="s">
        <v>291</v>
      </c>
      <c r="C1602" t="s">
        <v>1083</v>
      </c>
      <c r="D1602" s="96">
        <v>170</v>
      </c>
      <c r="E1602" s="7" t="s">
        <v>1137</v>
      </c>
      <c r="F1602" s="7" t="s">
        <v>1136</v>
      </c>
      <c r="G1602" t="str">
        <f t="shared" si="23"/>
        <v>1. 国内CM170带升高座≤200</v>
      </c>
      <c r="H1602" s="50" t="s">
        <v>1098</v>
      </c>
      <c r="I1602" s="50" t="s">
        <v>1099</v>
      </c>
      <c r="J1602" t="s">
        <v>1098</v>
      </c>
    </row>
    <row r="1603" spans="1:10">
      <c r="A1603" s="64" t="s">
        <v>1095</v>
      </c>
      <c r="B1603" s="64" t="s">
        <v>291</v>
      </c>
      <c r="C1603" t="s">
        <v>1083</v>
      </c>
      <c r="D1603" s="7">
        <v>252</v>
      </c>
      <c r="E1603" s="94" t="s">
        <v>1134</v>
      </c>
      <c r="F1603" s="7" t="s">
        <v>1069</v>
      </c>
      <c r="G1603" t="str">
        <f t="shared" si="23"/>
        <v>1. 国内CM252不带升高座常规</v>
      </c>
      <c r="H1603" s="50" t="s">
        <v>1098</v>
      </c>
      <c r="I1603" s="50" t="s">
        <v>1099</v>
      </c>
      <c r="J1603" t="s">
        <v>1098</v>
      </c>
    </row>
    <row r="1604" spans="1:10">
      <c r="A1604" s="64" t="s">
        <v>1095</v>
      </c>
      <c r="B1604" s="64" t="s">
        <v>291</v>
      </c>
      <c r="C1604" t="s">
        <v>1083</v>
      </c>
      <c r="D1604" s="7">
        <v>252</v>
      </c>
      <c r="E1604" s="94" t="s">
        <v>1134</v>
      </c>
      <c r="F1604" s="7" t="s">
        <v>1135</v>
      </c>
      <c r="G1604" t="str">
        <f t="shared" si="23"/>
        <v>1. 国内CM252不带升高座≤120</v>
      </c>
      <c r="H1604" s="50" t="s">
        <v>1098</v>
      </c>
      <c r="I1604" s="50" t="s">
        <v>1099</v>
      </c>
      <c r="J1604" t="s">
        <v>1098</v>
      </c>
    </row>
    <row r="1605" spans="1:10">
      <c r="A1605" s="64" t="s">
        <v>1095</v>
      </c>
      <c r="B1605" s="64" t="s">
        <v>291</v>
      </c>
      <c r="C1605" t="s">
        <v>1083</v>
      </c>
      <c r="D1605" s="7">
        <v>252</v>
      </c>
      <c r="E1605" s="94" t="s">
        <v>1134</v>
      </c>
      <c r="F1605" s="7" t="s">
        <v>1136</v>
      </c>
      <c r="G1605" t="str">
        <f t="shared" si="23"/>
        <v>1. 国内CM252不带升高座≤200</v>
      </c>
      <c r="H1605" s="50" t="s">
        <v>1098</v>
      </c>
      <c r="I1605" s="50" t="s">
        <v>1099</v>
      </c>
      <c r="J1605" t="s">
        <v>1098</v>
      </c>
    </row>
    <row r="1606" spans="1:10">
      <c r="A1606" s="64" t="s">
        <v>1095</v>
      </c>
      <c r="B1606" s="64" t="s">
        <v>291</v>
      </c>
      <c r="C1606" t="s">
        <v>1083</v>
      </c>
      <c r="D1606" s="7">
        <v>252</v>
      </c>
      <c r="E1606" s="7" t="s">
        <v>1137</v>
      </c>
      <c r="F1606" s="7" t="s">
        <v>1069</v>
      </c>
      <c r="G1606" t="str">
        <f t="shared" si="23"/>
        <v>1. 国内CM252带升高座常规</v>
      </c>
      <c r="H1606" s="50" t="s">
        <v>1098</v>
      </c>
      <c r="I1606" s="50" t="s">
        <v>1099</v>
      </c>
      <c r="J1606" t="s">
        <v>1098</v>
      </c>
    </row>
    <row r="1607" spans="1:10">
      <c r="A1607" s="64" t="s">
        <v>1095</v>
      </c>
      <c r="B1607" s="64" t="s">
        <v>291</v>
      </c>
      <c r="C1607" t="s">
        <v>1083</v>
      </c>
      <c r="D1607" s="7">
        <v>252</v>
      </c>
      <c r="E1607" s="7" t="s">
        <v>1137</v>
      </c>
      <c r="F1607" s="7" t="s">
        <v>1135</v>
      </c>
      <c r="G1607" t="str">
        <f t="shared" si="23"/>
        <v>1. 国内CM252带升高座≤120</v>
      </c>
      <c r="H1607" s="50" t="s">
        <v>1098</v>
      </c>
      <c r="I1607" s="50" t="s">
        <v>1099</v>
      </c>
      <c r="J1607" t="s">
        <v>1098</v>
      </c>
    </row>
    <row r="1608" spans="1:10">
      <c r="A1608" s="64" t="s">
        <v>1095</v>
      </c>
      <c r="B1608" s="64" t="s">
        <v>291</v>
      </c>
      <c r="C1608" t="s">
        <v>1083</v>
      </c>
      <c r="D1608" s="7">
        <v>252</v>
      </c>
      <c r="E1608" s="7" t="s">
        <v>1137</v>
      </c>
      <c r="F1608" s="7" t="s">
        <v>1136</v>
      </c>
      <c r="G1608" t="str">
        <f t="shared" si="23"/>
        <v>1. 国内CM252带升高座≤200</v>
      </c>
      <c r="H1608" s="50" t="s">
        <v>1098</v>
      </c>
      <c r="I1608" s="50" t="s">
        <v>1099</v>
      </c>
      <c r="J1608" t="s">
        <v>1098</v>
      </c>
    </row>
    <row r="1609" spans="1:10">
      <c r="A1609" s="64" t="s">
        <v>15</v>
      </c>
      <c r="B1609" s="64" t="s">
        <v>307</v>
      </c>
      <c r="C1609" t="s">
        <v>1083</v>
      </c>
      <c r="D1609" s="7">
        <v>72.5</v>
      </c>
      <c r="E1609" s="7" t="s">
        <v>1134</v>
      </c>
      <c r="F1609" s="7" t="s">
        <v>1069</v>
      </c>
      <c r="G1609" t="str">
        <f t="shared" si="23"/>
        <v>2. 出口CM272.5不带升高座常规</v>
      </c>
      <c r="H1609" s="50" t="s">
        <v>1112</v>
      </c>
      <c r="J1609" t="e">
        <v>#N/A</v>
      </c>
    </row>
    <row r="1610" spans="1:10">
      <c r="A1610" s="64" t="s">
        <v>15</v>
      </c>
      <c r="B1610" s="64" t="s">
        <v>307</v>
      </c>
      <c r="C1610" t="s">
        <v>1083</v>
      </c>
      <c r="D1610" s="7">
        <v>72.5</v>
      </c>
      <c r="E1610" s="7" t="s">
        <v>1134</v>
      </c>
      <c r="F1610" s="7" t="s">
        <v>1135</v>
      </c>
      <c r="G1610" t="str">
        <f t="shared" si="23"/>
        <v>2. 出口CM272.5不带升高座≤120</v>
      </c>
      <c r="H1610" s="50" t="s">
        <v>1112</v>
      </c>
      <c r="J1610" t="e">
        <v>#N/A</v>
      </c>
    </row>
    <row r="1611" spans="1:10">
      <c r="A1611" s="64" t="s">
        <v>15</v>
      </c>
      <c r="B1611" s="64" t="s">
        <v>307</v>
      </c>
      <c r="C1611" t="s">
        <v>1083</v>
      </c>
      <c r="D1611" s="7">
        <v>72.5</v>
      </c>
      <c r="E1611" s="7" t="s">
        <v>1134</v>
      </c>
      <c r="F1611" s="7" t="s">
        <v>1136</v>
      </c>
      <c r="G1611" t="str">
        <f t="shared" si="23"/>
        <v>2. 出口CM272.5不带升高座≤200</v>
      </c>
      <c r="H1611" s="50" t="s">
        <v>1111</v>
      </c>
      <c r="J1611" t="e">
        <v>#N/A</v>
      </c>
    </row>
    <row r="1612" spans="1:10">
      <c r="A1612" s="64" t="s">
        <v>15</v>
      </c>
      <c r="B1612" s="64" t="s">
        <v>307</v>
      </c>
      <c r="C1612" t="s">
        <v>1083</v>
      </c>
      <c r="D1612" s="7">
        <v>72.5</v>
      </c>
      <c r="E1612" s="7" t="s">
        <v>1137</v>
      </c>
      <c r="F1612" s="7" t="s">
        <v>1069</v>
      </c>
      <c r="G1612" t="str">
        <f t="shared" si="23"/>
        <v>2. 出口CM272.5带升高座常规</v>
      </c>
      <c r="H1612" s="50" t="s">
        <v>1111</v>
      </c>
      <c r="J1612" t="e">
        <v>#N/A</v>
      </c>
    </row>
    <row r="1613" spans="1:10">
      <c r="A1613" s="64" t="s">
        <v>15</v>
      </c>
      <c r="B1613" s="64" t="s">
        <v>307</v>
      </c>
      <c r="C1613" t="s">
        <v>1083</v>
      </c>
      <c r="D1613" s="7">
        <v>72.5</v>
      </c>
      <c r="E1613" s="7" t="s">
        <v>1137</v>
      </c>
      <c r="F1613" s="7" t="s">
        <v>1135</v>
      </c>
      <c r="G1613" t="str">
        <f t="shared" si="23"/>
        <v>2. 出口CM272.5带升高座≤120</v>
      </c>
      <c r="H1613" s="50" t="s">
        <v>1111</v>
      </c>
      <c r="J1613" t="e">
        <v>#N/A</v>
      </c>
    </row>
    <row r="1614" spans="1:10">
      <c r="A1614" s="64" t="s">
        <v>15</v>
      </c>
      <c r="B1614" s="64" t="s">
        <v>307</v>
      </c>
      <c r="C1614" t="s">
        <v>1083</v>
      </c>
      <c r="D1614" s="7">
        <v>72.5</v>
      </c>
      <c r="E1614" s="7" t="s">
        <v>1137</v>
      </c>
      <c r="F1614" s="7" t="s">
        <v>1136</v>
      </c>
      <c r="G1614" t="str">
        <f t="shared" si="23"/>
        <v>2. 出口CM272.5带升高座≤200</v>
      </c>
      <c r="H1614" s="50" t="s">
        <v>1111</v>
      </c>
      <c r="J1614" t="e">
        <v>#N/A</v>
      </c>
    </row>
    <row r="1615" spans="1:10">
      <c r="A1615" s="64" t="s">
        <v>15</v>
      </c>
      <c r="B1615" s="64" t="s">
        <v>307</v>
      </c>
      <c r="C1615" t="s">
        <v>1083</v>
      </c>
      <c r="D1615" s="7">
        <v>126</v>
      </c>
      <c r="E1615" s="7" t="s">
        <v>1134</v>
      </c>
      <c r="F1615" s="7" t="s">
        <v>1069</v>
      </c>
      <c r="G1615" t="str">
        <f t="shared" si="23"/>
        <v>2. 出口CM2126不带升高座常规</v>
      </c>
      <c r="H1615" s="50" t="s">
        <v>1111</v>
      </c>
      <c r="J1615" t="e">
        <v>#N/A</v>
      </c>
    </row>
    <row r="1616" spans="1:10">
      <c r="A1616" s="64" t="s">
        <v>15</v>
      </c>
      <c r="B1616" s="64" t="s">
        <v>307</v>
      </c>
      <c r="C1616" t="s">
        <v>1083</v>
      </c>
      <c r="D1616" s="7">
        <v>126</v>
      </c>
      <c r="E1616" s="7" t="s">
        <v>1134</v>
      </c>
      <c r="F1616" s="7" t="s">
        <v>1135</v>
      </c>
      <c r="G1616" t="str">
        <f t="shared" si="23"/>
        <v>2. 出口CM2126不带升高座≤120</v>
      </c>
      <c r="H1616" s="50" t="s">
        <v>1111</v>
      </c>
      <c r="J1616" t="e">
        <v>#N/A</v>
      </c>
    </row>
    <row r="1617" spans="1:10">
      <c r="A1617" s="64" t="s">
        <v>15</v>
      </c>
      <c r="B1617" s="64" t="s">
        <v>307</v>
      </c>
      <c r="C1617" t="s">
        <v>1083</v>
      </c>
      <c r="D1617" s="7">
        <v>126</v>
      </c>
      <c r="E1617" s="7" t="s">
        <v>1134</v>
      </c>
      <c r="F1617" s="7" t="s">
        <v>1136</v>
      </c>
      <c r="G1617" t="str">
        <f t="shared" si="23"/>
        <v>2. 出口CM2126不带升高座≤200</v>
      </c>
      <c r="H1617" s="50" t="s">
        <v>1091</v>
      </c>
      <c r="J1617" t="e">
        <v>#N/A</v>
      </c>
    </row>
    <row r="1618" spans="1:10">
      <c r="A1618" s="64" t="s">
        <v>15</v>
      </c>
      <c r="B1618" s="64" t="s">
        <v>307</v>
      </c>
      <c r="C1618" t="s">
        <v>1083</v>
      </c>
      <c r="D1618" s="7">
        <v>126</v>
      </c>
      <c r="E1618" s="7" t="s">
        <v>1137</v>
      </c>
      <c r="F1618" s="7" t="s">
        <v>1069</v>
      </c>
      <c r="G1618" t="str">
        <f t="shared" si="23"/>
        <v>2. 出口CM2126带升高座常规</v>
      </c>
      <c r="H1618" s="50" t="s">
        <v>1091</v>
      </c>
      <c r="J1618" t="e">
        <v>#N/A</v>
      </c>
    </row>
    <row r="1619" spans="1:10">
      <c r="A1619" s="64" t="s">
        <v>15</v>
      </c>
      <c r="B1619" s="64" t="s">
        <v>307</v>
      </c>
      <c r="C1619" t="s">
        <v>1083</v>
      </c>
      <c r="D1619" s="7">
        <v>126</v>
      </c>
      <c r="E1619" s="7" t="s">
        <v>1137</v>
      </c>
      <c r="F1619" s="7" t="s">
        <v>1135</v>
      </c>
      <c r="G1619" t="str">
        <f t="shared" si="23"/>
        <v>2. 出口CM2126带升高座≤120</v>
      </c>
      <c r="H1619" s="50" t="s">
        <v>1091</v>
      </c>
      <c r="J1619" t="e">
        <v>#N/A</v>
      </c>
    </row>
    <row r="1620" spans="1:10">
      <c r="A1620" s="64" t="s">
        <v>15</v>
      </c>
      <c r="B1620" s="64" t="s">
        <v>307</v>
      </c>
      <c r="C1620" t="s">
        <v>1083</v>
      </c>
      <c r="D1620" s="7">
        <v>126</v>
      </c>
      <c r="E1620" s="7" t="s">
        <v>1137</v>
      </c>
      <c r="F1620" s="7" t="s">
        <v>1136</v>
      </c>
      <c r="G1620" t="str">
        <f t="shared" si="23"/>
        <v>2. 出口CM2126带升高座≤200</v>
      </c>
      <c r="H1620" s="50" t="s">
        <v>1091</v>
      </c>
      <c r="J1620" t="e">
        <v>#N/A</v>
      </c>
    </row>
    <row r="1621" spans="1:10">
      <c r="A1621" s="64" t="s">
        <v>15</v>
      </c>
      <c r="B1621" s="64" t="s">
        <v>307</v>
      </c>
      <c r="C1621" t="s">
        <v>1083</v>
      </c>
      <c r="D1621" s="7">
        <v>170</v>
      </c>
      <c r="E1621" s="7" t="s">
        <v>1134</v>
      </c>
      <c r="F1621" s="7" t="s">
        <v>1069</v>
      </c>
      <c r="G1621" t="str">
        <f t="shared" si="23"/>
        <v>2. 出口CM2170不带升高座常规</v>
      </c>
      <c r="H1621" s="50" t="s">
        <v>1091</v>
      </c>
      <c r="J1621" t="e">
        <v>#N/A</v>
      </c>
    </row>
    <row r="1622" spans="1:10">
      <c r="A1622" s="64" t="s">
        <v>15</v>
      </c>
      <c r="B1622" s="64" t="s">
        <v>307</v>
      </c>
      <c r="C1622" t="s">
        <v>1083</v>
      </c>
      <c r="D1622" s="7">
        <v>170</v>
      </c>
      <c r="E1622" s="7" t="s">
        <v>1134</v>
      </c>
      <c r="F1622" s="7" t="s">
        <v>1135</v>
      </c>
      <c r="G1622" t="str">
        <f t="shared" si="23"/>
        <v>2. 出口CM2170不带升高座≤120</v>
      </c>
      <c r="H1622" s="50" t="s">
        <v>1091</v>
      </c>
      <c r="J1622" t="e">
        <v>#N/A</v>
      </c>
    </row>
    <row r="1623" spans="1:10">
      <c r="A1623" s="64" t="s">
        <v>15</v>
      </c>
      <c r="B1623" s="64" t="s">
        <v>307</v>
      </c>
      <c r="C1623" t="s">
        <v>1083</v>
      </c>
      <c r="D1623" s="7">
        <v>170</v>
      </c>
      <c r="E1623" s="7" t="s">
        <v>1134</v>
      </c>
      <c r="F1623" s="7" t="s">
        <v>1136</v>
      </c>
      <c r="G1623" t="str">
        <f t="shared" si="23"/>
        <v>2. 出口CM2170不带升高座≤200</v>
      </c>
      <c r="H1623" s="50" t="s">
        <v>1093</v>
      </c>
      <c r="J1623" t="e">
        <v>#N/A</v>
      </c>
    </row>
    <row r="1624" spans="1:10">
      <c r="A1624" s="64" t="s">
        <v>15</v>
      </c>
      <c r="B1624" s="64" t="s">
        <v>307</v>
      </c>
      <c r="C1624" t="s">
        <v>1083</v>
      </c>
      <c r="D1624" s="7">
        <v>170</v>
      </c>
      <c r="E1624" s="7" t="s">
        <v>1137</v>
      </c>
      <c r="F1624" s="7" t="s">
        <v>1069</v>
      </c>
      <c r="G1624" t="str">
        <f t="shared" si="23"/>
        <v>2. 出口CM2170带升高座常规</v>
      </c>
      <c r="H1624" s="50" t="s">
        <v>1093</v>
      </c>
      <c r="J1624" t="e">
        <v>#N/A</v>
      </c>
    </row>
    <row r="1625" spans="1:10">
      <c r="A1625" s="64" t="s">
        <v>15</v>
      </c>
      <c r="B1625" s="64" t="s">
        <v>307</v>
      </c>
      <c r="C1625" t="s">
        <v>1083</v>
      </c>
      <c r="D1625" s="7">
        <v>170</v>
      </c>
      <c r="E1625" s="7" t="s">
        <v>1137</v>
      </c>
      <c r="F1625" s="7" t="s">
        <v>1135</v>
      </c>
      <c r="G1625" t="str">
        <f t="shared" si="23"/>
        <v>2. 出口CM2170带升高座≤120</v>
      </c>
      <c r="H1625" s="50" t="s">
        <v>1093</v>
      </c>
      <c r="J1625" t="e">
        <v>#N/A</v>
      </c>
    </row>
    <row r="1626" spans="1:10">
      <c r="A1626" s="64" t="s">
        <v>15</v>
      </c>
      <c r="B1626" s="64" t="s">
        <v>307</v>
      </c>
      <c r="C1626" t="s">
        <v>1083</v>
      </c>
      <c r="D1626" s="7">
        <v>170</v>
      </c>
      <c r="E1626" s="7" t="s">
        <v>1137</v>
      </c>
      <c r="F1626" s="7" t="s">
        <v>1136</v>
      </c>
      <c r="G1626" t="str">
        <f t="shared" ref="G1626:G1657" si="24">A1626&amp;B1626&amp;D1626&amp;E1626&amp;F1626</f>
        <v>2. 出口CM2170带升高座≤200</v>
      </c>
      <c r="H1626" s="50" t="s">
        <v>1093</v>
      </c>
      <c r="J1626" t="e">
        <v>#N/A</v>
      </c>
    </row>
    <row r="1627" spans="1:10">
      <c r="A1627" s="64" t="s">
        <v>15</v>
      </c>
      <c r="B1627" s="64" t="s">
        <v>307</v>
      </c>
      <c r="C1627" t="s">
        <v>1083</v>
      </c>
      <c r="D1627" s="7">
        <v>252</v>
      </c>
      <c r="E1627" s="94" t="s">
        <v>1134</v>
      </c>
      <c r="F1627" s="7" t="s">
        <v>1069</v>
      </c>
      <c r="G1627" t="str">
        <f t="shared" si="24"/>
        <v>2. 出口CM2252不带升高座常规</v>
      </c>
      <c r="H1627" s="50" t="s">
        <v>1093</v>
      </c>
      <c r="J1627" t="e">
        <v>#N/A</v>
      </c>
    </row>
    <row r="1628" spans="1:10">
      <c r="A1628" s="64" t="s">
        <v>15</v>
      </c>
      <c r="B1628" s="64" t="s">
        <v>307</v>
      </c>
      <c r="C1628" t="s">
        <v>1083</v>
      </c>
      <c r="D1628" s="7">
        <v>252</v>
      </c>
      <c r="E1628" s="94" t="s">
        <v>1134</v>
      </c>
      <c r="F1628" s="7" t="s">
        <v>1135</v>
      </c>
      <c r="G1628" t="str">
        <f t="shared" si="24"/>
        <v>2. 出口CM2252不带升高座≤120</v>
      </c>
      <c r="H1628" s="50" t="s">
        <v>1093</v>
      </c>
      <c r="J1628" t="e">
        <v>#N/A</v>
      </c>
    </row>
    <row r="1629" spans="1:10">
      <c r="A1629" s="64" t="s">
        <v>15</v>
      </c>
      <c r="B1629" s="64" t="s">
        <v>307</v>
      </c>
      <c r="C1629" t="s">
        <v>1083</v>
      </c>
      <c r="D1629" s="7">
        <v>252</v>
      </c>
      <c r="E1629" s="94" t="s">
        <v>1134</v>
      </c>
      <c r="F1629" s="7" t="s">
        <v>1136</v>
      </c>
      <c r="G1629" t="str">
        <f t="shared" si="24"/>
        <v>2. 出口CM2252不带升高座≤200</v>
      </c>
      <c r="H1629" s="50" t="s">
        <v>1093</v>
      </c>
      <c r="J1629" t="e">
        <v>#N/A</v>
      </c>
    </row>
    <row r="1630" spans="1:10">
      <c r="A1630" s="64" t="s">
        <v>15</v>
      </c>
      <c r="B1630" s="64" t="s">
        <v>307</v>
      </c>
      <c r="C1630" t="s">
        <v>1083</v>
      </c>
      <c r="D1630" s="7">
        <v>252</v>
      </c>
      <c r="E1630" s="7" t="s">
        <v>1137</v>
      </c>
      <c r="F1630" s="7" t="s">
        <v>1069</v>
      </c>
      <c r="G1630" t="str">
        <f t="shared" si="24"/>
        <v>2. 出口CM2252带升高座常规</v>
      </c>
      <c r="H1630" s="50" t="s">
        <v>1093</v>
      </c>
      <c r="J1630" t="e">
        <v>#N/A</v>
      </c>
    </row>
    <row r="1631" spans="1:10">
      <c r="A1631" s="64" t="s">
        <v>15</v>
      </c>
      <c r="B1631" s="64" t="s">
        <v>307</v>
      </c>
      <c r="C1631" t="s">
        <v>1083</v>
      </c>
      <c r="D1631" s="7">
        <v>252</v>
      </c>
      <c r="E1631" s="7" t="s">
        <v>1137</v>
      </c>
      <c r="F1631" s="7" t="s">
        <v>1135</v>
      </c>
      <c r="G1631" t="str">
        <f t="shared" si="24"/>
        <v>2. 出口CM2252带升高座≤120</v>
      </c>
      <c r="H1631" s="50" t="s">
        <v>1093</v>
      </c>
      <c r="J1631" t="e">
        <v>#N/A</v>
      </c>
    </row>
    <row r="1632" spans="1:10">
      <c r="A1632" s="64" t="s">
        <v>15</v>
      </c>
      <c r="B1632" s="64" t="s">
        <v>307</v>
      </c>
      <c r="C1632" t="s">
        <v>1083</v>
      </c>
      <c r="D1632" s="7">
        <v>252</v>
      </c>
      <c r="E1632" s="7" t="s">
        <v>1137</v>
      </c>
      <c r="F1632" s="7" t="s">
        <v>1136</v>
      </c>
      <c r="G1632" t="str">
        <f t="shared" si="24"/>
        <v>2. 出口CM2252带升高座≤200</v>
      </c>
      <c r="H1632" s="50" t="s">
        <v>1093</v>
      </c>
      <c r="J1632" t="e">
        <v>#N/A</v>
      </c>
    </row>
    <row r="1633" spans="1:10">
      <c r="A1633" s="64" t="s">
        <v>1095</v>
      </c>
      <c r="B1633" s="64" t="s">
        <v>307</v>
      </c>
      <c r="C1633" t="s">
        <v>1083</v>
      </c>
      <c r="D1633" s="7">
        <v>72.5</v>
      </c>
      <c r="E1633" s="95" t="s">
        <v>1134</v>
      </c>
      <c r="F1633" s="7" t="s">
        <v>1069</v>
      </c>
      <c r="G1633" t="str">
        <f t="shared" si="24"/>
        <v>1. 国内CM272.5不带升高座常规</v>
      </c>
      <c r="H1633" s="50" t="s">
        <v>1121</v>
      </c>
      <c r="I1633" s="50" t="s">
        <v>1122</v>
      </c>
      <c r="J1633" t="s">
        <v>1121</v>
      </c>
    </row>
    <row r="1634" spans="1:10">
      <c r="A1634" s="64" t="s">
        <v>1095</v>
      </c>
      <c r="B1634" s="64" t="s">
        <v>307</v>
      </c>
      <c r="C1634" t="s">
        <v>1083</v>
      </c>
      <c r="D1634" s="7">
        <v>72.5</v>
      </c>
      <c r="E1634" s="96" t="s">
        <v>1134</v>
      </c>
      <c r="F1634" s="7" t="s">
        <v>1135</v>
      </c>
      <c r="G1634" t="str">
        <f t="shared" si="24"/>
        <v>1. 国内CM272.5不带升高座≤120</v>
      </c>
      <c r="H1634" s="50" t="s">
        <v>1121</v>
      </c>
      <c r="I1634" s="50" t="s">
        <v>1122</v>
      </c>
      <c r="J1634" t="s">
        <v>1121</v>
      </c>
    </row>
    <row r="1635" spans="1:10">
      <c r="A1635" s="64" t="s">
        <v>1095</v>
      </c>
      <c r="B1635" s="64" t="s">
        <v>307</v>
      </c>
      <c r="C1635" t="s">
        <v>1083</v>
      </c>
      <c r="D1635" s="7">
        <v>72.5</v>
      </c>
      <c r="E1635" s="97" t="s">
        <v>1134</v>
      </c>
      <c r="F1635" s="7" t="s">
        <v>1136</v>
      </c>
      <c r="G1635" t="str">
        <f t="shared" si="24"/>
        <v>1. 国内CM272.5不带升高座≤200</v>
      </c>
      <c r="H1635" s="50" t="s">
        <v>1119</v>
      </c>
      <c r="I1635" s="50" t="s">
        <v>1120</v>
      </c>
      <c r="J1635" t="s">
        <v>1119</v>
      </c>
    </row>
    <row r="1636" spans="1:10">
      <c r="A1636" s="64" t="s">
        <v>1095</v>
      </c>
      <c r="B1636" s="64" t="s">
        <v>307</v>
      </c>
      <c r="C1636" t="s">
        <v>1083</v>
      </c>
      <c r="D1636" s="7">
        <v>72.5</v>
      </c>
      <c r="E1636" s="7" t="s">
        <v>1137</v>
      </c>
      <c r="F1636" s="7" t="s">
        <v>1069</v>
      </c>
      <c r="G1636" t="str">
        <f t="shared" si="24"/>
        <v>1. 国内CM272.5带升高座常规</v>
      </c>
      <c r="H1636" s="50" t="s">
        <v>1119</v>
      </c>
      <c r="I1636" s="50" t="s">
        <v>1120</v>
      </c>
      <c r="J1636" t="s">
        <v>1119</v>
      </c>
    </row>
    <row r="1637" spans="1:10">
      <c r="A1637" s="64" t="s">
        <v>1095</v>
      </c>
      <c r="B1637" s="64" t="s">
        <v>307</v>
      </c>
      <c r="C1637" t="s">
        <v>1083</v>
      </c>
      <c r="D1637" s="7">
        <v>72.5</v>
      </c>
      <c r="E1637" s="7" t="s">
        <v>1137</v>
      </c>
      <c r="F1637" s="7" t="s">
        <v>1135</v>
      </c>
      <c r="G1637" t="str">
        <f t="shared" si="24"/>
        <v>1. 国内CM272.5带升高座≤120</v>
      </c>
      <c r="H1637" s="50" t="s">
        <v>1119</v>
      </c>
      <c r="I1637" s="50" t="s">
        <v>1120</v>
      </c>
      <c r="J1637" t="s">
        <v>1119</v>
      </c>
    </row>
    <row r="1638" spans="1:10">
      <c r="A1638" s="64" t="s">
        <v>1095</v>
      </c>
      <c r="B1638" s="64" t="s">
        <v>307</v>
      </c>
      <c r="C1638" t="s">
        <v>1083</v>
      </c>
      <c r="D1638" s="7">
        <v>72.5</v>
      </c>
      <c r="E1638" s="7" t="s">
        <v>1137</v>
      </c>
      <c r="F1638" s="7" t="s">
        <v>1136</v>
      </c>
      <c r="G1638" t="str">
        <f t="shared" si="24"/>
        <v>1. 国内CM272.5带升高座≤200</v>
      </c>
      <c r="H1638" s="50" t="s">
        <v>1119</v>
      </c>
      <c r="I1638" s="50" t="s">
        <v>1120</v>
      </c>
      <c r="J1638" t="s">
        <v>1119</v>
      </c>
    </row>
    <row r="1639" spans="1:10">
      <c r="A1639" s="64" t="s">
        <v>1095</v>
      </c>
      <c r="B1639" s="64" t="s">
        <v>307</v>
      </c>
      <c r="C1639" t="s">
        <v>1083</v>
      </c>
      <c r="D1639" s="7">
        <v>126</v>
      </c>
      <c r="E1639" s="95" t="s">
        <v>1134</v>
      </c>
      <c r="F1639" s="7" t="s">
        <v>1069</v>
      </c>
      <c r="G1639" t="str">
        <f t="shared" si="24"/>
        <v>1. 国内CM2126不带升高座常规</v>
      </c>
      <c r="H1639" s="50" t="s">
        <v>1119</v>
      </c>
      <c r="I1639" s="50" t="s">
        <v>1120</v>
      </c>
      <c r="J1639" t="s">
        <v>1119</v>
      </c>
    </row>
    <row r="1640" spans="1:10">
      <c r="A1640" s="64" t="s">
        <v>1095</v>
      </c>
      <c r="B1640" s="64" t="s">
        <v>307</v>
      </c>
      <c r="C1640" t="s">
        <v>1083</v>
      </c>
      <c r="D1640" s="7">
        <v>126</v>
      </c>
      <c r="E1640" s="96" t="s">
        <v>1134</v>
      </c>
      <c r="F1640" s="7" t="s">
        <v>1135</v>
      </c>
      <c r="G1640" t="str">
        <f t="shared" si="24"/>
        <v>1. 国内CM2126不带升高座≤120</v>
      </c>
      <c r="H1640" s="50" t="s">
        <v>1119</v>
      </c>
      <c r="I1640" s="50" t="s">
        <v>1120</v>
      </c>
      <c r="J1640" t="s">
        <v>1119</v>
      </c>
    </row>
    <row r="1641" spans="1:10">
      <c r="A1641" s="64" t="s">
        <v>1095</v>
      </c>
      <c r="B1641" s="64" t="s">
        <v>307</v>
      </c>
      <c r="C1641" t="s">
        <v>1083</v>
      </c>
      <c r="D1641" s="7">
        <v>126</v>
      </c>
      <c r="E1641" s="97" t="s">
        <v>1134</v>
      </c>
      <c r="F1641" s="7" t="s">
        <v>1136</v>
      </c>
      <c r="G1641" t="str">
        <f t="shared" si="24"/>
        <v>1. 国内CM2126不带升高座≤200</v>
      </c>
      <c r="H1641" s="50" t="s">
        <v>1096</v>
      </c>
      <c r="I1641" s="50" t="s">
        <v>1097</v>
      </c>
      <c r="J1641" t="s">
        <v>1096</v>
      </c>
    </row>
    <row r="1642" spans="1:10">
      <c r="A1642" s="64" t="s">
        <v>1095</v>
      </c>
      <c r="B1642" s="64" t="s">
        <v>307</v>
      </c>
      <c r="C1642" t="s">
        <v>1083</v>
      </c>
      <c r="D1642" s="7">
        <v>126</v>
      </c>
      <c r="E1642" s="7" t="s">
        <v>1137</v>
      </c>
      <c r="F1642" s="7" t="s">
        <v>1069</v>
      </c>
      <c r="G1642" t="str">
        <f t="shared" si="24"/>
        <v>1. 国内CM2126带升高座常规</v>
      </c>
      <c r="H1642" s="50" t="s">
        <v>1096</v>
      </c>
      <c r="I1642" s="50" t="s">
        <v>1097</v>
      </c>
      <c r="J1642" t="s">
        <v>1096</v>
      </c>
    </row>
    <row r="1643" spans="1:10">
      <c r="A1643" s="64" t="s">
        <v>1095</v>
      </c>
      <c r="B1643" s="64" t="s">
        <v>307</v>
      </c>
      <c r="C1643" t="s">
        <v>1083</v>
      </c>
      <c r="D1643" s="7">
        <v>126</v>
      </c>
      <c r="E1643" s="7" t="s">
        <v>1137</v>
      </c>
      <c r="F1643" s="7" t="s">
        <v>1135</v>
      </c>
      <c r="G1643" t="str">
        <f t="shared" si="24"/>
        <v>1. 国内CM2126带升高座≤120</v>
      </c>
      <c r="H1643" s="50" t="s">
        <v>1096</v>
      </c>
      <c r="I1643" s="50" t="s">
        <v>1097</v>
      </c>
      <c r="J1643" t="s">
        <v>1096</v>
      </c>
    </row>
    <row r="1644" spans="1:10">
      <c r="A1644" s="64" t="s">
        <v>1095</v>
      </c>
      <c r="B1644" s="64" t="s">
        <v>307</v>
      </c>
      <c r="C1644" t="s">
        <v>1083</v>
      </c>
      <c r="D1644" s="7">
        <v>126</v>
      </c>
      <c r="E1644" s="7" t="s">
        <v>1137</v>
      </c>
      <c r="F1644" s="7" t="s">
        <v>1136</v>
      </c>
      <c r="G1644" t="str">
        <f t="shared" si="24"/>
        <v>1. 国内CM2126带升高座≤200</v>
      </c>
      <c r="H1644" s="50" t="s">
        <v>1096</v>
      </c>
      <c r="I1644" s="50" t="s">
        <v>1097</v>
      </c>
      <c r="J1644" t="s">
        <v>1096</v>
      </c>
    </row>
    <row r="1645" spans="1:10">
      <c r="A1645" s="64" t="s">
        <v>1095</v>
      </c>
      <c r="B1645" s="64" t="s">
        <v>307</v>
      </c>
      <c r="C1645" t="s">
        <v>1083</v>
      </c>
      <c r="D1645" s="95">
        <v>170</v>
      </c>
      <c r="E1645" s="95" t="s">
        <v>1134</v>
      </c>
      <c r="F1645" s="7" t="s">
        <v>1069</v>
      </c>
      <c r="G1645" t="str">
        <f t="shared" si="24"/>
        <v>1. 国内CM2170不带升高座常规</v>
      </c>
      <c r="H1645" s="50" t="s">
        <v>1096</v>
      </c>
      <c r="I1645" s="50" t="s">
        <v>1097</v>
      </c>
      <c r="J1645" t="s">
        <v>1096</v>
      </c>
    </row>
    <row r="1646" spans="1:10">
      <c r="A1646" s="64" t="s">
        <v>1095</v>
      </c>
      <c r="B1646" s="64" t="s">
        <v>307</v>
      </c>
      <c r="C1646" t="s">
        <v>1083</v>
      </c>
      <c r="D1646" s="96">
        <v>170</v>
      </c>
      <c r="E1646" s="96" t="s">
        <v>1134</v>
      </c>
      <c r="F1646" s="7" t="s">
        <v>1135</v>
      </c>
      <c r="G1646" t="str">
        <f t="shared" si="24"/>
        <v>1. 国内CM2170不带升高座≤120</v>
      </c>
      <c r="H1646" s="50" t="s">
        <v>1096</v>
      </c>
      <c r="I1646" s="50" t="s">
        <v>1097</v>
      </c>
      <c r="J1646" t="s">
        <v>1096</v>
      </c>
    </row>
    <row r="1647" spans="1:10">
      <c r="A1647" s="64" t="s">
        <v>1095</v>
      </c>
      <c r="B1647" s="64" t="s">
        <v>307</v>
      </c>
      <c r="C1647" t="s">
        <v>1083</v>
      </c>
      <c r="D1647" s="96">
        <v>170</v>
      </c>
      <c r="E1647" s="97" t="s">
        <v>1134</v>
      </c>
      <c r="F1647" s="7" t="s">
        <v>1136</v>
      </c>
      <c r="G1647" t="str">
        <f t="shared" si="24"/>
        <v>1. 国内CM2170不带升高座≤200</v>
      </c>
      <c r="H1647" s="50" t="s">
        <v>1098</v>
      </c>
      <c r="I1647" s="50" t="s">
        <v>1099</v>
      </c>
      <c r="J1647" t="s">
        <v>1098</v>
      </c>
    </row>
    <row r="1648" spans="1:10">
      <c r="A1648" s="64" t="s">
        <v>1095</v>
      </c>
      <c r="B1648" s="64" t="s">
        <v>307</v>
      </c>
      <c r="C1648" t="s">
        <v>1083</v>
      </c>
      <c r="D1648" s="95">
        <v>170</v>
      </c>
      <c r="E1648" s="7" t="s">
        <v>1137</v>
      </c>
      <c r="F1648" s="7" t="s">
        <v>1069</v>
      </c>
      <c r="G1648" t="str">
        <f t="shared" si="24"/>
        <v>1. 国内CM2170带升高座常规</v>
      </c>
      <c r="H1648" s="50" t="s">
        <v>1098</v>
      </c>
      <c r="I1648" s="50" t="s">
        <v>1099</v>
      </c>
      <c r="J1648" t="s">
        <v>1098</v>
      </c>
    </row>
    <row r="1649" spans="1:10">
      <c r="A1649" s="64" t="s">
        <v>1095</v>
      </c>
      <c r="B1649" s="64" t="s">
        <v>307</v>
      </c>
      <c r="C1649" t="s">
        <v>1083</v>
      </c>
      <c r="D1649" s="96">
        <v>170</v>
      </c>
      <c r="E1649" s="7" t="s">
        <v>1137</v>
      </c>
      <c r="F1649" s="7" t="s">
        <v>1135</v>
      </c>
      <c r="G1649" t="str">
        <f t="shared" si="24"/>
        <v>1. 国内CM2170带升高座≤120</v>
      </c>
      <c r="H1649" s="50" t="s">
        <v>1098</v>
      </c>
      <c r="I1649" s="50" t="s">
        <v>1099</v>
      </c>
      <c r="J1649" t="s">
        <v>1098</v>
      </c>
    </row>
    <row r="1650" spans="1:10">
      <c r="A1650" s="64" t="s">
        <v>1095</v>
      </c>
      <c r="B1650" s="64" t="s">
        <v>307</v>
      </c>
      <c r="C1650" t="s">
        <v>1083</v>
      </c>
      <c r="D1650" s="96">
        <v>170</v>
      </c>
      <c r="E1650" s="7" t="s">
        <v>1137</v>
      </c>
      <c r="F1650" s="7" t="s">
        <v>1136</v>
      </c>
      <c r="G1650" t="str">
        <f t="shared" si="24"/>
        <v>1. 国内CM2170带升高座≤200</v>
      </c>
      <c r="H1650" s="50" t="s">
        <v>1098</v>
      </c>
      <c r="I1650" s="50" t="s">
        <v>1099</v>
      </c>
      <c r="J1650" t="s">
        <v>1098</v>
      </c>
    </row>
    <row r="1651" spans="1:10">
      <c r="A1651" s="64" t="s">
        <v>1095</v>
      </c>
      <c r="B1651" s="64" t="s">
        <v>307</v>
      </c>
      <c r="C1651" t="s">
        <v>1083</v>
      </c>
      <c r="D1651" s="7">
        <v>252</v>
      </c>
      <c r="E1651" s="94" t="s">
        <v>1134</v>
      </c>
      <c r="F1651" s="7" t="s">
        <v>1069</v>
      </c>
      <c r="G1651" t="str">
        <f t="shared" si="24"/>
        <v>1. 国内CM2252不带升高座常规</v>
      </c>
      <c r="H1651" s="50" t="s">
        <v>1098</v>
      </c>
      <c r="I1651" s="50" t="s">
        <v>1099</v>
      </c>
      <c r="J1651" t="s">
        <v>1098</v>
      </c>
    </row>
    <row r="1652" spans="1:10">
      <c r="A1652" s="64" t="s">
        <v>1095</v>
      </c>
      <c r="B1652" s="64" t="s">
        <v>307</v>
      </c>
      <c r="C1652" t="s">
        <v>1083</v>
      </c>
      <c r="D1652" s="7">
        <v>252</v>
      </c>
      <c r="E1652" s="94" t="s">
        <v>1134</v>
      </c>
      <c r="F1652" s="7" t="s">
        <v>1135</v>
      </c>
      <c r="G1652" t="str">
        <f t="shared" si="24"/>
        <v>1. 国内CM2252不带升高座≤120</v>
      </c>
      <c r="H1652" s="50" t="s">
        <v>1098</v>
      </c>
      <c r="I1652" s="50" t="s">
        <v>1099</v>
      </c>
      <c r="J1652" t="s">
        <v>1098</v>
      </c>
    </row>
    <row r="1653" spans="1:10">
      <c r="A1653" s="64" t="s">
        <v>1095</v>
      </c>
      <c r="B1653" s="64" t="s">
        <v>307</v>
      </c>
      <c r="C1653" t="s">
        <v>1083</v>
      </c>
      <c r="D1653" s="7">
        <v>252</v>
      </c>
      <c r="E1653" s="94" t="s">
        <v>1134</v>
      </c>
      <c r="F1653" s="7" t="s">
        <v>1136</v>
      </c>
      <c r="G1653" t="str">
        <f t="shared" si="24"/>
        <v>1. 国内CM2252不带升高座≤200</v>
      </c>
      <c r="H1653" s="50" t="s">
        <v>1098</v>
      </c>
      <c r="I1653" s="50" t="s">
        <v>1099</v>
      </c>
      <c r="J1653" t="s">
        <v>1098</v>
      </c>
    </row>
    <row r="1654" spans="1:10">
      <c r="A1654" s="64" t="s">
        <v>1095</v>
      </c>
      <c r="B1654" s="64" t="s">
        <v>307</v>
      </c>
      <c r="C1654" t="s">
        <v>1083</v>
      </c>
      <c r="D1654" s="7">
        <v>252</v>
      </c>
      <c r="E1654" s="7" t="s">
        <v>1137</v>
      </c>
      <c r="F1654" s="7" t="s">
        <v>1069</v>
      </c>
      <c r="G1654" t="str">
        <f t="shared" si="24"/>
        <v>1. 国内CM2252带升高座常规</v>
      </c>
      <c r="H1654" s="50" t="s">
        <v>1098</v>
      </c>
      <c r="I1654" s="50" t="s">
        <v>1099</v>
      </c>
      <c r="J1654" t="s">
        <v>1098</v>
      </c>
    </row>
    <row r="1655" spans="1:10">
      <c r="A1655" s="64" t="s">
        <v>1095</v>
      </c>
      <c r="B1655" s="64" t="s">
        <v>307</v>
      </c>
      <c r="C1655" t="s">
        <v>1083</v>
      </c>
      <c r="D1655" s="7">
        <v>252</v>
      </c>
      <c r="E1655" s="7" t="s">
        <v>1137</v>
      </c>
      <c r="F1655" s="7" t="s">
        <v>1135</v>
      </c>
      <c r="G1655" t="str">
        <f t="shared" si="24"/>
        <v>1. 国内CM2252带升高座≤120</v>
      </c>
      <c r="H1655" s="50" t="s">
        <v>1098</v>
      </c>
      <c r="I1655" s="50" t="s">
        <v>1099</v>
      </c>
      <c r="J1655" t="s">
        <v>1098</v>
      </c>
    </row>
    <row r="1656" spans="1:10">
      <c r="A1656" s="64" t="s">
        <v>1095</v>
      </c>
      <c r="B1656" s="64" t="s">
        <v>307</v>
      </c>
      <c r="C1656" t="s">
        <v>1083</v>
      </c>
      <c r="D1656" s="7">
        <v>252</v>
      </c>
      <c r="E1656" s="7" t="s">
        <v>1137</v>
      </c>
      <c r="F1656" s="7" t="s">
        <v>1136</v>
      </c>
      <c r="G1656" t="str">
        <f t="shared" si="24"/>
        <v>1. 国内CM2252带升高座≤200</v>
      </c>
      <c r="H1656" s="50" t="s">
        <v>1098</v>
      </c>
      <c r="I1656" s="50" t="s">
        <v>1099</v>
      </c>
      <c r="J1656" t="s">
        <v>1098</v>
      </c>
    </row>
    <row r="1657" spans="1:10">
      <c r="A1657" s="64" t="s">
        <v>15</v>
      </c>
      <c r="B1657" s="64" t="s">
        <v>306</v>
      </c>
      <c r="C1657" t="s">
        <v>1083</v>
      </c>
      <c r="D1657" s="7">
        <v>72.5</v>
      </c>
      <c r="E1657" s="7" t="s">
        <v>1134</v>
      </c>
      <c r="F1657" s="7" t="s">
        <v>1069</v>
      </c>
      <c r="G1657" t="str">
        <f t="shared" si="24"/>
        <v>2. 出口VCM72.5不带升高座常规</v>
      </c>
      <c r="H1657" s="50" t="s">
        <v>1112</v>
      </c>
      <c r="J1657" t="e">
        <v>#N/A</v>
      </c>
    </row>
    <row r="1658" spans="1:10">
      <c r="A1658" s="64" t="s">
        <v>15</v>
      </c>
      <c r="B1658" s="64" t="s">
        <v>306</v>
      </c>
      <c r="C1658" t="s">
        <v>1083</v>
      </c>
      <c r="D1658" s="7">
        <v>72.5</v>
      </c>
      <c r="E1658" s="7" t="s">
        <v>1134</v>
      </c>
      <c r="F1658" s="7" t="s">
        <v>1135</v>
      </c>
      <c r="G1658" t="str">
        <f t="shared" ref="G1658:G1689" si="25">A1658&amp;B1658&amp;D1658&amp;E1658&amp;F1658</f>
        <v>2. 出口VCM72.5不带升高座≤120</v>
      </c>
      <c r="H1658" s="50" t="s">
        <v>1112</v>
      </c>
      <c r="J1658" t="e">
        <v>#N/A</v>
      </c>
    </row>
    <row r="1659" spans="1:10">
      <c r="A1659" s="64" t="s">
        <v>15</v>
      </c>
      <c r="B1659" s="64" t="s">
        <v>306</v>
      </c>
      <c r="C1659" t="s">
        <v>1083</v>
      </c>
      <c r="D1659" s="7">
        <v>72.5</v>
      </c>
      <c r="E1659" s="7" t="s">
        <v>1134</v>
      </c>
      <c r="F1659" s="7" t="s">
        <v>1136</v>
      </c>
      <c r="G1659" t="str">
        <f t="shared" si="25"/>
        <v>2. 出口VCM72.5不带升高座≤200</v>
      </c>
      <c r="H1659" s="50" t="s">
        <v>1111</v>
      </c>
      <c r="J1659" t="e">
        <v>#N/A</v>
      </c>
    </row>
    <row r="1660" spans="1:10">
      <c r="A1660" s="64" t="s">
        <v>15</v>
      </c>
      <c r="B1660" s="64" t="s">
        <v>306</v>
      </c>
      <c r="C1660" t="s">
        <v>1083</v>
      </c>
      <c r="D1660" s="7">
        <v>72.5</v>
      </c>
      <c r="E1660" s="7" t="s">
        <v>1137</v>
      </c>
      <c r="F1660" s="7" t="s">
        <v>1069</v>
      </c>
      <c r="G1660" t="str">
        <f t="shared" si="25"/>
        <v>2. 出口VCM72.5带升高座常规</v>
      </c>
      <c r="H1660" s="50" t="s">
        <v>1111</v>
      </c>
      <c r="J1660" t="e">
        <v>#N/A</v>
      </c>
    </row>
    <row r="1661" spans="1:10">
      <c r="A1661" s="64" t="s">
        <v>15</v>
      </c>
      <c r="B1661" s="64" t="s">
        <v>306</v>
      </c>
      <c r="C1661" t="s">
        <v>1083</v>
      </c>
      <c r="D1661" s="7">
        <v>72.5</v>
      </c>
      <c r="E1661" s="7" t="s">
        <v>1137</v>
      </c>
      <c r="F1661" s="7" t="s">
        <v>1135</v>
      </c>
      <c r="G1661" t="str">
        <f t="shared" si="25"/>
        <v>2. 出口VCM72.5带升高座≤120</v>
      </c>
      <c r="H1661" s="50" t="s">
        <v>1111</v>
      </c>
      <c r="J1661" t="e">
        <v>#N/A</v>
      </c>
    </row>
    <row r="1662" spans="1:10">
      <c r="A1662" s="64" t="s">
        <v>15</v>
      </c>
      <c r="B1662" s="64" t="s">
        <v>306</v>
      </c>
      <c r="C1662" t="s">
        <v>1083</v>
      </c>
      <c r="D1662" s="7">
        <v>72.5</v>
      </c>
      <c r="E1662" s="7" t="s">
        <v>1137</v>
      </c>
      <c r="F1662" s="7" t="s">
        <v>1136</v>
      </c>
      <c r="G1662" t="str">
        <f t="shared" si="25"/>
        <v>2. 出口VCM72.5带升高座≤200</v>
      </c>
      <c r="H1662" s="50" t="s">
        <v>1111</v>
      </c>
      <c r="J1662" t="e">
        <v>#N/A</v>
      </c>
    </row>
    <row r="1663" spans="1:10">
      <c r="A1663" s="64" t="s">
        <v>15</v>
      </c>
      <c r="B1663" s="64" t="s">
        <v>306</v>
      </c>
      <c r="C1663" t="s">
        <v>1083</v>
      </c>
      <c r="D1663" s="7">
        <v>126</v>
      </c>
      <c r="E1663" s="7" t="s">
        <v>1134</v>
      </c>
      <c r="F1663" s="7" t="s">
        <v>1069</v>
      </c>
      <c r="G1663" t="str">
        <f t="shared" si="25"/>
        <v>2. 出口VCM126不带升高座常规</v>
      </c>
      <c r="H1663" s="50" t="s">
        <v>1111</v>
      </c>
      <c r="J1663" t="e">
        <v>#N/A</v>
      </c>
    </row>
    <row r="1664" spans="1:10">
      <c r="A1664" s="64" t="s">
        <v>15</v>
      </c>
      <c r="B1664" s="64" t="s">
        <v>306</v>
      </c>
      <c r="C1664" t="s">
        <v>1083</v>
      </c>
      <c r="D1664" s="7">
        <v>126</v>
      </c>
      <c r="E1664" s="7" t="s">
        <v>1134</v>
      </c>
      <c r="F1664" s="7" t="s">
        <v>1135</v>
      </c>
      <c r="G1664" t="str">
        <f t="shared" si="25"/>
        <v>2. 出口VCM126不带升高座≤120</v>
      </c>
      <c r="H1664" s="50" t="s">
        <v>1111</v>
      </c>
      <c r="J1664" t="e">
        <v>#N/A</v>
      </c>
    </row>
    <row r="1665" spans="1:10">
      <c r="A1665" s="64" t="s">
        <v>15</v>
      </c>
      <c r="B1665" s="64" t="s">
        <v>306</v>
      </c>
      <c r="C1665" t="s">
        <v>1083</v>
      </c>
      <c r="D1665" s="7">
        <v>126</v>
      </c>
      <c r="E1665" s="7" t="s">
        <v>1134</v>
      </c>
      <c r="F1665" s="7" t="s">
        <v>1136</v>
      </c>
      <c r="G1665" t="str">
        <f t="shared" si="25"/>
        <v>2. 出口VCM126不带升高座≤200</v>
      </c>
      <c r="H1665" s="50" t="s">
        <v>1091</v>
      </c>
      <c r="J1665" t="e">
        <v>#N/A</v>
      </c>
    </row>
    <row r="1666" spans="1:10">
      <c r="A1666" s="64" t="s">
        <v>15</v>
      </c>
      <c r="B1666" s="64" t="s">
        <v>306</v>
      </c>
      <c r="C1666" t="s">
        <v>1083</v>
      </c>
      <c r="D1666" s="7">
        <v>126</v>
      </c>
      <c r="E1666" s="7" t="s">
        <v>1137</v>
      </c>
      <c r="F1666" s="7" t="s">
        <v>1069</v>
      </c>
      <c r="G1666" t="str">
        <f t="shared" si="25"/>
        <v>2. 出口VCM126带升高座常规</v>
      </c>
      <c r="H1666" s="50" t="s">
        <v>1091</v>
      </c>
      <c r="J1666" t="e">
        <v>#N/A</v>
      </c>
    </row>
    <row r="1667" spans="1:10">
      <c r="A1667" s="64" t="s">
        <v>15</v>
      </c>
      <c r="B1667" s="64" t="s">
        <v>306</v>
      </c>
      <c r="C1667" t="s">
        <v>1083</v>
      </c>
      <c r="D1667" s="7">
        <v>126</v>
      </c>
      <c r="E1667" s="7" t="s">
        <v>1137</v>
      </c>
      <c r="F1667" s="7" t="s">
        <v>1135</v>
      </c>
      <c r="G1667" t="str">
        <f t="shared" si="25"/>
        <v>2. 出口VCM126带升高座≤120</v>
      </c>
      <c r="H1667" s="50" t="s">
        <v>1091</v>
      </c>
      <c r="J1667" t="e">
        <v>#N/A</v>
      </c>
    </row>
    <row r="1668" spans="1:10">
      <c r="A1668" s="64" t="s">
        <v>15</v>
      </c>
      <c r="B1668" s="64" t="s">
        <v>306</v>
      </c>
      <c r="C1668" t="s">
        <v>1083</v>
      </c>
      <c r="D1668" s="7">
        <v>126</v>
      </c>
      <c r="E1668" s="7" t="s">
        <v>1137</v>
      </c>
      <c r="F1668" s="7" t="s">
        <v>1136</v>
      </c>
      <c r="G1668" t="str">
        <f t="shared" si="25"/>
        <v>2. 出口VCM126带升高座≤200</v>
      </c>
      <c r="H1668" s="50" t="s">
        <v>1091</v>
      </c>
      <c r="J1668" t="e">
        <v>#N/A</v>
      </c>
    </row>
    <row r="1669" spans="1:10">
      <c r="A1669" s="64" t="s">
        <v>15</v>
      </c>
      <c r="B1669" s="64" t="s">
        <v>306</v>
      </c>
      <c r="C1669" t="s">
        <v>1083</v>
      </c>
      <c r="D1669" s="7">
        <v>170</v>
      </c>
      <c r="E1669" s="7" t="s">
        <v>1134</v>
      </c>
      <c r="F1669" s="7" t="s">
        <v>1069</v>
      </c>
      <c r="G1669" t="str">
        <f t="shared" si="25"/>
        <v>2. 出口VCM170不带升高座常规</v>
      </c>
      <c r="H1669" s="50" t="s">
        <v>1091</v>
      </c>
      <c r="J1669" t="e">
        <v>#N/A</v>
      </c>
    </row>
    <row r="1670" spans="1:10">
      <c r="A1670" s="64" t="s">
        <v>15</v>
      </c>
      <c r="B1670" s="64" t="s">
        <v>306</v>
      </c>
      <c r="C1670" t="s">
        <v>1083</v>
      </c>
      <c r="D1670" s="7">
        <v>170</v>
      </c>
      <c r="E1670" s="7" t="s">
        <v>1134</v>
      </c>
      <c r="F1670" s="7" t="s">
        <v>1135</v>
      </c>
      <c r="G1670" t="str">
        <f t="shared" si="25"/>
        <v>2. 出口VCM170不带升高座≤120</v>
      </c>
      <c r="H1670" s="50" t="s">
        <v>1091</v>
      </c>
      <c r="J1670" t="e">
        <v>#N/A</v>
      </c>
    </row>
    <row r="1671" spans="1:10">
      <c r="A1671" s="64" t="s">
        <v>15</v>
      </c>
      <c r="B1671" s="64" t="s">
        <v>306</v>
      </c>
      <c r="C1671" t="s">
        <v>1083</v>
      </c>
      <c r="D1671" s="7">
        <v>170</v>
      </c>
      <c r="E1671" s="7" t="s">
        <v>1134</v>
      </c>
      <c r="F1671" s="7" t="s">
        <v>1136</v>
      </c>
      <c r="G1671" t="str">
        <f t="shared" si="25"/>
        <v>2. 出口VCM170不带升高座≤200</v>
      </c>
      <c r="H1671" s="50" t="s">
        <v>1093</v>
      </c>
      <c r="J1671" t="e">
        <v>#N/A</v>
      </c>
    </row>
    <row r="1672" spans="1:10">
      <c r="A1672" s="64" t="s">
        <v>15</v>
      </c>
      <c r="B1672" s="64" t="s">
        <v>306</v>
      </c>
      <c r="C1672" t="s">
        <v>1083</v>
      </c>
      <c r="D1672" s="7">
        <v>170</v>
      </c>
      <c r="E1672" s="7" t="s">
        <v>1137</v>
      </c>
      <c r="F1672" s="7" t="s">
        <v>1069</v>
      </c>
      <c r="G1672" t="str">
        <f t="shared" si="25"/>
        <v>2. 出口VCM170带升高座常规</v>
      </c>
      <c r="H1672" s="50" t="s">
        <v>1093</v>
      </c>
      <c r="J1672" t="e">
        <v>#N/A</v>
      </c>
    </row>
    <row r="1673" spans="1:10">
      <c r="A1673" s="64" t="s">
        <v>15</v>
      </c>
      <c r="B1673" s="64" t="s">
        <v>306</v>
      </c>
      <c r="C1673" t="s">
        <v>1083</v>
      </c>
      <c r="D1673" s="7">
        <v>170</v>
      </c>
      <c r="E1673" s="7" t="s">
        <v>1137</v>
      </c>
      <c r="F1673" s="7" t="s">
        <v>1135</v>
      </c>
      <c r="G1673" t="str">
        <f t="shared" si="25"/>
        <v>2. 出口VCM170带升高座≤120</v>
      </c>
      <c r="H1673" s="50" t="s">
        <v>1093</v>
      </c>
      <c r="J1673" t="e">
        <v>#N/A</v>
      </c>
    </row>
    <row r="1674" spans="1:10">
      <c r="A1674" s="64" t="s">
        <v>15</v>
      </c>
      <c r="B1674" s="64" t="s">
        <v>306</v>
      </c>
      <c r="C1674" t="s">
        <v>1083</v>
      </c>
      <c r="D1674" s="7">
        <v>170</v>
      </c>
      <c r="E1674" s="7" t="s">
        <v>1137</v>
      </c>
      <c r="F1674" s="7" t="s">
        <v>1136</v>
      </c>
      <c r="G1674" t="str">
        <f t="shared" si="25"/>
        <v>2. 出口VCM170带升高座≤200</v>
      </c>
      <c r="H1674" s="50" t="s">
        <v>1093</v>
      </c>
      <c r="J1674" t="e">
        <v>#N/A</v>
      </c>
    </row>
    <row r="1675" spans="1:10">
      <c r="A1675" s="64" t="s">
        <v>15</v>
      </c>
      <c r="B1675" s="64" t="s">
        <v>306</v>
      </c>
      <c r="C1675" t="s">
        <v>1083</v>
      </c>
      <c r="D1675" s="7">
        <v>252</v>
      </c>
      <c r="E1675" s="94" t="s">
        <v>1134</v>
      </c>
      <c r="F1675" s="7" t="s">
        <v>1069</v>
      </c>
      <c r="G1675" t="str">
        <f t="shared" si="25"/>
        <v>2. 出口VCM252不带升高座常规</v>
      </c>
      <c r="H1675" s="50" t="s">
        <v>1093</v>
      </c>
      <c r="J1675" t="e">
        <v>#N/A</v>
      </c>
    </row>
    <row r="1676" spans="1:10">
      <c r="A1676" s="64" t="s">
        <v>15</v>
      </c>
      <c r="B1676" s="64" t="s">
        <v>306</v>
      </c>
      <c r="C1676" t="s">
        <v>1083</v>
      </c>
      <c r="D1676" s="7">
        <v>252</v>
      </c>
      <c r="E1676" s="94" t="s">
        <v>1134</v>
      </c>
      <c r="F1676" s="7" t="s">
        <v>1135</v>
      </c>
      <c r="G1676" t="str">
        <f t="shared" si="25"/>
        <v>2. 出口VCM252不带升高座≤120</v>
      </c>
      <c r="H1676" s="50" t="s">
        <v>1093</v>
      </c>
      <c r="J1676" t="e">
        <v>#N/A</v>
      </c>
    </row>
    <row r="1677" spans="1:10">
      <c r="A1677" s="64" t="s">
        <v>15</v>
      </c>
      <c r="B1677" s="64" t="s">
        <v>306</v>
      </c>
      <c r="C1677" t="s">
        <v>1083</v>
      </c>
      <c r="D1677" s="7">
        <v>252</v>
      </c>
      <c r="E1677" s="94" t="s">
        <v>1134</v>
      </c>
      <c r="F1677" s="7" t="s">
        <v>1136</v>
      </c>
      <c r="G1677" t="str">
        <f t="shared" si="25"/>
        <v>2. 出口VCM252不带升高座≤200</v>
      </c>
      <c r="H1677" s="50" t="s">
        <v>1093</v>
      </c>
      <c r="J1677" t="e">
        <v>#N/A</v>
      </c>
    </row>
    <row r="1678" spans="1:10">
      <c r="A1678" s="64" t="s">
        <v>15</v>
      </c>
      <c r="B1678" s="64" t="s">
        <v>306</v>
      </c>
      <c r="C1678" t="s">
        <v>1083</v>
      </c>
      <c r="D1678" s="7">
        <v>252</v>
      </c>
      <c r="E1678" s="7" t="s">
        <v>1137</v>
      </c>
      <c r="F1678" s="7" t="s">
        <v>1069</v>
      </c>
      <c r="G1678" t="str">
        <f t="shared" si="25"/>
        <v>2. 出口VCM252带升高座常规</v>
      </c>
      <c r="H1678" s="50" t="s">
        <v>1093</v>
      </c>
      <c r="J1678" t="e">
        <v>#N/A</v>
      </c>
    </row>
    <row r="1679" spans="1:10">
      <c r="A1679" s="64" t="s">
        <v>15</v>
      </c>
      <c r="B1679" s="64" t="s">
        <v>306</v>
      </c>
      <c r="C1679" t="s">
        <v>1083</v>
      </c>
      <c r="D1679" s="7">
        <v>252</v>
      </c>
      <c r="E1679" s="7" t="s">
        <v>1137</v>
      </c>
      <c r="F1679" s="7" t="s">
        <v>1135</v>
      </c>
      <c r="G1679" t="str">
        <f t="shared" si="25"/>
        <v>2. 出口VCM252带升高座≤120</v>
      </c>
      <c r="H1679" s="50" t="s">
        <v>1093</v>
      </c>
      <c r="J1679" t="e">
        <v>#N/A</v>
      </c>
    </row>
    <row r="1680" spans="1:10">
      <c r="A1680" s="64" t="s">
        <v>15</v>
      </c>
      <c r="B1680" s="64" t="s">
        <v>306</v>
      </c>
      <c r="C1680" t="s">
        <v>1083</v>
      </c>
      <c r="D1680" s="7">
        <v>252</v>
      </c>
      <c r="E1680" s="7" t="s">
        <v>1137</v>
      </c>
      <c r="F1680" s="7" t="s">
        <v>1136</v>
      </c>
      <c r="G1680" t="str">
        <f t="shared" si="25"/>
        <v>2. 出口VCM252带升高座≤200</v>
      </c>
      <c r="H1680" s="50" t="s">
        <v>1093</v>
      </c>
      <c r="J1680" t="e">
        <v>#N/A</v>
      </c>
    </row>
    <row r="1681" spans="1:10">
      <c r="A1681" s="64" t="s">
        <v>1095</v>
      </c>
      <c r="B1681" s="64" t="s">
        <v>306</v>
      </c>
      <c r="C1681" t="s">
        <v>1083</v>
      </c>
      <c r="D1681" s="7">
        <v>72.5</v>
      </c>
      <c r="E1681" s="95" t="s">
        <v>1134</v>
      </c>
      <c r="F1681" s="7" t="s">
        <v>1069</v>
      </c>
      <c r="G1681" t="str">
        <f t="shared" si="25"/>
        <v>1. 国内VCM72.5不带升高座常规</v>
      </c>
      <c r="H1681" s="50" t="s">
        <v>1121</v>
      </c>
      <c r="I1681" s="50" t="s">
        <v>1122</v>
      </c>
      <c r="J1681" t="s">
        <v>1121</v>
      </c>
    </row>
    <row r="1682" spans="1:10">
      <c r="A1682" s="64" t="s">
        <v>1095</v>
      </c>
      <c r="B1682" s="64" t="s">
        <v>306</v>
      </c>
      <c r="C1682" t="s">
        <v>1083</v>
      </c>
      <c r="D1682" s="7">
        <v>72.5</v>
      </c>
      <c r="E1682" s="96" t="s">
        <v>1134</v>
      </c>
      <c r="F1682" s="7" t="s">
        <v>1135</v>
      </c>
      <c r="G1682" t="str">
        <f t="shared" si="25"/>
        <v>1. 国内VCM72.5不带升高座≤120</v>
      </c>
      <c r="H1682" s="50" t="s">
        <v>1121</v>
      </c>
      <c r="I1682" s="50" t="s">
        <v>1122</v>
      </c>
      <c r="J1682" t="s">
        <v>1121</v>
      </c>
    </row>
    <row r="1683" spans="1:10">
      <c r="A1683" s="64" t="s">
        <v>1095</v>
      </c>
      <c r="B1683" s="64" t="s">
        <v>306</v>
      </c>
      <c r="C1683" t="s">
        <v>1083</v>
      </c>
      <c r="D1683" s="7">
        <v>72.5</v>
      </c>
      <c r="E1683" s="97" t="s">
        <v>1134</v>
      </c>
      <c r="F1683" s="7" t="s">
        <v>1136</v>
      </c>
      <c r="G1683" t="str">
        <f t="shared" si="25"/>
        <v>1. 国内VCM72.5不带升高座≤200</v>
      </c>
      <c r="H1683" s="50" t="s">
        <v>1119</v>
      </c>
      <c r="I1683" s="50" t="s">
        <v>1120</v>
      </c>
      <c r="J1683" t="s">
        <v>1119</v>
      </c>
    </row>
    <row r="1684" spans="1:10">
      <c r="A1684" s="64" t="s">
        <v>1095</v>
      </c>
      <c r="B1684" s="64" t="s">
        <v>306</v>
      </c>
      <c r="C1684" t="s">
        <v>1083</v>
      </c>
      <c r="D1684" s="7">
        <v>72.5</v>
      </c>
      <c r="E1684" s="7" t="s">
        <v>1137</v>
      </c>
      <c r="F1684" s="7" t="s">
        <v>1069</v>
      </c>
      <c r="G1684" t="str">
        <f t="shared" si="25"/>
        <v>1. 国内VCM72.5带升高座常规</v>
      </c>
      <c r="H1684" s="50" t="s">
        <v>1119</v>
      </c>
      <c r="I1684" s="50" t="s">
        <v>1120</v>
      </c>
      <c r="J1684" t="s">
        <v>1119</v>
      </c>
    </row>
    <row r="1685" spans="1:10">
      <c r="A1685" s="64" t="s">
        <v>1095</v>
      </c>
      <c r="B1685" s="64" t="s">
        <v>306</v>
      </c>
      <c r="C1685" t="s">
        <v>1083</v>
      </c>
      <c r="D1685" s="7">
        <v>72.5</v>
      </c>
      <c r="E1685" s="7" t="s">
        <v>1137</v>
      </c>
      <c r="F1685" s="7" t="s">
        <v>1135</v>
      </c>
      <c r="G1685" t="str">
        <f t="shared" si="25"/>
        <v>1. 国内VCM72.5带升高座≤120</v>
      </c>
      <c r="H1685" s="50" t="s">
        <v>1119</v>
      </c>
      <c r="I1685" s="50" t="s">
        <v>1120</v>
      </c>
      <c r="J1685" t="s">
        <v>1119</v>
      </c>
    </row>
    <row r="1686" spans="1:10">
      <c r="A1686" s="64" t="s">
        <v>1095</v>
      </c>
      <c r="B1686" s="64" t="s">
        <v>306</v>
      </c>
      <c r="C1686" t="s">
        <v>1083</v>
      </c>
      <c r="D1686" s="7">
        <v>72.5</v>
      </c>
      <c r="E1686" s="7" t="s">
        <v>1137</v>
      </c>
      <c r="F1686" s="7" t="s">
        <v>1136</v>
      </c>
      <c r="G1686" t="str">
        <f t="shared" si="25"/>
        <v>1. 国内VCM72.5带升高座≤200</v>
      </c>
      <c r="H1686" s="50" t="s">
        <v>1119</v>
      </c>
      <c r="I1686" s="50" t="s">
        <v>1120</v>
      </c>
      <c r="J1686" t="s">
        <v>1119</v>
      </c>
    </row>
    <row r="1687" spans="1:10">
      <c r="A1687" s="64" t="s">
        <v>1095</v>
      </c>
      <c r="B1687" s="64" t="s">
        <v>306</v>
      </c>
      <c r="C1687" t="s">
        <v>1083</v>
      </c>
      <c r="D1687" s="7">
        <v>126</v>
      </c>
      <c r="E1687" s="95" t="s">
        <v>1134</v>
      </c>
      <c r="F1687" s="7" t="s">
        <v>1069</v>
      </c>
      <c r="G1687" t="str">
        <f t="shared" si="25"/>
        <v>1. 国内VCM126不带升高座常规</v>
      </c>
      <c r="H1687" s="50" t="s">
        <v>1119</v>
      </c>
      <c r="I1687" s="50" t="s">
        <v>1120</v>
      </c>
      <c r="J1687" t="s">
        <v>1119</v>
      </c>
    </row>
    <row r="1688" spans="1:10">
      <c r="A1688" s="64" t="s">
        <v>1095</v>
      </c>
      <c r="B1688" s="64" t="s">
        <v>306</v>
      </c>
      <c r="C1688" t="s">
        <v>1083</v>
      </c>
      <c r="D1688" s="7">
        <v>126</v>
      </c>
      <c r="E1688" s="96" t="s">
        <v>1134</v>
      </c>
      <c r="F1688" s="7" t="s">
        <v>1135</v>
      </c>
      <c r="G1688" t="str">
        <f t="shared" si="25"/>
        <v>1. 国内VCM126不带升高座≤120</v>
      </c>
      <c r="H1688" s="50" t="s">
        <v>1119</v>
      </c>
      <c r="I1688" s="50" t="s">
        <v>1120</v>
      </c>
      <c r="J1688" t="s">
        <v>1119</v>
      </c>
    </row>
    <row r="1689" spans="1:10">
      <c r="A1689" s="64" t="s">
        <v>1095</v>
      </c>
      <c r="B1689" s="64" t="s">
        <v>306</v>
      </c>
      <c r="C1689" t="s">
        <v>1083</v>
      </c>
      <c r="D1689" s="7">
        <v>126</v>
      </c>
      <c r="E1689" s="97" t="s">
        <v>1134</v>
      </c>
      <c r="F1689" s="7" t="s">
        <v>1136</v>
      </c>
      <c r="G1689" t="str">
        <f t="shared" si="25"/>
        <v>1. 国内VCM126不带升高座≤200</v>
      </c>
      <c r="H1689" s="50" t="s">
        <v>1096</v>
      </c>
      <c r="I1689" s="50" t="s">
        <v>1097</v>
      </c>
      <c r="J1689" t="s">
        <v>1096</v>
      </c>
    </row>
    <row r="1690" spans="1:10">
      <c r="A1690" s="64" t="s">
        <v>1095</v>
      </c>
      <c r="B1690" s="64" t="s">
        <v>306</v>
      </c>
      <c r="C1690" t="s">
        <v>1083</v>
      </c>
      <c r="D1690" s="7">
        <v>126</v>
      </c>
      <c r="E1690" s="7" t="s">
        <v>1137</v>
      </c>
      <c r="F1690" s="7" t="s">
        <v>1069</v>
      </c>
      <c r="G1690" t="str">
        <f t="shared" ref="G1690:G1721" si="26">A1690&amp;B1690&amp;D1690&amp;E1690&amp;F1690</f>
        <v>1. 国内VCM126带升高座常规</v>
      </c>
      <c r="H1690" s="50" t="s">
        <v>1096</v>
      </c>
      <c r="I1690" s="50" t="s">
        <v>1097</v>
      </c>
      <c r="J1690" t="s">
        <v>1096</v>
      </c>
    </row>
    <row r="1691" spans="1:10">
      <c r="A1691" s="64" t="s">
        <v>1095</v>
      </c>
      <c r="B1691" s="64" t="s">
        <v>306</v>
      </c>
      <c r="C1691" t="s">
        <v>1083</v>
      </c>
      <c r="D1691" s="7">
        <v>126</v>
      </c>
      <c r="E1691" s="7" t="s">
        <v>1137</v>
      </c>
      <c r="F1691" s="7" t="s">
        <v>1135</v>
      </c>
      <c r="G1691" t="str">
        <f t="shared" si="26"/>
        <v>1. 国内VCM126带升高座≤120</v>
      </c>
      <c r="H1691" s="50" t="s">
        <v>1096</v>
      </c>
      <c r="I1691" s="50" t="s">
        <v>1097</v>
      </c>
      <c r="J1691" t="s">
        <v>1096</v>
      </c>
    </row>
    <row r="1692" spans="1:10">
      <c r="A1692" s="64" t="s">
        <v>1095</v>
      </c>
      <c r="B1692" s="64" t="s">
        <v>306</v>
      </c>
      <c r="C1692" t="s">
        <v>1083</v>
      </c>
      <c r="D1692" s="7">
        <v>126</v>
      </c>
      <c r="E1692" s="7" t="s">
        <v>1137</v>
      </c>
      <c r="F1692" s="7" t="s">
        <v>1136</v>
      </c>
      <c r="G1692" t="str">
        <f t="shared" si="26"/>
        <v>1. 国内VCM126带升高座≤200</v>
      </c>
      <c r="H1692" s="50" t="s">
        <v>1096</v>
      </c>
      <c r="I1692" s="50" t="s">
        <v>1097</v>
      </c>
      <c r="J1692" t="s">
        <v>1096</v>
      </c>
    </row>
    <row r="1693" spans="1:10">
      <c r="A1693" s="64" t="s">
        <v>1095</v>
      </c>
      <c r="B1693" s="64" t="s">
        <v>306</v>
      </c>
      <c r="C1693" t="s">
        <v>1083</v>
      </c>
      <c r="D1693" s="95">
        <v>170</v>
      </c>
      <c r="E1693" s="95" t="s">
        <v>1134</v>
      </c>
      <c r="F1693" s="7" t="s">
        <v>1069</v>
      </c>
      <c r="G1693" t="str">
        <f t="shared" si="26"/>
        <v>1. 国内VCM170不带升高座常规</v>
      </c>
      <c r="H1693" s="50" t="s">
        <v>1096</v>
      </c>
      <c r="I1693" s="50" t="s">
        <v>1097</v>
      </c>
      <c r="J1693" t="s">
        <v>1096</v>
      </c>
    </row>
    <row r="1694" spans="1:10">
      <c r="A1694" s="64" t="s">
        <v>1095</v>
      </c>
      <c r="B1694" s="64" t="s">
        <v>306</v>
      </c>
      <c r="C1694" t="s">
        <v>1083</v>
      </c>
      <c r="D1694" s="96">
        <v>170</v>
      </c>
      <c r="E1694" s="96" t="s">
        <v>1134</v>
      </c>
      <c r="F1694" s="7" t="s">
        <v>1135</v>
      </c>
      <c r="G1694" t="str">
        <f t="shared" si="26"/>
        <v>1. 国内VCM170不带升高座≤120</v>
      </c>
      <c r="H1694" s="50" t="s">
        <v>1096</v>
      </c>
      <c r="I1694" s="50" t="s">
        <v>1097</v>
      </c>
      <c r="J1694" t="s">
        <v>1096</v>
      </c>
    </row>
    <row r="1695" spans="1:10">
      <c r="A1695" s="64" t="s">
        <v>1095</v>
      </c>
      <c r="B1695" s="64" t="s">
        <v>306</v>
      </c>
      <c r="C1695" t="s">
        <v>1083</v>
      </c>
      <c r="D1695" s="96">
        <v>170</v>
      </c>
      <c r="E1695" s="97" t="s">
        <v>1134</v>
      </c>
      <c r="F1695" s="7" t="s">
        <v>1136</v>
      </c>
      <c r="G1695" t="str">
        <f t="shared" si="26"/>
        <v>1. 国内VCM170不带升高座≤200</v>
      </c>
      <c r="H1695" s="50" t="s">
        <v>1098</v>
      </c>
      <c r="I1695" s="50" t="s">
        <v>1099</v>
      </c>
      <c r="J1695" t="s">
        <v>1098</v>
      </c>
    </row>
    <row r="1696" spans="1:10">
      <c r="A1696" s="64" t="s">
        <v>1095</v>
      </c>
      <c r="B1696" s="64" t="s">
        <v>306</v>
      </c>
      <c r="C1696" t="s">
        <v>1083</v>
      </c>
      <c r="D1696" s="95">
        <v>170</v>
      </c>
      <c r="E1696" s="7" t="s">
        <v>1137</v>
      </c>
      <c r="F1696" s="7" t="s">
        <v>1069</v>
      </c>
      <c r="G1696" t="str">
        <f t="shared" si="26"/>
        <v>1. 国内VCM170带升高座常规</v>
      </c>
      <c r="H1696" s="50" t="s">
        <v>1098</v>
      </c>
      <c r="I1696" s="50" t="s">
        <v>1099</v>
      </c>
      <c r="J1696" t="s">
        <v>1098</v>
      </c>
    </row>
    <row r="1697" spans="1:10">
      <c r="A1697" s="64" t="s">
        <v>1095</v>
      </c>
      <c r="B1697" s="64" t="s">
        <v>306</v>
      </c>
      <c r="C1697" t="s">
        <v>1083</v>
      </c>
      <c r="D1697" s="96">
        <v>170</v>
      </c>
      <c r="E1697" s="7" t="s">
        <v>1137</v>
      </c>
      <c r="F1697" s="7" t="s">
        <v>1135</v>
      </c>
      <c r="G1697" t="str">
        <f t="shared" si="26"/>
        <v>1. 国内VCM170带升高座≤120</v>
      </c>
      <c r="H1697" s="50" t="s">
        <v>1098</v>
      </c>
      <c r="I1697" s="50" t="s">
        <v>1099</v>
      </c>
      <c r="J1697" t="s">
        <v>1098</v>
      </c>
    </row>
    <row r="1698" spans="1:10">
      <c r="A1698" s="64" t="s">
        <v>1095</v>
      </c>
      <c r="B1698" s="64" t="s">
        <v>306</v>
      </c>
      <c r="C1698" t="s">
        <v>1083</v>
      </c>
      <c r="D1698" s="96">
        <v>170</v>
      </c>
      <c r="E1698" s="7" t="s">
        <v>1137</v>
      </c>
      <c r="F1698" s="7" t="s">
        <v>1136</v>
      </c>
      <c r="G1698" t="str">
        <f t="shared" si="26"/>
        <v>1. 国内VCM170带升高座≤200</v>
      </c>
      <c r="H1698" s="50" t="s">
        <v>1098</v>
      </c>
      <c r="I1698" s="50" t="s">
        <v>1099</v>
      </c>
      <c r="J1698" t="s">
        <v>1098</v>
      </c>
    </row>
    <row r="1699" spans="1:10">
      <c r="A1699" s="64" t="s">
        <v>1095</v>
      </c>
      <c r="B1699" s="64" t="s">
        <v>306</v>
      </c>
      <c r="C1699" t="s">
        <v>1083</v>
      </c>
      <c r="D1699" s="7">
        <v>252</v>
      </c>
      <c r="E1699" s="94" t="s">
        <v>1134</v>
      </c>
      <c r="F1699" s="7" t="s">
        <v>1069</v>
      </c>
      <c r="G1699" t="str">
        <f t="shared" si="26"/>
        <v>1. 国内VCM252不带升高座常规</v>
      </c>
      <c r="H1699" s="50" t="s">
        <v>1098</v>
      </c>
      <c r="I1699" s="50" t="s">
        <v>1099</v>
      </c>
      <c r="J1699" t="s">
        <v>1098</v>
      </c>
    </row>
    <row r="1700" spans="1:10">
      <c r="A1700" s="64" t="s">
        <v>1095</v>
      </c>
      <c r="B1700" s="64" t="s">
        <v>306</v>
      </c>
      <c r="C1700" t="s">
        <v>1083</v>
      </c>
      <c r="D1700" s="7">
        <v>252</v>
      </c>
      <c r="E1700" s="94" t="s">
        <v>1134</v>
      </c>
      <c r="F1700" s="7" t="s">
        <v>1135</v>
      </c>
      <c r="G1700" t="str">
        <f t="shared" si="26"/>
        <v>1. 国内VCM252不带升高座≤120</v>
      </c>
      <c r="H1700" s="50" t="s">
        <v>1098</v>
      </c>
      <c r="I1700" s="50" t="s">
        <v>1099</v>
      </c>
      <c r="J1700" t="s">
        <v>1098</v>
      </c>
    </row>
    <row r="1701" spans="1:10">
      <c r="A1701" s="64" t="s">
        <v>1095</v>
      </c>
      <c r="B1701" s="64" t="s">
        <v>306</v>
      </c>
      <c r="C1701" t="s">
        <v>1083</v>
      </c>
      <c r="D1701" s="7">
        <v>252</v>
      </c>
      <c r="E1701" s="94" t="s">
        <v>1134</v>
      </c>
      <c r="F1701" s="7" t="s">
        <v>1136</v>
      </c>
      <c r="G1701" t="str">
        <f t="shared" si="26"/>
        <v>1. 国内VCM252不带升高座≤200</v>
      </c>
      <c r="H1701" s="50" t="s">
        <v>1098</v>
      </c>
      <c r="I1701" s="50" t="s">
        <v>1099</v>
      </c>
      <c r="J1701" t="s">
        <v>1098</v>
      </c>
    </row>
    <row r="1702" spans="1:10">
      <c r="A1702" s="64" t="s">
        <v>1095</v>
      </c>
      <c r="B1702" s="64" t="s">
        <v>306</v>
      </c>
      <c r="C1702" t="s">
        <v>1083</v>
      </c>
      <c r="D1702" s="7">
        <v>252</v>
      </c>
      <c r="E1702" s="7" t="s">
        <v>1137</v>
      </c>
      <c r="F1702" s="7" t="s">
        <v>1069</v>
      </c>
      <c r="G1702" t="str">
        <f t="shared" si="26"/>
        <v>1. 国内VCM252带升高座常规</v>
      </c>
      <c r="H1702" s="50" t="s">
        <v>1098</v>
      </c>
      <c r="I1702" s="50" t="s">
        <v>1099</v>
      </c>
      <c r="J1702" t="s">
        <v>1098</v>
      </c>
    </row>
    <row r="1703" spans="1:10">
      <c r="A1703" s="64" t="s">
        <v>1095</v>
      </c>
      <c r="B1703" s="64" t="s">
        <v>306</v>
      </c>
      <c r="C1703" t="s">
        <v>1083</v>
      </c>
      <c r="D1703" s="7">
        <v>252</v>
      </c>
      <c r="E1703" s="7" t="s">
        <v>1137</v>
      </c>
      <c r="F1703" s="7" t="s">
        <v>1135</v>
      </c>
      <c r="G1703" t="str">
        <f t="shared" si="26"/>
        <v>1. 国内VCM252带升高座≤120</v>
      </c>
      <c r="H1703" s="50" t="s">
        <v>1098</v>
      </c>
      <c r="I1703" s="50" t="s">
        <v>1099</v>
      </c>
      <c r="J1703" t="s">
        <v>1098</v>
      </c>
    </row>
    <row r="1704" spans="1:10">
      <c r="A1704" s="64" t="s">
        <v>1095</v>
      </c>
      <c r="B1704" s="64" t="s">
        <v>306</v>
      </c>
      <c r="C1704" t="s">
        <v>1083</v>
      </c>
      <c r="D1704" s="7">
        <v>252</v>
      </c>
      <c r="E1704" s="7" t="s">
        <v>1137</v>
      </c>
      <c r="F1704" s="7" t="s">
        <v>1136</v>
      </c>
      <c r="G1704" t="str">
        <f t="shared" si="26"/>
        <v>1. 国内VCM252带升高座≤200</v>
      </c>
      <c r="H1704" s="50" t="s">
        <v>1098</v>
      </c>
      <c r="I1704" s="50" t="s">
        <v>1099</v>
      </c>
      <c r="J1704" t="s">
        <v>1098</v>
      </c>
    </row>
    <row r="1705" spans="1:10">
      <c r="A1705" s="64" t="s">
        <v>15</v>
      </c>
      <c r="B1705" s="64" t="s">
        <v>308</v>
      </c>
      <c r="C1705" t="s">
        <v>1083</v>
      </c>
      <c r="D1705" s="7">
        <v>72.5</v>
      </c>
      <c r="E1705" s="7" t="s">
        <v>1134</v>
      </c>
      <c r="F1705" s="7" t="s">
        <v>1069</v>
      </c>
      <c r="G1705" t="str">
        <f t="shared" si="26"/>
        <v>2. 出口VCME72.5不带升高座常规</v>
      </c>
      <c r="H1705" s="50" t="s">
        <v>1112</v>
      </c>
      <c r="J1705" t="e">
        <v>#N/A</v>
      </c>
    </row>
    <row r="1706" spans="1:10">
      <c r="A1706" s="64" t="s">
        <v>15</v>
      </c>
      <c r="B1706" s="64" t="s">
        <v>308</v>
      </c>
      <c r="C1706" t="s">
        <v>1083</v>
      </c>
      <c r="D1706" s="7">
        <v>72.5</v>
      </c>
      <c r="E1706" s="7" t="s">
        <v>1134</v>
      </c>
      <c r="F1706" s="7" t="s">
        <v>1135</v>
      </c>
      <c r="G1706" t="str">
        <f t="shared" si="26"/>
        <v>2. 出口VCME72.5不带升高座≤120</v>
      </c>
      <c r="H1706" s="50" t="s">
        <v>1112</v>
      </c>
      <c r="J1706" t="e">
        <v>#N/A</v>
      </c>
    </row>
    <row r="1707" spans="1:10">
      <c r="A1707" s="64" t="s">
        <v>15</v>
      </c>
      <c r="B1707" s="64" t="s">
        <v>308</v>
      </c>
      <c r="C1707" t="s">
        <v>1083</v>
      </c>
      <c r="D1707" s="7">
        <v>72.5</v>
      </c>
      <c r="E1707" s="7" t="s">
        <v>1134</v>
      </c>
      <c r="F1707" s="7" t="s">
        <v>1136</v>
      </c>
      <c r="G1707" t="str">
        <f t="shared" si="26"/>
        <v>2. 出口VCME72.5不带升高座≤200</v>
      </c>
      <c r="H1707" s="50" t="s">
        <v>1111</v>
      </c>
      <c r="J1707" t="e">
        <v>#N/A</v>
      </c>
    </row>
    <row r="1708" spans="1:10">
      <c r="A1708" s="64" t="s">
        <v>15</v>
      </c>
      <c r="B1708" s="64" t="s">
        <v>308</v>
      </c>
      <c r="C1708" t="s">
        <v>1083</v>
      </c>
      <c r="D1708" s="7">
        <v>72.5</v>
      </c>
      <c r="E1708" s="7" t="s">
        <v>1137</v>
      </c>
      <c r="F1708" s="7" t="s">
        <v>1069</v>
      </c>
      <c r="G1708" t="str">
        <f t="shared" si="26"/>
        <v>2. 出口VCME72.5带升高座常规</v>
      </c>
      <c r="H1708" s="50" t="s">
        <v>1111</v>
      </c>
      <c r="J1708" t="e">
        <v>#N/A</v>
      </c>
    </row>
    <row r="1709" spans="1:10">
      <c r="A1709" s="64" t="s">
        <v>15</v>
      </c>
      <c r="B1709" s="64" t="s">
        <v>308</v>
      </c>
      <c r="C1709" t="s">
        <v>1083</v>
      </c>
      <c r="D1709" s="7">
        <v>72.5</v>
      </c>
      <c r="E1709" s="7" t="s">
        <v>1137</v>
      </c>
      <c r="F1709" s="7" t="s">
        <v>1135</v>
      </c>
      <c r="G1709" t="str">
        <f t="shared" si="26"/>
        <v>2. 出口VCME72.5带升高座≤120</v>
      </c>
      <c r="H1709" s="50" t="s">
        <v>1111</v>
      </c>
      <c r="J1709" t="e">
        <v>#N/A</v>
      </c>
    </row>
    <row r="1710" spans="1:10">
      <c r="A1710" s="64" t="s">
        <v>15</v>
      </c>
      <c r="B1710" s="64" t="s">
        <v>308</v>
      </c>
      <c r="C1710" t="s">
        <v>1083</v>
      </c>
      <c r="D1710" s="7">
        <v>72.5</v>
      </c>
      <c r="E1710" s="7" t="s">
        <v>1137</v>
      </c>
      <c r="F1710" s="7" t="s">
        <v>1136</v>
      </c>
      <c r="G1710" t="str">
        <f t="shared" si="26"/>
        <v>2. 出口VCME72.5带升高座≤200</v>
      </c>
      <c r="H1710" s="50" t="s">
        <v>1111</v>
      </c>
      <c r="J1710" t="e">
        <v>#N/A</v>
      </c>
    </row>
    <row r="1711" spans="1:10">
      <c r="A1711" s="64" t="s">
        <v>15</v>
      </c>
      <c r="B1711" s="64" t="s">
        <v>308</v>
      </c>
      <c r="C1711" t="s">
        <v>1083</v>
      </c>
      <c r="D1711" s="7">
        <v>126</v>
      </c>
      <c r="E1711" s="7" t="s">
        <v>1134</v>
      </c>
      <c r="F1711" s="7" t="s">
        <v>1069</v>
      </c>
      <c r="G1711" t="str">
        <f t="shared" si="26"/>
        <v>2. 出口VCME126不带升高座常规</v>
      </c>
      <c r="H1711" s="50" t="s">
        <v>1111</v>
      </c>
      <c r="J1711" t="e">
        <v>#N/A</v>
      </c>
    </row>
    <row r="1712" spans="1:10">
      <c r="A1712" s="64" t="s">
        <v>15</v>
      </c>
      <c r="B1712" s="64" t="s">
        <v>308</v>
      </c>
      <c r="C1712" t="s">
        <v>1083</v>
      </c>
      <c r="D1712" s="7">
        <v>126</v>
      </c>
      <c r="E1712" s="7" t="s">
        <v>1134</v>
      </c>
      <c r="F1712" s="7" t="s">
        <v>1135</v>
      </c>
      <c r="G1712" t="str">
        <f t="shared" si="26"/>
        <v>2. 出口VCME126不带升高座≤120</v>
      </c>
      <c r="H1712" s="50" t="s">
        <v>1111</v>
      </c>
      <c r="J1712" t="e">
        <v>#N/A</v>
      </c>
    </row>
    <row r="1713" spans="1:10">
      <c r="A1713" s="64" t="s">
        <v>15</v>
      </c>
      <c r="B1713" s="64" t="s">
        <v>308</v>
      </c>
      <c r="C1713" t="s">
        <v>1083</v>
      </c>
      <c r="D1713" s="7">
        <v>126</v>
      </c>
      <c r="E1713" s="7" t="s">
        <v>1134</v>
      </c>
      <c r="F1713" s="7" t="s">
        <v>1136</v>
      </c>
      <c r="G1713" t="str">
        <f t="shared" si="26"/>
        <v>2. 出口VCME126不带升高座≤200</v>
      </c>
      <c r="H1713" s="50" t="s">
        <v>1091</v>
      </c>
      <c r="J1713" t="e">
        <v>#N/A</v>
      </c>
    </row>
    <row r="1714" spans="1:10">
      <c r="A1714" s="64" t="s">
        <v>15</v>
      </c>
      <c r="B1714" s="64" t="s">
        <v>308</v>
      </c>
      <c r="C1714" t="s">
        <v>1083</v>
      </c>
      <c r="D1714" s="7">
        <v>126</v>
      </c>
      <c r="E1714" s="7" t="s">
        <v>1137</v>
      </c>
      <c r="F1714" s="7" t="s">
        <v>1069</v>
      </c>
      <c r="G1714" t="str">
        <f t="shared" si="26"/>
        <v>2. 出口VCME126带升高座常规</v>
      </c>
      <c r="H1714" s="50" t="s">
        <v>1091</v>
      </c>
      <c r="J1714" t="e">
        <v>#N/A</v>
      </c>
    </row>
    <row r="1715" spans="1:10">
      <c r="A1715" s="64" t="s">
        <v>15</v>
      </c>
      <c r="B1715" s="64" t="s">
        <v>308</v>
      </c>
      <c r="C1715" t="s">
        <v>1083</v>
      </c>
      <c r="D1715" s="7">
        <v>126</v>
      </c>
      <c r="E1715" s="7" t="s">
        <v>1137</v>
      </c>
      <c r="F1715" s="7" t="s">
        <v>1135</v>
      </c>
      <c r="G1715" t="str">
        <f t="shared" si="26"/>
        <v>2. 出口VCME126带升高座≤120</v>
      </c>
      <c r="H1715" s="50" t="s">
        <v>1091</v>
      </c>
      <c r="J1715" t="e">
        <v>#N/A</v>
      </c>
    </row>
    <row r="1716" spans="1:10">
      <c r="A1716" s="64" t="s">
        <v>15</v>
      </c>
      <c r="B1716" s="64" t="s">
        <v>308</v>
      </c>
      <c r="C1716" t="s">
        <v>1083</v>
      </c>
      <c r="D1716" s="7">
        <v>126</v>
      </c>
      <c r="E1716" s="7" t="s">
        <v>1137</v>
      </c>
      <c r="F1716" s="7" t="s">
        <v>1136</v>
      </c>
      <c r="G1716" t="str">
        <f t="shared" si="26"/>
        <v>2. 出口VCME126带升高座≤200</v>
      </c>
      <c r="H1716" s="50" t="s">
        <v>1091</v>
      </c>
      <c r="J1716" t="e">
        <v>#N/A</v>
      </c>
    </row>
    <row r="1717" spans="1:10">
      <c r="A1717" s="64" t="s">
        <v>15</v>
      </c>
      <c r="B1717" s="64" t="s">
        <v>308</v>
      </c>
      <c r="C1717" t="s">
        <v>1083</v>
      </c>
      <c r="D1717" s="7">
        <v>170</v>
      </c>
      <c r="E1717" s="7" t="s">
        <v>1134</v>
      </c>
      <c r="F1717" s="7" t="s">
        <v>1069</v>
      </c>
      <c r="G1717" t="str">
        <f t="shared" si="26"/>
        <v>2. 出口VCME170不带升高座常规</v>
      </c>
      <c r="H1717" s="50" t="s">
        <v>1091</v>
      </c>
      <c r="J1717" t="e">
        <v>#N/A</v>
      </c>
    </row>
    <row r="1718" spans="1:10">
      <c r="A1718" s="64" t="s">
        <v>15</v>
      </c>
      <c r="B1718" s="64" t="s">
        <v>308</v>
      </c>
      <c r="C1718" t="s">
        <v>1083</v>
      </c>
      <c r="D1718" s="7">
        <v>170</v>
      </c>
      <c r="E1718" s="7" t="s">
        <v>1134</v>
      </c>
      <c r="F1718" s="7" t="s">
        <v>1135</v>
      </c>
      <c r="G1718" t="str">
        <f t="shared" si="26"/>
        <v>2. 出口VCME170不带升高座≤120</v>
      </c>
      <c r="H1718" s="50" t="s">
        <v>1091</v>
      </c>
      <c r="J1718" t="e">
        <v>#N/A</v>
      </c>
    </row>
    <row r="1719" spans="1:10">
      <c r="A1719" s="64" t="s">
        <v>15</v>
      </c>
      <c r="B1719" s="64" t="s">
        <v>308</v>
      </c>
      <c r="C1719" t="s">
        <v>1083</v>
      </c>
      <c r="D1719" s="7">
        <v>170</v>
      </c>
      <c r="E1719" s="7" t="s">
        <v>1134</v>
      </c>
      <c r="F1719" s="7" t="s">
        <v>1136</v>
      </c>
      <c r="G1719" t="str">
        <f t="shared" si="26"/>
        <v>2. 出口VCME170不带升高座≤200</v>
      </c>
      <c r="H1719" s="50" t="s">
        <v>1093</v>
      </c>
      <c r="J1719" t="e">
        <v>#N/A</v>
      </c>
    </row>
    <row r="1720" spans="1:10">
      <c r="A1720" s="64" t="s">
        <v>15</v>
      </c>
      <c r="B1720" s="64" t="s">
        <v>308</v>
      </c>
      <c r="C1720" t="s">
        <v>1083</v>
      </c>
      <c r="D1720" s="7">
        <v>170</v>
      </c>
      <c r="E1720" s="7" t="s">
        <v>1137</v>
      </c>
      <c r="F1720" s="7" t="s">
        <v>1069</v>
      </c>
      <c r="G1720" t="str">
        <f t="shared" si="26"/>
        <v>2. 出口VCME170带升高座常规</v>
      </c>
      <c r="H1720" s="50" t="s">
        <v>1093</v>
      </c>
      <c r="J1720" t="e">
        <v>#N/A</v>
      </c>
    </row>
    <row r="1721" spans="1:10">
      <c r="A1721" s="64" t="s">
        <v>15</v>
      </c>
      <c r="B1721" s="64" t="s">
        <v>308</v>
      </c>
      <c r="C1721" t="s">
        <v>1083</v>
      </c>
      <c r="D1721" s="7">
        <v>170</v>
      </c>
      <c r="E1721" s="7" t="s">
        <v>1137</v>
      </c>
      <c r="F1721" s="7" t="s">
        <v>1135</v>
      </c>
      <c r="G1721" t="str">
        <f t="shared" si="26"/>
        <v>2. 出口VCME170带升高座≤120</v>
      </c>
      <c r="H1721" s="50" t="s">
        <v>1093</v>
      </c>
      <c r="J1721" t="e">
        <v>#N/A</v>
      </c>
    </row>
    <row r="1722" spans="1:10">
      <c r="A1722" s="64" t="s">
        <v>15</v>
      </c>
      <c r="B1722" s="64" t="s">
        <v>308</v>
      </c>
      <c r="C1722" t="s">
        <v>1083</v>
      </c>
      <c r="D1722" s="7">
        <v>170</v>
      </c>
      <c r="E1722" s="7" t="s">
        <v>1137</v>
      </c>
      <c r="F1722" s="7" t="s">
        <v>1136</v>
      </c>
      <c r="G1722" t="str">
        <f t="shared" ref="G1722:G1752" si="27">A1722&amp;B1722&amp;D1722&amp;E1722&amp;F1722</f>
        <v>2. 出口VCME170带升高座≤200</v>
      </c>
      <c r="H1722" s="50" t="s">
        <v>1093</v>
      </c>
      <c r="J1722" t="e">
        <v>#N/A</v>
      </c>
    </row>
    <row r="1723" spans="1:10">
      <c r="A1723" s="64" t="s">
        <v>15</v>
      </c>
      <c r="B1723" s="64" t="s">
        <v>308</v>
      </c>
      <c r="C1723" t="s">
        <v>1083</v>
      </c>
      <c r="D1723" s="7">
        <v>252</v>
      </c>
      <c r="E1723" s="94" t="s">
        <v>1134</v>
      </c>
      <c r="F1723" s="7" t="s">
        <v>1069</v>
      </c>
      <c r="G1723" t="str">
        <f t="shared" si="27"/>
        <v>2. 出口VCME252不带升高座常规</v>
      </c>
      <c r="H1723" s="50" t="s">
        <v>1093</v>
      </c>
      <c r="J1723" t="e">
        <v>#N/A</v>
      </c>
    </row>
    <row r="1724" spans="1:10">
      <c r="A1724" s="64" t="s">
        <v>15</v>
      </c>
      <c r="B1724" s="64" t="s">
        <v>308</v>
      </c>
      <c r="C1724" t="s">
        <v>1083</v>
      </c>
      <c r="D1724" s="7">
        <v>252</v>
      </c>
      <c r="E1724" s="94" t="s">
        <v>1134</v>
      </c>
      <c r="F1724" s="7" t="s">
        <v>1135</v>
      </c>
      <c r="G1724" t="str">
        <f t="shared" si="27"/>
        <v>2. 出口VCME252不带升高座≤120</v>
      </c>
      <c r="H1724" s="50" t="s">
        <v>1093</v>
      </c>
      <c r="J1724" t="e">
        <v>#N/A</v>
      </c>
    </row>
    <row r="1725" spans="1:10">
      <c r="A1725" s="64" t="s">
        <v>15</v>
      </c>
      <c r="B1725" s="64" t="s">
        <v>308</v>
      </c>
      <c r="C1725" t="s">
        <v>1083</v>
      </c>
      <c r="D1725" s="7">
        <v>252</v>
      </c>
      <c r="E1725" s="94" t="s">
        <v>1134</v>
      </c>
      <c r="F1725" s="7" t="s">
        <v>1136</v>
      </c>
      <c r="G1725" t="str">
        <f t="shared" si="27"/>
        <v>2. 出口VCME252不带升高座≤200</v>
      </c>
      <c r="H1725" s="50" t="s">
        <v>1093</v>
      </c>
      <c r="J1725" t="e">
        <v>#N/A</v>
      </c>
    </row>
    <row r="1726" spans="1:10">
      <c r="A1726" s="64" t="s">
        <v>15</v>
      </c>
      <c r="B1726" s="64" t="s">
        <v>308</v>
      </c>
      <c r="C1726" t="s">
        <v>1083</v>
      </c>
      <c r="D1726" s="7">
        <v>252</v>
      </c>
      <c r="E1726" s="7" t="s">
        <v>1137</v>
      </c>
      <c r="F1726" s="7" t="s">
        <v>1069</v>
      </c>
      <c r="G1726" t="str">
        <f t="shared" si="27"/>
        <v>2. 出口VCME252带升高座常规</v>
      </c>
      <c r="H1726" s="50" t="s">
        <v>1093</v>
      </c>
      <c r="J1726" t="e">
        <v>#N/A</v>
      </c>
    </row>
    <row r="1727" spans="1:10">
      <c r="A1727" s="64" t="s">
        <v>15</v>
      </c>
      <c r="B1727" s="64" t="s">
        <v>308</v>
      </c>
      <c r="C1727" t="s">
        <v>1083</v>
      </c>
      <c r="D1727" s="7">
        <v>252</v>
      </c>
      <c r="E1727" s="7" t="s">
        <v>1137</v>
      </c>
      <c r="F1727" s="7" t="s">
        <v>1135</v>
      </c>
      <c r="G1727" t="str">
        <f t="shared" si="27"/>
        <v>2. 出口VCME252带升高座≤120</v>
      </c>
      <c r="H1727" s="50" t="s">
        <v>1093</v>
      </c>
      <c r="J1727" t="e">
        <v>#N/A</v>
      </c>
    </row>
    <row r="1728" spans="1:10">
      <c r="A1728" s="64" t="s">
        <v>15</v>
      </c>
      <c r="B1728" s="64" t="s">
        <v>308</v>
      </c>
      <c r="C1728" t="s">
        <v>1083</v>
      </c>
      <c r="D1728" s="7">
        <v>252</v>
      </c>
      <c r="E1728" s="7" t="s">
        <v>1137</v>
      </c>
      <c r="F1728" s="7" t="s">
        <v>1136</v>
      </c>
      <c r="G1728" t="str">
        <f t="shared" si="27"/>
        <v>2. 出口VCME252带升高座≤200</v>
      </c>
      <c r="H1728" s="50" t="s">
        <v>1093</v>
      </c>
      <c r="J1728" t="e">
        <v>#N/A</v>
      </c>
    </row>
    <row r="1729" spans="1:10">
      <c r="A1729" s="64" t="s">
        <v>1095</v>
      </c>
      <c r="B1729" s="64" t="s">
        <v>308</v>
      </c>
      <c r="C1729" t="s">
        <v>1083</v>
      </c>
      <c r="D1729" s="7">
        <v>72.5</v>
      </c>
      <c r="E1729" s="95" t="s">
        <v>1134</v>
      </c>
      <c r="F1729" s="7" t="s">
        <v>1069</v>
      </c>
      <c r="G1729" t="str">
        <f t="shared" si="27"/>
        <v>1. 国内VCME72.5不带升高座常规</v>
      </c>
      <c r="H1729" s="50" t="s">
        <v>1121</v>
      </c>
      <c r="I1729" s="50" t="s">
        <v>1122</v>
      </c>
      <c r="J1729" t="s">
        <v>1121</v>
      </c>
    </row>
    <row r="1730" spans="1:10">
      <c r="A1730" s="64" t="s">
        <v>1095</v>
      </c>
      <c r="B1730" s="64" t="s">
        <v>308</v>
      </c>
      <c r="C1730" t="s">
        <v>1083</v>
      </c>
      <c r="D1730" s="7">
        <v>72.5</v>
      </c>
      <c r="E1730" s="96" t="s">
        <v>1134</v>
      </c>
      <c r="F1730" s="7" t="s">
        <v>1135</v>
      </c>
      <c r="G1730" t="str">
        <f t="shared" si="27"/>
        <v>1. 国内VCME72.5不带升高座≤120</v>
      </c>
      <c r="H1730" s="50" t="s">
        <v>1121</v>
      </c>
      <c r="I1730" s="50" t="s">
        <v>1122</v>
      </c>
      <c r="J1730" t="s">
        <v>1121</v>
      </c>
    </row>
    <row r="1731" spans="1:10">
      <c r="A1731" s="64" t="s">
        <v>1095</v>
      </c>
      <c r="B1731" s="64" t="s">
        <v>308</v>
      </c>
      <c r="C1731" t="s">
        <v>1083</v>
      </c>
      <c r="D1731" s="7">
        <v>72.5</v>
      </c>
      <c r="E1731" s="97" t="s">
        <v>1134</v>
      </c>
      <c r="F1731" s="7" t="s">
        <v>1136</v>
      </c>
      <c r="G1731" t="str">
        <f t="shared" si="27"/>
        <v>1. 国内VCME72.5不带升高座≤200</v>
      </c>
      <c r="H1731" s="50" t="s">
        <v>1119</v>
      </c>
      <c r="I1731" s="50" t="s">
        <v>1120</v>
      </c>
      <c r="J1731" t="s">
        <v>1119</v>
      </c>
    </row>
    <row r="1732" spans="1:10">
      <c r="A1732" s="64" t="s">
        <v>1095</v>
      </c>
      <c r="B1732" s="64" t="s">
        <v>308</v>
      </c>
      <c r="C1732" t="s">
        <v>1083</v>
      </c>
      <c r="D1732" s="7">
        <v>72.5</v>
      </c>
      <c r="E1732" s="7" t="s">
        <v>1137</v>
      </c>
      <c r="F1732" s="7" t="s">
        <v>1069</v>
      </c>
      <c r="G1732" t="str">
        <f t="shared" si="27"/>
        <v>1. 国内VCME72.5带升高座常规</v>
      </c>
      <c r="H1732" s="50" t="s">
        <v>1119</v>
      </c>
      <c r="I1732" s="50" t="s">
        <v>1120</v>
      </c>
      <c r="J1732" t="s">
        <v>1119</v>
      </c>
    </row>
    <row r="1733" spans="1:10">
      <c r="A1733" s="64" t="s">
        <v>1095</v>
      </c>
      <c r="B1733" s="64" t="s">
        <v>308</v>
      </c>
      <c r="C1733" t="s">
        <v>1083</v>
      </c>
      <c r="D1733" s="7">
        <v>72.5</v>
      </c>
      <c r="E1733" s="7" t="s">
        <v>1137</v>
      </c>
      <c r="F1733" s="7" t="s">
        <v>1135</v>
      </c>
      <c r="G1733" t="str">
        <f t="shared" si="27"/>
        <v>1. 国内VCME72.5带升高座≤120</v>
      </c>
      <c r="H1733" s="50" t="s">
        <v>1119</v>
      </c>
      <c r="I1733" s="50" t="s">
        <v>1120</v>
      </c>
      <c r="J1733" t="s">
        <v>1119</v>
      </c>
    </row>
    <row r="1734" spans="1:10">
      <c r="A1734" s="64" t="s">
        <v>1095</v>
      </c>
      <c r="B1734" s="64" t="s">
        <v>308</v>
      </c>
      <c r="C1734" t="s">
        <v>1083</v>
      </c>
      <c r="D1734" s="7">
        <v>72.5</v>
      </c>
      <c r="E1734" s="7" t="s">
        <v>1137</v>
      </c>
      <c r="F1734" s="7" t="s">
        <v>1136</v>
      </c>
      <c r="G1734" t="str">
        <f t="shared" si="27"/>
        <v>1. 国内VCME72.5带升高座≤200</v>
      </c>
      <c r="H1734" s="50" t="s">
        <v>1119</v>
      </c>
      <c r="I1734" s="50" t="s">
        <v>1120</v>
      </c>
      <c r="J1734" t="s">
        <v>1119</v>
      </c>
    </row>
    <row r="1735" spans="1:10">
      <c r="A1735" s="64" t="s">
        <v>1095</v>
      </c>
      <c r="B1735" s="64" t="s">
        <v>308</v>
      </c>
      <c r="C1735" t="s">
        <v>1083</v>
      </c>
      <c r="D1735" s="7">
        <v>126</v>
      </c>
      <c r="E1735" s="95" t="s">
        <v>1134</v>
      </c>
      <c r="F1735" s="7" t="s">
        <v>1069</v>
      </c>
      <c r="G1735" t="str">
        <f t="shared" si="27"/>
        <v>1. 国内VCME126不带升高座常规</v>
      </c>
      <c r="H1735" s="50" t="s">
        <v>1119</v>
      </c>
      <c r="I1735" s="50" t="s">
        <v>1120</v>
      </c>
      <c r="J1735" t="s">
        <v>1119</v>
      </c>
    </row>
    <row r="1736" spans="1:10">
      <c r="A1736" s="64" t="s">
        <v>1095</v>
      </c>
      <c r="B1736" s="64" t="s">
        <v>308</v>
      </c>
      <c r="C1736" t="s">
        <v>1083</v>
      </c>
      <c r="D1736" s="7">
        <v>126</v>
      </c>
      <c r="E1736" s="96" t="s">
        <v>1134</v>
      </c>
      <c r="F1736" s="7" t="s">
        <v>1135</v>
      </c>
      <c r="G1736" t="str">
        <f t="shared" si="27"/>
        <v>1. 国内VCME126不带升高座≤120</v>
      </c>
      <c r="H1736" s="50" t="s">
        <v>1119</v>
      </c>
      <c r="I1736" s="50" t="s">
        <v>1120</v>
      </c>
      <c r="J1736" t="s">
        <v>1119</v>
      </c>
    </row>
    <row r="1737" spans="1:10">
      <c r="A1737" s="64" t="s">
        <v>1095</v>
      </c>
      <c r="B1737" s="64" t="s">
        <v>308</v>
      </c>
      <c r="C1737" t="s">
        <v>1083</v>
      </c>
      <c r="D1737" s="7">
        <v>126</v>
      </c>
      <c r="E1737" s="97" t="s">
        <v>1134</v>
      </c>
      <c r="F1737" s="7" t="s">
        <v>1136</v>
      </c>
      <c r="G1737" t="str">
        <f t="shared" si="27"/>
        <v>1. 国内VCME126不带升高座≤200</v>
      </c>
      <c r="H1737" s="50" t="s">
        <v>1096</v>
      </c>
      <c r="I1737" s="50" t="s">
        <v>1097</v>
      </c>
      <c r="J1737" t="s">
        <v>1096</v>
      </c>
    </row>
    <row r="1738" spans="1:10">
      <c r="A1738" s="64" t="s">
        <v>1095</v>
      </c>
      <c r="B1738" s="64" t="s">
        <v>308</v>
      </c>
      <c r="C1738" t="s">
        <v>1083</v>
      </c>
      <c r="D1738" s="7">
        <v>126</v>
      </c>
      <c r="E1738" s="7" t="s">
        <v>1137</v>
      </c>
      <c r="F1738" s="7" t="s">
        <v>1069</v>
      </c>
      <c r="G1738" t="str">
        <f t="shared" si="27"/>
        <v>1. 国内VCME126带升高座常规</v>
      </c>
      <c r="H1738" s="50" t="s">
        <v>1096</v>
      </c>
      <c r="I1738" s="50" t="s">
        <v>1097</v>
      </c>
      <c r="J1738" t="s">
        <v>1096</v>
      </c>
    </row>
    <row r="1739" spans="1:10">
      <c r="A1739" s="64" t="s">
        <v>1095</v>
      </c>
      <c r="B1739" s="64" t="s">
        <v>308</v>
      </c>
      <c r="C1739" t="s">
        <v>1083</v>
      </c>
      <c r="D1739" s="7">
        <v>126</v>
      </c>
      <c r="E1739" s="7" t="s">
        <v>1137</v>
      </c>
      <c r="F1739" s="7" t="s">
        <v>1135</v>
      </c>
      <c r="G1739" t="str">
        <f t="shared" si="27"/>
        <v>1. 国内VCME126带升高座≤120</v>
      </c>
      <c r="H1739" s="50" t="s">
        <v>1096</v>
      </c>
      <c r="I1739" s="50" t="s">
        <v>1097</v>
      </c>
      <c r="J1739" t="s">
        <v>1096</v>
      </c>
    </row>
    <row r="1740" spans="1:10">
      <c r="A1740" s="64" t="s">
        <v>1095</v>
      </c>
      <c r="B1740" s="64" t="s">
        <v>308</v>
      </c>
      <c r="C1740" t="s">
        <v>1083</v>
      </c>
      <c r="D1740" s="7">
        <v>126</v>
      </c>
      <c r="E1740" s="7" t="s">
        <v>1137</v>
      </c>
      <c r="F1740" s="7" t="s">
        <v>1136</v>
      </c>
      <c r="G1740" t="str">
        <f t="shared" si="27"/>
        <v>1. 国内VCME126带升高座≤200</v>
      </c>
      <c r="H1740" s="50" t="s">
        <v>1096</v>
      </c>
      <c r="I1740" s="50" t="s">
        <v>1097</v>
      </c>
      <c r="J1740" t="s">
        <v>1096</v>
      </c>
    </row>
    <row r="1741" spans="1:10">
      <c r="A1741" s="64" t="s">
        <v>1095</v>
      </c>
      <c r="B1741" s="64" t="s">
        <v>308</v>
      </c>
      <c r="C1741" t="s">
        <v>1083</v>
      </c>
      <c r="D1741" s="95">
        <v>170</v>
      </c>
      <c r="E1741" s="95" t="s">
        <v>1134</v>
      </c>
      <c r="F1741" s="7" t="s">
        <v>1069</v>
      </c>
      <c r="G1741" t="str">
        <f t="shared" si="27"/>
        <v>1. 国内VCME170不带升高座常规</v>
      </c>
      <c r="H1741" s="50" t="s">
        <v>1096</v>
      </c>
      <c r="I1741" s="50" t="s">
        <v>1097</v>
      </c>
      <c r="J1741" t="s">
        <v>1096</v>
      </c>
    </row>
    <row r="1742" spans="1:10">
      <c r="A1742" s="64" t="s">
        <v>1095</v>
      </c>
      <c r="B1742" s="64" t="s">
        <v>308</v>
      </c>
      <c r="C1742" t="s">
        <v>1083</v>
      </c>
      <c r="D1742" s="96">
        <v>170</v>
      </c>
      <c r="E1742" s="96" t="s">
        <v>1134</v>
      </c>
      <c r="F1742" s="7" t="s">
        <v>1135</v>
      </c>
      <c r="G1742" t="str">
        <f t="shared" si="27"/>
        <v>1. 国内VCME170不带升高座≤120</v>
      </c>
      <c r="H1742" s="50" t="s">
        <v>1096</v>
      </c>
      <c r="I1742" s="50" t="s">
        <v>1097</v>
      </c>
      <c r="J1742" t="s">
        <v>1096</v>
      </c>
    </row>
    <row r="1743" spans="1:10">
      <c r="A1743" s="64" t="s">
        <v>1095</v>
      </c>
      <c r="B1743" s="64" t="s">
        <v>308</v>
      </c>
      <c r="C1743" t="s">
        <v>1083</v>
      </c>
      <c r="D1743" s="96">
        <v>170</v>
      </c>
      <c r="E1743" s="97" t="s">
        <v>1134</v>
      </c>
      <c r="F1743" s="7" t="s">
        <v>1136</v>
      </c>
      <c r="G1743" t="str">
        <f t="shared" si="27"/>
        <v>1. 国内VCME170不带升高座≤200</v>
      </c>
      <c r="H1743" s="50" t="s">
        <v>1098</v>
      </c>
      <c r="I1743" s="50" t="s">
        <v>1099</v>
      </c>
      <c r="J1743" t="s">
        <v>1098</v>
      </c>
    </row>
    <row r="1744" spans="1:10">
      <c r="A1744" s="64" t="s">
        <v>1095</v>
      </c>
      <c r="B1744" s="64" t="s">
        <v>308</v>
      </c>
      <c r="C1744" t="s">
        <v>1083</v>
      </c>
      <c r="D1744" s="95">
        <v>170</v>
      </c>
      <c r="E1744" s="7" t="s">
        <v>1137</v>
      </c>
      <c r="F1744" s="7" t="s">
        <v>1069</v>
      </c>
      <c r="G1744" t="str">
        <f t="shared" si="27"/>
        <v>1. 国内VCME170带升高座常规</v>
      </c>
      <c r="H1744" s="50" t="s">
        <v>1098</v>
      </c>
      <c r="I1744" s="50" t="s">
        <v>1099</v>
      </c>
      <c r="J1744" t="s">
        <v>1098</v>
      </c>
    </row>
    <row r="1745" spans="1:10">
      <c r="A1745" s="64" t="s">
        <v>1095</v>
      </c>
      <c r="B1745" s="64" t="s">
        <v>308</v>
      </c>
      <c r="C1745" t="s">
        <v>1083</v>
      </c>
      <c r="D1745" s="96">
        <v>170</v>
      </c>
      <c r="E1745" s="7" t="s">
        <v>1137</v>
      </c>
      <c r="F1745" s="7" t="s">
        <v>1135</v>
      </c>
      <c r="G1745" t="str">
        <f t="shared" si="27"/>
        <v>1. 国内VCME170带升高座≤120</v>
      </c>
      <c r="H1745" s="50" t="s">
        <v>1098</v>
      </c>
      <c r="I1745" s="50" t="s">
        <v>1099</v>
      </c>
      <c r="J1745" t="s">
        <v>1098</v>
      </c>
    </row>
    <row r="1746" spans="1:10">
      <c r="A1746" s="64" t="s">
        <v>1095</v>
      </c>
      <c r="B1746" s="64" t="s">
        <v>308</v>
      </c>
      <c r="C1746" t="s">
        <v>1083</v>
      </c>
      <c r="D1746" s="96">
        <v>170</v>
      </c>
      <c r="E1746" s="7" t="s">
        <v>1137</v>
      </c>
      <c r="F1746" s="7" t="s">
        <v>1136</v>
      </c>
      <c r="G1746" t="str">
        <f t="shared" si="27"/>
        <v>1. 国内VCME170带升高座≤200</v>
      </c>
      <c r="H1746" s="50" t="s">
        <v>1098</v>
      </c>
      <c r="I1746" s="50" t="s">
        <v>1099</v>
      </c>
      <c r="J1746" t="s">
        <v>1098</v>
      </c>
    </row>
    <row r="1747" spans="1:10">
      <c r="A1747" s="64" t="s">
        <v>1095</v>
      </c>
      <c r="B1747" s="64" t="s">
        <v>308</v>
      </c>
      <c r="C1747" t="s">
        <v>1083</v>
      </c>
      <c r="D1747" s="7">
        <v>252</v>
      </c>
      <c r="E1747" s="94" t="s">
        <v>1134</v>
      </c>
      <c r="F1747" s="7" t="s">
        <v>1069</v>
      </c>
      <c r="G1747" t="str">
        <f t="shared" si="27"/>
        <v>1. 国内VCME252不带升高座常规</v>
      </c>
      <c r="H1747" s="50" t="s">
        <v>1098</v>
      </c>
      <c r="I1747" s="50" t="s">
        <v>1099</v>
      </c>
      <c r="J1747" t="s">
        <v>1098</v>
      </c>
    </row>
    <row r="1748" spans="1:10">
      <c r="A1748" s="64" t="s">
        <v>1095</v>
      </c>
      <c r="B1748" s="64" t="s">
        <v>308</v>
      </c>
      <c r="C1748" t="s">
        <v>1083</v>
      </c>
      <c r="D1748" s="7">
        <v>252</v>
      </c>
      <c r="E1748" s="94" t="s">
        <v>1134</v>
      </c>
      <c r="F1748" s="7" t="s">
        <v>1135</v>
      </c>
      <c r="G1748" t="str">
        <f t="shared" si="27"/>
        <v>1. 国内VCME252不带升高座≤120</v>
      </c>
      <c r="H1748" s="50" t="s">
        <v>1098</v>
      </c>
      <c r="I1748" s="50" t="s">
        <v>1099</v>
      </c>
      <c r="J1748" t="s">
        <v>1098</v>
      </c>
    </row>
    <row r="1749" spans="1:10">
      <c r="A1749" s="64" t="s">
        <v>1095</v>
      </c>
      <c r="B1749" s="64" t="s">
        <v>308</v>
      </c>
      <c r="C1749" t="s">
        <v>1083</v>
      </c>
      <c r="D1749" s="7">
        <v>252</v>
      </c>
      <c r="E1749" s="94" t="s">
        <v>1134</v>
      </c>
      <c r="F1749" s="7" t="s">
        <v>1136</v>
      </c>
      <c r="G1749" t="str">
        <f t="shared" si="27"/>
        <v>1. 国内VCME252不带升高座≤200</v>
      </c>
      <c r="H1749" s="50" t="s">
        <v>1098</v>
      </c>
      <c r="I1749" s="50" t="s">
        <v>1099</v>
      </c>
      <c r="J1749" t="s">
        <v>1098</v>
      </c>
    </row>
    <row r="1750" spans="1:10">
      <c r="A1750" s="64" t="s">
        <v>1095</v>
      </c>
      <c r="B1750" s="64" t="s">
        <v>308</v>
      </c>
      <c r="C1750" t="s">
        <v>1083</v>
      </c>
      <c r="D1750" s="7">
        <v>252</v>
      </c>
      <c r="E1750" s="7" t="s">
        <v>1137</v>
      </c>
      <c r="F1750" s="7" t="s">
        <v>1069</v>
      </c>
      <c r="G1750" t="str">
        <f t="shared" si="27"/>
        <v>1. 国内VCME252带升高座常规</v>
      </c>
      <c r="H1750" s="50" t="s">
        <v>1098</v>
      </c>
      <c r="I1750" s="50" t="s">
        <v>1099</v>
      </c>
      <c r="J1750" t="s">
        <v>1098</v>
      </c>
    </row>
    <row r="1751" spans="1:10">
      <c r="A1751" s="64" t="s">
        <v>1095</v>
      </c>
      <c r="B1751" s="64" t="s">
        <v>308</v>
      </c>
      <c r="C1751" t="s">
        <v>1083</v>
      </c>
      <c r="D1751" s="7">
        <v>252</v>
      </c>
      <c r="E1751" s="7" t="s">
        <v>1137</v>
      </c>
      <c r="F1751" s="7" t="s">
        <v>1135</v>
      </c>
      <c r="G1751" t="str">
        <f t="shared" si="27"/>
        <v>1. 国内VCME252带升高座≤120</v>
      </c>
      <c r="H1751" s="50" t="s">
        <v>1098</v>
      </c>
      <c r="I1751" s="50" t="s">
        <v>1099</v>
      </c>
      <c r="J1751" t="s">
        <v>1098</v>
      </c>
    </row>
    <row r="1752" spans="1:10">
      <c r="A1752" s="64" t="s">
        <v>1095</v>
      </c>
      <c r="B1752" s="64" t="s">
        <v>308</v>
      </c>
      <c r="C1752" t="s">
        <v>1083</v>
      </c>
      <c r="D1752" s="7">
        <v>252</v>
      </c>
      <c r="E1752" s="7" t="s">
        <v>1137</v>
      </c>
      <c r="F1752" s="7" t="s">
        <v>1136</v>
      </c>
      <c r="G1752" t="str">
        <f t="shared" si="27"/>
        <v>1. 国内VCME252带升高座≤200</v>
      </c>
      <c r="H1752" s="50" t="s">
        <v>1098</v>
      </c>
      <c r="I1752" s="50" t="s">
        <v>1099</v>
      </c>
      <c r="J1752" t="s">
        <v>1098</v>
      </c>
    </row>
    <row r="1764" spans="1:11">
      <c r="B1764" s="64" t="s">
        <v>1138</v>
      </c>
      <c r="F1764" t="s">
        <v>1139</v>
      </c>
      <c r="G1764" t="s">
        <v>1140</v>
      </c>
    </row>
    <row r="1765" spans="1:11">
      <c r="A1765" t="s">
        <v>1087</v>
      </c>
      <c r="B1765" t="s">
        <v>1088</v>
      </c>
      <c r="D1765" t="s">
        <v>1104</v>
      </c>
      <c r="E1765" t="s">
        <v>1105</v>
      </c>
      <c r="F1765" t="s">
        <v>1141</v>
      </c>
      <c r="G1765" t="s">
        <v>1107</v>
      </c>
      <c r="H1765" t="s">
        <v>1082</v>
      </c>
      <c r="J1765" s="9"/>
    </row>
    <row r="1766" spans="1:11">
      <c r="A1766" s="64" t="s">
        <v>15</v>
      </c>
      <c r="B1766" s="64" t="s">
        <v>291</v>
      </c>
      <c r="C1766" t="s">
        <v>1084</v>
      </c>
      <c r="D1766" s="64" t="s">
        <v>118</v>
      </c>
      <c r="E1766" s="64" t="s">
        <v>28</v>
      </c>
      <c r="F1766" s="64" t="s">
        <v>373</v>
      </c>
      <c r="G1766" s="64" t="s">
        <v>531</v>
      </c>
      <c r="H1766" t="s">
        <v>1142</v>
      </c>
      <c r="I1766" s="50" t="str">
        <f>A1766&amp;B1766&amp;D1766&amp;E1766&amp;F1766&amp;G1766&amp;H1766</f>
        <v>2. 出口CMBIII1. 正反调无小于35</v>
      </c>
      <c r="J1766" s="98" t="s">
        <v>1143</v>
      </c>
      <c r="K1766" s="98"/>
    </row>
    <row r="1767" spans="1:11">
      <c r="A1767" s="64" t="s">
        <v>15</v>
      </c>
      <c r="B1767" s="64" t="s">
        <v>291</v>
      </c>
      <c r="C1767" t="s">
        <v>1084</v>
      </c>
      <c r="D1767" s="64" t="s">
        <v>118</v>
      </c>
      <c r="E1767" s="64" t="s">
        <v>28</v>
      </c>
      <c r="F1767" s="64" t="s">
        <v>373</v>
      </c>
      <c r="G1767" s="64" t="s">
        <v>1144</v>
      </c>
      <c r="H1767" t="s">
        <v>1142</v>
      </c>
      <c r="I1767" s="50" t="str">
        <f>A1767&amp;B1767&amp;D1767&amp;E1767&amp;F1767&amp;G1767&amp;H1767</f>
        <v>2. 出口CMBIII1. 正反调筒式电位电阻小于35</v>
      </c>
      <c r="J1767" s="98" t="s">
        <v>1145</v>
      </c>
      <c r="K1767" s="98"/>
    </row>
    <row r="1768" spans="1:11">
      <c r="A1768" s="64" t="s">
        <v>15</v>
      </c>
      <c r="B1768" s="64" t="s">
        <v>291</v>
      </c>
      <c r="C1768" t="s">
        <v>1084</v>
      </c>
      <c r="D1768" s="64" t="s">
        <v>118</v>
      </c>
      <c r="E1768" s="64" t="s">
        <v>153</v>
      </c>
      <c r="F1768" s="64" t="s">
        <v>373</v>
      </c>
      <c r="G1768" s="64" t="s">
        <v>531</v>
      </c>
      <c r="H1768" t="s">
        <v>1142</v>
      </c>
      <c r="I1768" s="50" t="str">
        <f>A1768&amp;B1768&amp;D1768&amp;E1768&amp;F1768&amp;G1768&amp;H1768</f>
        <v>2. 出口CMBI1. 正反调无小于35</v>
      </c>
      <c r="J1768" s="98" t="s">
        <v>1143</v>
      </c>
      <c r="K1768" s="98"/>
    </row>
    <row r="1769" spans="1:11" hidden="1">
      <c r="A1769" s="64" t="s">
        <v>15</v>
      </c>
      <c r="B1769" s="64" t="s">
        <v>291</v>
      </c>
      <c r="C1769" t="s">
        <v>1084</v>
      </c>
      <c r="D1769" s="64" t="s">
        <v>118</v>
      </c>
      <c r="E1769" s="64" t="s">
        <v>153</v>
      </c>
      <c r="F1769" s="64" t="s">
        <v>373</v>
      </c>
      <c r="G1769" s="64" t="s">
        <v>1144</v>
      </c>
      <c r="H1769" t="s">
        <v>1142</v>
      </c>
      <c r="I1769" s="50" t="str">
        <f>A1769&amp;B1769&amp;D1769&amp;E1769&amp;F1769&amp;G1769&amp;H1769</f>
        <v>2. 出口CMBI1. 正反调筒式电位电阻小于35</v>
      </c>
      <c r="J1769" s="98" t="s">
        <v>1146</v>
      </c>
      <c r="K1769" s="98"/>
    </row>
    <row r="1770" spans="1:11" hidden="1">
      <c r="A1770" s="64" t="s">
        <v>15</v>
      </c>
      <c r="B1770" s="64" t="s">
        <v>291</v>
      </c>
      <c r="C1770" t="s">
        <v>1084</v>
      </c>
      <c r="D1770" s="64" t="s">
        <v>118</v>
      </c>
      <c r="E1770" s="64" t="s">
        <v>28</v>
      </c>
      <c r="F1770" s="64" t="s">
        <v>374</v>
      </c>
      <c r="G1770" s="64" t="s">
        <v>531</v>
      </c>
      <c r="H1770" t="s">
        <v>1142</v>
      </c>
      <c r="I1770" s="50" t="str">
        <f t="shared" ref="I1770:I1833" si="28">A1770&amp;B1770&amp;D1770&amp;E1770&amp;F1770&amp;G1770&amp;H1770</f>
        <v>2. 出口CMBIII2. 线性调无小于35</v>
      </c>
      <c r="J1770" s="50" t="s">
        <v>1143</v>
      </c>
      <c r="K1770" s="50"/>
    </row>
    <row r="1771" spans="1:11" hidden="1">
      <c r="A1771" s="64" t="s">
        <v>15</v>
      </c>
      <c r="B1771" s="64" t="s">
        <v>291</v>
      </c>
      <c r="C1771" t="s">
        <v>1084</v>
      </c>
      <c r="D1771" s="64" t="s">
        <v>118</v>
      </c>
      <c r="E1771" s="64" t="s">
        <v>153</v>
      </c>
      <c r="F1771" s="64" t="s">
        <v>374</v>
      </c>
      <c r="G1771" s="64" t="s">
        <v>531</v>
      </c>
      <c r="H1771" t="s">
        <v>1142</v>
      </c>
      <c r="I1771" s="50" t="str">
        <f t="shared" si="28"/>
        <v>2. 出口CMBI2. 线性调无小于35</v>
      </c>
      <c r="J1771" s="50" t="s">
        <v>1143</v>
      </c>
      <c r="K1771" s="50"/>
    </row>
    <row r="1772" spans="1:11" hidden="1">
      <c r="A1772" s="64" t="s">
        <v>15</v>
      </c>
      <c r="B1772" s="64" t="s">
        <v>291</v>
      </c>
      <c r="C1772" t="s">
        <v>1084</v>
      </c>
      <c r="D1772" s="64" t="s">
        <v>118</v>
      </c>
      <c r="E1772" s="64" t="s">
        <v>28</v>
      </c>
      <c r="F1772" s="64" t="s">
        <v>375</v>
      </c>
      <c r="G1772" s="64" t="s">
        <v>531</v>
      </c>
      <c r="H1772" t="s">
        <v>1142</v>
      </c>
      <c r="I1772" s="50" t="str">
        <f t="shared" si="28"/>
        <v>2. 出口CMBIII3. 粗细调无小于35</v>
      </c>
      <c r="J1772" s="50" t="s">
        <v>1147</v>
      </c>
      <c r="K1772" s="50"/>
    </row>
    <row r="1773" spans="1:11" hidden="1">
      <c r="A1773" s="64" t="s">
        <v>15</v>
      </c>
      <c r="B1773" s="64" t="s">
        <v>291</v>
      </c>
      <c r="C1773" t="s">
        <v>1084</v>
      </c>
      <c r="D1773" s="64" t="s">
        <v>118</v>
      </c>
      <c r="E1773" s="64" t="s">
        <v>28</v>
      </c>
      <c r="F1773" s="64" t="s">
        <v>375</v>
      </c>
      <c r="G1773" s="64" t="s">
        <v>1144</v>
      </c>
      <c r="H1773" t="s">
        <v>1142</v>
      </c>
      <c r="I1773" s="50" t="str">
        <f t="shared" si="28"/>
        <v>2. 出口CMBIII3. 粗细调筒式电位电阻小于35</v>
      </c>
      <c r="J1773" s="50" t="s">
        <v>1147</v>
      </c>
      <c r="K1773" s="50"/>
    </row>
    <row r="1774" spans="1:11" hidden="1">
      <c r="A1774" s="64" t="s">
        <v>15</v>
      </c>
      <c r="B1774" s="64" t="s">
        <v>291</v>
      </c>
      <c r="C1774" t="s">
        <v>1084</v>
      </c>
      <c r="D1774" s="64" t="s">
        <v>118</v>
      </c>
      <c r="E1774" s="64" t="s">
        <v>153</v>
      </c>
      <c r="F1774" s="64" t="s">
        <v>375</v>
      </c>
      <c r="G1774" s="64" t="s">
        <v>531</v>
      </c>
      <c r="H1774" t="s">
        <v>1142</v>
      </c>
      <c r="I1774" s="50" t="str">
        <f t="shared" si="28"/>
        <v>2. 出口CMBI3. 粗细调无小于35</v>
      </c>
      <c r="J1774" s="50" t="s">
        <v>1147</v>
      </c>
      <c r="K1774" s="50"/>
    </row>
    <row r="1775" spans="1:11" hidden="1">
      <c r="A1775" s="64" t="s">
        <v>15</v>
      </c>
      <c r="B1775" s="64" t="s">
        <v>291</v>
      </c>
      <c r="C1775" t="s">
        <v>1084</v>
      </c>
      <c r="D1775" s="64" t="s">
        <v>118</v>
      </c>
      <c r="E1775" s="64" t="s">
        <v>153</v>
      </c>
      <c r="F1775" s="64" t="s">
        <v>375</v>
      </c>
      <c r="G1775" s="64" t="s">
        <v>1144</v>
      </c>
      <c r="H1775" t="s">
        <v>1142</v>
      </c>
      <c r="I1775" s="50" t="str">
        <f t="shared" si="28"/>
        <v>2. 出口CMBI3. 粗细调筒式电位电阻小于35</v>
      </c>
      <c r="J1775" s="50" t="s">
        <v>1147</v>
      </c>
      <c r="K1775" s="50"/>
    </row>
    <row r="1776" spans="1:11" hidden="1">
      <c r="A1776" s="64" t="s">
        <v>15</v>
      </c>
      <c r="B1776" s="64" t="s">
        <v>291</v>
      </c>
      <c r="C1776" t="s">
        <v>1084</v>
      </c>
      <c r="D1776" s="64" t="s">
        <v>118</v>
      </c>
      <c r="E1776" s="64" t="s">
        <v>28</v>
      </c>
      <c r="F1776" s="64" t="s">
        <v>376</v>
      </c>
      <c r="G1776" s="64" t="s">
        <v>531</v>
      </c>
      <c r="H1776" t="s">
        <v>1142</v>
      </c>
      <c r="I1776" s="50" t="str">
        <f t="shared" si="28"/>
        <v>2. 出口CMBIII4. 多级正反调无小于35</v>
      </c>
      <c r="J1776" s="50" t="s">
        <v>1148</v>
      </c>
      <c r="K1776" s="50"/>
    </row>
    <row r="1777" spans="1:11" hidden="1">
      <c r="A1777" s="64" t="s">
        <v>15</v>
      </c>
      <c r="B1777" s="64" t="s">
        <v>291</v>
      </c>
      <c r="C1777" t="s">
        <v>1084</v>
      </c>
      <c r="D1777" s="64" t="s">
        <v>118</v>
      </c>
      <c r="E1777" s="64" t="s">
        <v>28</v>
      </c>
      <c r="F1777" s="64" t="s">
        <v>376</v>
      </c>
      <c r="G1777" s="64" t="s">
        <v>1144</v>
      </c>
      <c r="H1777" t="s">
        <v>1142</v>
      </c>
      <c r="I1777" s="50" t="str">
        <f t="shared" si="28"/>
        <v>2. 出口CMBIII4. 多级正反调筒式电位电阻小于35</v>
      </c>
      <c r="J1777" s="50" t="s">
        <v>1148</v>
      </c>
      <c r="K1777" s="50"/>
    </row>
    <row r="1778" spans="1:11" hidden="1">
      <c r="A1778" s="64" t="s">
        <v>15</v>
      </c>
      <c r="B1778" s="64" t="s">
        <v>291</v>
      </c>
      <c r="C1778" t="s">
        <v>1084</v>
      </c>
      <c r="D1778" s="64" t="s">
        <v>118</v>
      </c>
      <c r="E1778" s="64" t="s">
        <v>153</v>
      </c>
      <c r="F1778" s="64" t="s">
        <v>376</v>
      </c>
      <c r="G1778" s="64" t="s">
        <v>531</v>
      </c>
      <c r="H1778" t="s">
        <v>1142</v>
      </c>
      <c r="I1778" s="50" t="str">
        <f t="shared" si="28"/>
        <v>2. 出口CMBI4. 多级正反调无小于35</v>
      </c>
      <c r="J1778" s="50" t="s">
        <v>1148</v>
      </c>
      <c r="K1778" s="50"/>
    </row>
    <row r="1779" spans="1:11" hidden="1">
      <c r="A1779" s="64" t="s">
        <v>15</v>
      </c>
      <c r="B1779" s="64" t="s">
        <v>291</v>
      </c>
      <c r="C1779" t="s">
        <v>1084</v>
      </c>
      <c r="D1779" s="64" t="s">
        <v>118</v>
      </c>
      <c r="E1779" s="64" t="s">
        <v>153</v>
      </c>
      <c r="F1779" s="64" t="s">
        <v>376</v>
      </c>
      <c r="G1779" s="64" t="s">
        <v>1144</v>
      </c>
      <c r="H1779" t="s">
        <v>1142</v>
      </c>
      <c r="I1779" s="50" t="str">
        <f t="shared" si="28"/>
        <v>2. 出口CMBI4. 多级正反调筒式电位电阻小于35</v>
      </c>
      <c r="J1779" s="50" t="s">
        <v>1148</v>
      </c>
      <c r="K1779" s="50"/>
    </row>
    <row r="1780" spans="1:11" hidden="1">
      <c r="A1780" s="64" t="s">
        <v>15</v>
      </c>
      <c r="B1780" s="64" t="s">
        <v>291</v>
      </c>
      <c r="C1780" t="s">
        <v>1084</v>
      </c>
      <c r="D1780" s="64" t="s">
        <v>118</v>
      </c>
      <c r="E1780" s="64" t="s">
        <v>28</v>
      </c>
      <c r="F1780" s="64" t="s">
        <v>377</v>
      </c>
      <c r="G1780" s="64" t="s">
        <v>531</v>
      </c>
      <c r="H1780" t="s">
        <v>1142</v>
      </c>
      <c r="I1780" s="50" t="str">
        <f t="shared" si="28"/>
        <v>2. 出口CMBIII5. 多级线性调无小于35</v>
      </c>
      <c r="J1780" s="50" t="s">
        <v>1148</v>
      </c>
      <c r="K1780" s="50"/>
    </row>
    <row r="1781" spans="1:11" hidden="1">
      <c r="A1781" s="64" t="s">
        <v>15</v>
      </c>
      <c r="B1781" s="64" t="s">
        <v>291</v>
      </c>
      <c r="C1781" t="s">
        <v>1084</v>
      </c>
      <c r="D1781" s="64" t="s">
        <v>118</v>
      </c>
      <c r="E1781" s="64" t="s">
        <v>153</v>
      </c>
      <c r="F1781" s="64" t="s">
        <v>377</v>
      </c>
      <c r="G1781" s="64" t="s">
        <v>531</v>
      </c>
      <c r="H1781" t="s">
        <v>1142</v>
      </c>
      <c r="I1781" s="50" t="str">
        <f t="shared" si="28"/>
        <v>2. 出口CMBI5. 多级线性调无小于35</v>
      </c>
      <c r="J1781" s="50" t="s">
        <v>1148</v>
      </c>
      <c r="K1781" s="50"/>
    </row>
    <row r="1782" spans="1:11" hidden="1">
      <c r="A1782" s="64" t="s">
        <v>15</v>
      </c>
      <c r="B1782" s="64" t="s">
        <v>291</v>
      </c>
      <c r="C1782" t="s">
        <v>1084</v>
      </c>
      <c r="D1782" s="64" t="s">
        <v>118</v>
      </c>
      <c r="E1782" s="64" t="s">
        <v>28</v>
      </c>
      <c r="F1782" s="64" t="s">
        <v>378</v>
      </c>
      <c r="G1782" s="64" t="s">
        <v>531</v>
      </c>
      <c r="H1782" t="s">
        <v>1142</v>
      </c>
      <c r="I1782" s="50" t="str">
        <f t="shared" si="28"/>
        <v>2. 出口CMBIII6. 多级粗细调无小于35</v>
      </c>
      <c r="J1782" s="50" t="s">
        <v>1148</v>
      </c>
      <c r="K1782" s="50"/>
    </row>
    <row r="1783" spans="1:11" hidden="1">
      <c r="A1783" s="64" t="s">
        <v>15</v>
      </c>
      <c r="B1783" s="64" t="s">
        <v>291</v>
      </c>
      <c r="C1783" t="s">
        <v>1084</v>
      </c>
      <c r="D1783" s="64" t="s">
        <v>118</v>
      </c>
      <c r="E1783" s="64" t="s">
        <v>28</v>
      </c>
      <c r="F1783" s="64" t="s">
        <v>378</v>
      </c>
      <c r="G1783" s="64" t="s">
        <v>1144</v>
      </c>
      <c r="H1783" t="s">
        <v>1142</v>
      </c>
      <c r="I1783" s="50" t="str">
        <f t="shared" si="28"/>
        <v>2. 出口CMBIII6. 多级粗细调筒式电位电阻小于35</v>
      </c>
      <c r="J1783" s="50" t="s">
        <v>1148</v>
      </c>
      <c r="K1783" s="50"/>
    </row>
    <row r="1784" spans="1:11" hidden="1">
      <c r="A1784" s="64" t="s">
        <v>15</v>
      </c>
      <c r="B1784" s="64" t="s">
        <v>291</v>
      </c>
      <c r="C1784" t="s">
        <v>1084</v>
      </c>
      <c r="D1784" s="64" t="s">
        <v>118</v>
      </c>
      <c r="E1784" s="64" t="s">
        <v>153</v>
      </c>
      <c r="F1784" s="64" t="s">
        <v>378</v>
      </c>
      <c r="G1784" s="64" t="s">
        <v>531</v>
      </c>
      <c r="H1784" t="s">
        <v>1142</v>
      </c>
      <c r="I1784" s="50" t="str">
        <f t="shared" si="28"/>
        <v>2. 出口CMBI6. 多级粗细调无小于35</v>
      </c>
      <c r="J1784" s="50" t="s">
        <v>1148</v>
      </c>
      <c r="K1784" s="50"/>
    </row>
    <row r="1785" spans="1:11" hidden="1">
      <c r="A1785" s="64" t="s">
        <v>15</v>
      </c>
      <c r="B1785" s="64" t="s">
        <v>291</v>
      </c>
      <c r="C1785" t="s">
        <v>1084</v>
      </c>
      <c r="D1785" s="64" t="s">
        <v>118</v>
      </c>
      <c r="E1785" s="64" t="s">
        <v>153</v>
      </c>
      <c r="F1785" s="64" t="s">
        <v>378</v>
      </c>
      <c r="G1785" s="64" t="s">
        <v>1144</v>
      </c>
      <c r="H1785" t="s">
        <v>1142</v>
      </c>
      <c r="I1785" s="50" t="str">
        <f t="shared" si="28"/>
        <v>2. 出口CMBI6. 多级粗细调筒式电位电阻小于35</v>
      </c>
      <c r="J1785" s="50" t="s">
        <v>1148</v>
      </c>
      <c r="K1785" s="50"/>
    </row>
    <row r="1786" spans="1:11" hidden="1">
      <c r="A1786" s="64" t="s">
        <v>15</v>
      </c>
      <c r="B1786" s="64" t="s">
        <v>291</v>
      </c>
      <c r="C1786" t="s">
        <v>1084</v>
      </c>
      <c r="D1786" s="64" t="s">
        <v>389</v>
      </c>
      <c r="E1786" s="64" t="s">
        <v>28</v>
      </c>
      <c r="F1786" s="64" t="s">
        <v>373</v>
      </c>
      <c r="G1786" s="64" t="s">
        <v>531</v>
      </c>
      <c r="H1786" t="s">
        <v>1142</v>
      </c>
      <c r="I1786" s="50" t="str">
        <f t="shared" si="28"/>
        <v>2. 出口CMCIII1. 正反调无小于35</v>
      </c>
      <c r="J1786" s="50" t="s">
        <v>1143</v>
      </c>
      <c r="K1786" s="50"/>
    </row>
    <row r="1787" spans="1:11" hidden="1">
      <c r="A1787" s="64" t="s">
        <v>15</v>
      </c>
      <c r="B1787" s="64" t="s">
        <v>291</v>
      </c>
      <c r="C1787" t="s">
        <v>1084</v>
      </c>
      <c r="D1787" s="64" t="s">
        <v>389</v>
      </c>
      <c r="E1787" s="64" t="s">
        <v>28</v>
      </c>
      <c r="F1787" s="64" t="s">
        <v>373</v>
      </c>
      <c r="G1787" s="64" t="s">
        <v>1144</v>
      </c>
      <c r="H1787" t="s">
        <v>1142</v>
      </c>
      <c r="I1787" s="50" t="str">
        <f t="shared" si="28"/>
        <v>2. 出口CMCIII1. 正反调筒式电位电阻小于35</v>
      </c>
      <c r="J1787" s="50" t="s">
        <v>1145</v>
      </c>
      <c r="K1787" s="50"/>
    </row>
    <row r="1788" spans="1:11" hidden="1">
      <c r="A1788" s="64" t="s">
        <v>15</v>
      </c>
      <c r="B1788" s="64" t="s">
        <v>291</v>
      </c>
      <c r="C1788" t="s">
        <v>1084</v>
      </c>
      <c r="D1788" s="64" t="s">
        <v>389</v>
      </c>
      <c r="E1788" s="64" t="s">
        <v>153</v>
      </c>
      <c r="F1788" s="64" t="s">
        <v>373</v>
      </c>
      <c r="G1788" s="64" t="s">
        <v>531</v>
      </c>
      <c r="H1788" t="s">
        <v>1142</v>
      </c>
      <c r="I1788" s="50" t="str">
        <f t="shared" si="28"/>
        <v>2. 出口CMCI1. 正反调无小于35</v>
      </c>
      <c r="J1788" s="50" t="s">
        <v>1143</v>
      </c>
      <c r="K1788" s="50"/>
    </row>
    <row r="1789" spans="1:11" hidden="1">
      <c r="A1789" s="64" t="s">
        <v>15</v>
      </c>
      <c r="B1789" s="64" t="s">
        <v>291</v>
      </c>
      <c r="C1789" t="s">
        <v>1084</v>
      </c>
      <c r="D1789" s="64" t="s">
        <v>389</v>
      </c>
      <c r="E1789" s="64" t="s">
        <v>153</v>
      </c>
      <c r="F1789" s="64" t="s">
        <v>373</v>
      </c>
      <c r="G1789" s="64" t="s">
        <v>1144</v>
      </c>
      <c r="H1789" t="s">
        <v>1142</v>
      </c>
      <c r="I1789" s="50" t="str">
        <f t="shared" si="28"/>
        <v>2. 出口CMCI1. 正反调筒式电位电阻小于35</v>
      </c>
      <c r="J1789" s="50" t="s">
        <v>1146</v>
      </c>
      <c r="K1789" s="50"/>
    </row>
    <row r="1790" spans="1:11" hidden="1">
      <c r="A1790" s="64" t="s">
        <v>15</v>
      </c>
      <c r="B1790" s="64" t="s">
        <v>291</v>
      </c>
      <c r="C1790" t="s">
        <v>1084</v>
      </c>
      <c r="D1790" s="64" t="s">
        <v>389</v>
      </c>
      <c r="E1790" s="64" t="s">
        <v>28</v>
      </c>
      <c r="F1790" s="64" t="s">
        <v>374</v>
      </c>
      <c r="G1790" s="64" t="s">
        <v>531</v>
      </c>
      <c r="H1790" t="s">
        <v>1142</v>
      </c>
      <c r="I1790" s="50" t="str">
        <f t="shared" si="28"/>
        <v>2. 出口CMCIII2. 线性调无小于35</v>
      </c>
      <c r="J1790" s="50" t="s">
        <v>1143</v>
      </c>
      <c r="K1790" s="50"/>
    </row>
    <row r="1791" spans="1:11" hidden="1">
      <c r="A1791" s="64" t="s">
        <v>15</v>
      </c>
      <c r="B1791" s="64" t="s">
        <v>291</v>
      </c>
      <c r="C1791" t="s">
        <v>1084</v>
      </c>
      <c r="D1791" s="64" t="s">
        <v>389</v>
      </c>
      <c r="E1791" s="64" t="s">
        <v>153</v>
      </c>
      <c r="F1791" s="64" t="s">
        <v>374</v>
      </c>
      <c r="G1791" s="64" t="s">
        <v>531</v>
      </c>
      <c r="H1791" t="s">
        <v>1142</v>
      </c>
      <c r="I1791" s="50" t="str">
        <f t="shared" si="28"/>
        <v>2. 出口CMCI2. 线性调无小于35</v>
      </c>
      <c r="J1791" s="50" t="s">
        <v>1143</v>
      </c>
      <c r="K1791" s="50"/>
    </row>
    <row r="1792" spans="1:11" hidden="1">
      <c r="A1792" s="64" t="s">
        <v>15</v>
      </c>
      <c r="B1792" s="64" t="s">
        <v>291</v>
      </c>
      <c r="C1792" t="s">
        <v>1084</v>
      </c>
      <c r="D1792" s="64" t="s">
        <v>389</v>
      </c>
      <c r="E1792" s="64" t="s">
        <v>28</v>
      </c>
      <c r="F1792" s="64" t="s">
        <v>375</v>
      </c>
      <c r="G1792" s="64" t="s">
        <v>531</v>
      </c>
      <c r="H1792" t="s">
        <v>1142</v>
      </c>
      <c r="I1792" s="50" t="str">
        <f t="shared" si="28"/>
        <v>2. 出口CMCIII3. 粗细调无小于35</v>
      </c>
      <c r="J1792" s="50" t="s">
        <v>1147</v>
      </c>
      <c r="K1792" s="50"/>
    </row>
    <row r="1793" spans="1:11" hidden="1">
      <c r="A1793" s="64" t="s">
        <v>15</v>
      </c>
      <c r="B1793" s="64" t="s">
        <v>291</v>
      </c>
      <c r="C1793" t="s">
        <v>1084</v>
      </c>
      <c r="D1793" s="64" t="s">
        <v>389</v>
      </c>
      <c r="E1793" s="64" t="s">
        <v>28</v>
      </c>
      <c r="F1793" s="64" t="s">
        <v>375</v>
      </c>
      <c r="G1793" s="64" t="s">
        <v>1144</v>
      </c>
      <c r="H1793" t="s">
        <v>1142</v>
      </c>
      <c r="I1793" s="50" t="str">
        <f t="shared" si="28"/>
        <v>2. 出口CMCIII3. 粗细调筒式电位电阻小于35</v>
      </c>
      <c r="J1793" s="50" t="s">
        <v>1147</v>
      </c>
      <c r="K1793" s="50"/>
    </row>
    <row r="1794" spans="1:11" hidden="1">
      <c r="A1794" s="64" t="s">
        <v>15</v>
      </c>
      <c r="B1794" s="64" t="s">
        <v>291</v>
      </c>
      <c r="C1794" t="s">
        <v>1084</v>
      </c>
      <c r="D1794" s="64" t="s">
        <v>389</v>
      </c>
      <c r="E1794" s="64" t="s">
        <v>153</v>
      </c>
      <c r="F1794" s="64" t="s">
        <v>375</v>
      </c>
      <c r="G1794" s="64" t="s">
        <v>531</v>
      </c>
      <c r="H1794" t="s">
        <v>1142</v>
      </c>
      <c r="I1794" s="50" t="str">
        <f t="shared" si="28"/>
        <v>2. 出口CMCI3. 粗细调无小于35</v>
      </c>
      <c r="J1794" s="50" t="s">
        <v>1147</v>
      </c>
      <c r="K1794" s="50"/>
    </row>
    <row r="1795" spans="1:11" hidden="1">
      <c r="A1795" s="64" t="s">
        <v>15</v>
      </c>
      <c r="B1795" s="64" t="s">
        <v>291</v>
      </c>
      <c r="C1795" t="s">
        <v>1084</v>
      </c>
      <c r="D1795" s="64" t="s">
        <v>389</v>
      </c>
      <c r="E1795" s="64" t="s">
        <v>153</v>
      </c>
      <c r="F1795" s="64" t="s">
        <v>375</v>
      </c>
      <c r="G1795" s="64" t="s">
        <v>1144</v>
      </c>
      <c r="H1795" t="s">
        <v>1142</v>
      </c>
      <c r="I1795" s="50" t="str">
        <f t="shared" si="28"/>
        <v>2. 出口CMCI3. 粗细调筒式电位电阻小于35</v>
      </c>
      <c r="J1795" s="50" t="s">
        <v>1147</v>
      </c>
      <c r="K1795" s="50"/>
    </row>
    <row r="1796" spans="1:11" hidden="1">
      <c r="A1796" s="64" t="s">
        <v>15</v>
      </c>
      <c r="B1796" s="64" t="s">
        <v>291</v>
      </c>
      <c r="C1796" t="s">
        <v>1084</v>
      </c>
      <c r="D1796" s="64" t="s">
        <v>389</v>
      </c>
      <c r="E1796" s="64" t="s">
        <v>28</v>
      </c>
      <c r="F1796" s="64" t="s">
        <v>376</v>
      </c>
      <c r="G1796" s="64" t="s">
        <v>531</v>
      </c>
      <c r="H1796" t="s">
        <v>1142</v>
      </c>
      <c r="I1796" s="50" t="str">
        <f t="shared" si="28"/>
        <v>2. 出口CMCIII4. 多级正反调无小于35</v>
      </c>
      <c r="J1796" s="50" t="s">
        <v>1148</v>
      </c>
      <c r="K1796" s="50"/>
    </row>
    <row r="1797" spans="1:11" hidden="1">
      <c r="A1797" s="64" t="s">
        <v>15</v>
      </c>
      <c r="B1797" s="64" t="s">
        <v>291</v>
      </c>
      <c r="C1797" t="s">
        <v>1084</v>
      </c>
      <c r="D1797" s="64" t="s">
        <v>389</v>
      </c>
      <c r="E1797" s="64" t="s">
        <v>28</v>
      </c>
      <c r="F1797" s="64" t="s">
        <v>376</v>
      </c>
      <c r="G1797" s="64" t="s">
        <v>1144</v>
      </c>
      <c r="H1797" t="s">
        <v>1142</v>
      </c>
      <c r="I1797" s="50" t="str">
        <f t="shared" si="28"/>
        <v>2. 出口CMCIII4. 多级正反调筒式电位电阻小于35</v>
      </c>
      <c r="J1797" s="50" t="s">
        <v>1148</v>
      </c>
      <c r="K1797" s="50"/>
    </row>
    <row r="1798" spans="1:11" hidden="1">
      <c r="A1798" s="64" t="s">
        <v>15</v>
      </c>
      <c r="B1798" s="64" t="s">
        <v>291</v>
      </c>
      <c r="C1798" t="s">
        <v>1084</v>
      </c>
      <c r="D1798" s="64" t="s">
        <v>389</v>
      </c>
      <c r="E1798" s="64" t="s">
        <v>153</v>
      </c>
      <c r="F1798" s="64" t="s">
        <v>376</v>
      </c>
      <c r="G1798" s="64" t="s">
        <v>531</v>
      </c>
      <c r="H1798" t="s">
        <v>1142</v>
      </c>
      <c r="I1798" s="50" t="str">
        <f t="shared" si="28"/>
        <v>2. 出口CMCI4. 多级正反调无小于35</v>
      </c>
      <c r="J1798" s="50" t="s">
        <v>1148</v>
      </c>
      <c r="K1798" s="50"/>
    </row>
    <row r="1799" spans="1:11" hidden="1">
      <c r="A1799" s="64" t="s">
        <v>15</v>
      </c>
      <c r="B1799" s="64" t="s">
        <v>291</v>
      </c>
      <c r="C1799" t="s">
        <v>1084</v>
      </c>
      <c r="D1799" s="64" t="s">
        <v>389</v>
      </c>
      <c r="E1799" s="64" t="s">
        <v>153</v>
      </c>
      <c r="F1799" s="64" t="s">
        <v>376</v>
      </c>
      <c r="G1799" s="64" t="s">
        <v>1144</v>
      </c>
      <c r="H1799" t="s">
        <v>1142</v>
      </c>
      <c r="I1799" s="50" t="str">
        <f t="shared" si="28"/>
        <v>2. 出口CMCI4. 多级正反调筒式电位电阻小于35</v>
      </c>
      <c r="J1799" s="50" t="s">
        <v>1148</v>
      </c>
      <c r="K1799" s="50"/>
    </row>
    <row r="1800" spans="1:11" hidden="1">
      <c r="A1800" s="64" t="s">
        <v>15</v>
      </c>
      <c r="B1800" s="64" t="s">
        <v>291</v>
      </c>
      <c r="C1800" t="s">
        <v>1084</v>
      </c>
      <c r="D1800" s="64" t="s">
        <v>389</v>
      </c>
      <c r="E1800" s="64" t="s">
        <v>28</v>
      </c>
      <c r="F1800" s="64" t="s">
        <v>377</v>
      </c>
      <c r="G1800" s="64" t="s">
        <v>531</v>
      </c>
      <c r="H1800" t="s">
        <v>1142</v>
      </c>
      <c r="I1800" s="50" t="str">
        <f t="shared" si="28"/>
        <v>2. 出口CMCIII5. 多级线性调无小于35</v>
      </c>
      <c r="J1800" s="50" t="s">
        <v>1148</v>
      </c>
      <c r="K1800" s="50"/>
    </row>
    <row r="1801" spans="1:11" hidden="1">
      <c r="A1801" s="64" t="s">
        <v>15</v>
      </c>
      <c r="B1801" s="64" t="s">
        <v>291</v>
      </c>
      <c r="C1801" t="s">
        <v>1084</v>
      </c>
      <c r="D1801" s="64" t="s">
        <v>389</v>
      </c>
      <c r="E1801" s="64" t="s">
        <v>153</v>
      </c>
      <c r="F1801" s="64" t="s">
        <v>377</v>
      </c>
      <c r="G1801" s="64" t="s">
        <v>531</v>
      </c>
      <c r="H1801" t="s">
        <v>1142</v>
      </c>
      <c r="I1801" s="50" t="str">
        <f t="shared" si="28"/>
        <v>2. 出口CMCI5. 多级线性调无小于35</v>
      </c>
      <c r="J1801" s="50" t="s">
        <v>1148</v>
      </c>
      <c r="K1801" s="50"/>
    </row>
    <row r="1802" spans="1:11" hidden="1">
      <c r="A1802" s="64" t="s">
        <v>15</v>
      </c>
      <c r="B1802" s="64" t="s">
        <v>291</v>
      </c>
      <c r="C1802" t="s">
        <v>1084</v>
      </c>
      <c r="D1802" s="64" t="s">
        <v>389</v>
      </c>
      <c r="E1802" s="64" t="s">
        <v>28</v>
      </c>
      <c r="F1802" s="64" t="s">
        <v>378</v>
      </c>
      <c r="G1802" s="64" t="s">
        <v>531</v>
      </c>
      <c r="H1802" t="s">
        <v>1142</v>
      </c>
      <c r="I1802" s="50" t="str">
        <f t="shared" si="28"/>
        <v>2. 出口CMCIII6. 多级粗细调无小于35</v>
      </c>
      <c r="J1802" s="50" t="s">
        <v>1148</v>
      </c>
      <c r="K1802" s="50"/>
    </row>
    <row r="1803" spans="1:11" hidden="1">
      <c r="A1803" s="64" t="s">
        <v>15</v>
      </c>
      <c r="B1803" s="64" t="s">
        <v>291</v>
      </c>
      <c r="C1803" t="s">
        <v>1084</v>
      </c>
      <c r="D1803" s="64" t="s">
        <v>389</v>
      </c>
      <c r="E1803" s="64" t="s">
        <v>28</v>
      </c>
      <c r="F1803" s="64" t="s">
        <v>378</v>
      </c>
      <c r="G1803" s="64" t="s">
        <v>1144</v>
      </c>
      <c r="H1803" t="s">
        <v>1142</v>
      </c>
      <c r="I1803" s="50" t="str">
        <f t="shared" si="28"/>
        <v>2. 出口CMCIII6. 多级粗细调筒式电位电阻小于35</v>
      </c>
      <c r="J1803" s="50" t="s">
        <v>1148</v>
      </c>
      <c r="K1803" s="50"/>
    </row>
    <row r="1804" spans="1:11" hidden="1">
      <c r="A1804" s="64" t="s">
        <v>15</v>
      </c>
      <c r="B1804" s="64" t="s">
        <v>291</v>
      </c>
      <c r="C1804" t="s">
        <v>1084</v>
      </c>
      <c r="D1804" s="64" t="s">
        <v>389</v>
      </c>
      <c r="E1804" s="64" t="s">
        <v>153</v>
      </c>
      <c r="F1804" s="64" t="s">
        <v>378</v>
      </c>
      <c r="G1804" s="64" t="s">
        <v>531</v>
      </c>
      <c r="H1804" t="s">
        <v>1142</v>
      </c>
      <c r="I1804" s="50" t="str">
        <f t="shared" si="28"/>
        <v>2. 出口CMCI6. 多级粗细调无小于35</v>
      </c>
      <c r="J1804" s="50" t="s">
        <v>1148</v>
      </c>
      <c r="K1804" s="50"/>
    </row>
    <row r="1805" spans="1:11" hidden="1">
      <c r="A1805" s="64" t="s">
        <v>15</v>
      </c>
      <c r="B1805" s="64" t="s">
        <v>291</v>
      </c>
      <c r="C1805" t="s">
        <v>1084</v>
      </c>
      <c r="D1805" s="64" t="s">
        <v>389</v>
      </c>
      <c r="E1805" s="64" t="s">
        <v>153</v>
      </c>
      <c r="F1805" s="64" t="s">
        <v>378</v>
      </c>
      <c r="G1805" s="64" t="s">
        <v>1144</v>
      </c>
      <c r="H1805" t="s">
        <v>1142</v>
      </c>
      <c r="I1805" s="50" t="str">
        <f t="shared" si="28"/>
        <v>2. 出口CMCI6. 多级粗细调筒式电位电阻小于35</v>
      </c>
      <c r="J1805" s="50" t="s">
        <v>1148</v>
      </c>
      <c r="K1805" s="50"/>
    </row>
    <row r="1806" spans="1:11" hidden="1">
      <c r="A1806" s="64" t="s">
        <v>15</v>
      </c>
      <c r="B1806" s="64" t="s">
        <v>291</v>
      </c>
      <c r="C1806" t="s">
        <v>1084</v>
      </c>
      <c r="D1806" s="64" t="s">
        <v>387</v>
      </c>
      <c r="E1806" s="64" t="s">
        <v>28</v>
      </c>
      <c r="F1806" s="64" t="s">
        <v>373</v>
      </c>
      <c r="G1806" s="64" t="s">
        <v>531</v>
      </c>
      <c r="H1806" t="s">
        <v>1142</v>
      </c>
      <c r="I1806" s="50" t="str">
        <f t="shared" si="28"/>
        <v>2. 出口CMDIII1. 正反调无小于35</v>
      </c>
      <c r="J1806" s="50" t="s">
        <v>1145</v>
      </c>
      <c r="K1806" s="50"/>
    </row>
    <row r="1807" spans="1:11" hidden="1">
      <c r="A1807" s="64" t="s">
        <v>15</v>
      </c>
      <c r="B1807" s="64" t="s">
        <v>291</v>
      </c>
      <c r="C1807" t="s">
        <v>1084</v>
      </c>
      <c r="D1807" s="64" t="s">
        <v>387</v>
      </c>
      <c r="E1807" s="64" t="s">
        <v>28</v>
      </c>
      <c r="F1807" s="64" t="s">
        <v>373</v>
      </c>
      <c r="G1807" s="64" t="s">
        <v>1144</v>
      </c>
      <c r="H1807" t="s">
        <v>1142</v>
      </c>
      <c r="I1807" s="50" t="str">
        <f t="shared" si="28"/>
        <v>2. 出口CMDIII1. 正反调筒式电位电阻小于35</v>
      </c>
      <c r="J1807" s="50" t="s">
        <v>1149</v>
      </c>
      <c r="K1807" s="50"/>
    </row>
    <row r="1808" spans="1:11" hidden="1">
      <c r="A1808" s="64" t="s">
        <v>15</v>
      </c>
      <c r="B1808" s="64" t="s">
        <v>291</v>
      </c>
      <c r="C1808" t="s">
        <v>1084</v>
      </c>
      <c r="D1808" s="64" t="s">
        <v>387</v>
      </c>
      <c r="E1808" s="64" t="s">
        <v>153</v>
      </c>
      <c r="F1808" s="64" t="s">
        <v>373</v>
      </c>
      <c r="G1808" s="64" t="s">
        <v>531</v>
      </c>
      <c r="H1808" t="s">
        <v>1142</v>
      </c>
      <c r="I1808" s="50" t="str">
        <f t="shared" si="28"/>
        <v>2. 出口CMDI1. 正反调无小于35</v>
      </c>
      <c r="J1808" s="50" t="s">
        <v>1143</v>
      </c>
      <c r="K1808" s="50"/>
    </row>
    <row r="1809" spans="1:11" hidden="1">
      <c r="A1809" s="64" t="s">
        <v>15</v>
      </c>
      <c r="B1809" s="64" t="s">
        <v>291</v>
      </c>
      <c r="C1809" t="s">
        <v>1084</v>
      </c>
      <c r="D1809" s="64" t="s">
        <v>387</v>
      </c>
      <c r="E1809" s="64" t="s">
        <v>153</v>
      </c>
      <c r="F1809" s="64" t="s">
        <v>373</v>
      </c>
      <c r="G1809" s="64" t="s">
        <v>1144</v>
      </c>
      <c r="H1809" t="s">
        <v>1142</v>
      </c>
      <c r="I1809" s="50" t="str">
        <f t="shared" si="28"/>
        <v>2. 出口CMDI1. 正反调筒式电位电阻小于35</v>
      </c>
      <c r="J1809" s="50" t="s">
        <v>1146</v>
      </c>
      <c r="K1809" s="50"/>
    </row>
    <row r="1810" spans="1:11" hidden="1">
      <c r="A1810" s="64" t="s">
        <v>15</v>
      </c>
      <c r="B1810" s="64" t="s">
        <v>291</v>
      </c>
      <c r="C1810" t="s">
        <v>1084</v>
      </c>
      <c r="D1810" s="64" t="s">
        <v>387</v>
      </c>
      <c r="E1810" s="64" t="s">
        <v>28</v>
      </c>
      <c r="F1810" s="64" t="s">
        <v>374</v>
      </c>
      <c r="G1810" s="64" t="s">
        <v>531</v>
      </c>
      <c r="H1810" t="s">
        <v>1142</v>
      </c>
      <c r="I1810" s="50" t="str">
        <f t="shared" si="28"/>
        <v>2. 出口CMDIII2. 线性调无小于35</v>
      </c>
      <c r="J1810" s="50" t="s">
        <v>1145</v>
      </c>
      <c r="K1810" s="50"/>
    </row>
    <row r="1811" spans="1:11" hidden="1">
      <c r="A1811" s="64" t="s">
        <v>15</v>
      </c>
      <c r="B1811" s="64" t="s">
        <v>291</v>
      </c>
      <c r="C1811" t="s">
        <v>1084</v>
      </c>
      <c r="D1811" s="64" t="s">
        <v>387</v>
      </c>
      <c r="E1811" s="64" t="s">
        <v>153</v>
      </c>
      <c r="F1811" s="64" t="s">
        <v>374</v>
      </c>
      <c r="G1811" s="64" t="s">
        <v>531</v>
      </c>
      <c r="H1811" t="s">
        <v>1142</v>
      </c>
      <c r="I1811" s="50" t="str">
        <f t="shared" si="28"/>
        <v>2. 出口CMDI2. 线性调无小于35</v>
      </c>
      <c r="J1811" s="50" t="s">
        <v>1143</v>
      </c>
      <c r="K1811" s="50"/>
    </row>
    <row r="1812" spans="1:11" hidden="1">
      <c r="A1812" s="64" t="s">
        <v>15</v>
      </c>
      <c r="B1812" s="64" t="s">
        <v>291</v>
      </c>
      <c r="C1812" t="s">
        <v>1084</v>
      </c>
      <c r="D1812" s="64" t="s">
        <v>387</v>
      </c>
      <c r="E1812" s="64" t="s">
        <v>28</v>
      </c>
      <c r="F1812" s="64" t="s">
        <v>375</v>
      </c>
      <c r="G1812" s="64" t="s">
        <v>531</v>
      </c>
      <c r="H1812" t="s">
        <v>1142</v>
      </c>
      <c r="I1812" s="50" t="str">
        <f t="shared" si="28"/>
        <v>2. 出口CMDIII3. 粗细调无小于35</v>
      </c>
      <c r="J1812" s="50" t="s">
        <v>1150</v>
      </c>
      <c r="K1812" s="50"/>
    </row>
    <row r="1813" spans="1:11" hidden="1">
      <c r="A1813" s="64" t="s">
        <v>15</v>
      </c>
      <c r="B1813" s="64" t="s">
        <v>291</v>
      </c>
      <c r="C1813" t="s">
        <v>1084</v>
      </c>
      <c r="D1813" s="64" t="s">
        <v>387</v>
      </c>
      <c r="E1813" s="64" t="s">
        <v>28</v>
      </c>
      <c r="F1813" s="64" t="s">
        <v>375</v>
      </c>
      <c r="G1813" s="64" t="s">
        <v>1144</v>
      </c>
      <c r="H1813" t="s">
        <v>1142</v>
      </c>
      <c r="I1813" s="50" t="str">
        <f t="shared" si="28"/>
        <v>2. 出口CMDIII3. 粗细调筒式电位电阻小于35</v>
      </c>
      <c r="J1813" s="50" t="s">
        <v>1150</v>
      </c>
      <c r="K1813" s="50"/>
    </row>
    <row r="1814" spans="1:11" hidden="1">
      <c r="A1814" s="64" t="s">
        <v>15</v>
      </c>
      <c r="B1814" s="64" t="s">
        <v>291</v>
      </c>
      <c r="C1814" t="s">
        <v>1084</v>
      </c>
      <c r="D1814" s="64" t="s">
        <v>387</v>
      </c>
      <c r="E1814" s="64" t="s">
        <v>153</v>
      </c>
      <c r="F1814" s="64" t="s">
        <v>375</v>
      </c>
      <c r="G1814" s="64" t="s">
        <v>531</v>
      </c>
      <c r="H1814" t="s">
        <v>1142</v>
      </c>
      <c r="I1814" s="50" t="str">
        <f t="shared" si="28"/>
        <v>2. 出口CMDI3. 粗细调无小于35</v>
      </c>
      <c r="J1814" s="50" t="s">
        <v>1150</v>
      </c>
      <c r="K1814" s="50"/>
    </row>
    <row r="1815" spans="1:11" hidden="1">
      <c r="A1815" s="64" t="s">
        <v>15</v>
      </c>
      <c r="B1815" s="64" t="s">
        <v>291</v>
      </c>
      <c r="C1815" t="s">
        <v>1084</v>
      </c>
      <c r="D1815" s="64" t="s">
        <v>387</v>
      </c>
      <c r="E1815" s="64" t="s">
        <v>153</v>
      </c>
      <c r="F1815" s="64" t="s">
        <v>375</v>
      </c>
      <c r="G1815" s="64" t="s">
        <v>1144</v>
      </c>
      <c r="H1815" t="s">
        <v>1142</v>
      </c>
      <c r="I1815" s="50" t="str">
        <f t="shared" si="28"/>
        <v>2. 出口CMDI3. 粗细调筒式电位电阻小于35</v>
      </c>
      <c r="J1815" s="50" t="s">
        <v>1150</v>
      </c>
      <c r="K1815" s="50"/>
    </row>
    <row r="1816" spans="1:11" hidden="1">
      <c r="A1816" s="64" t="s">
        <v>15</v>
      </c>
      <c r="B1816" s="64" t="s">
        <v>291</v>
      </c>
      <c r="C1816" t="s">
        <v>1084</v>
      </c>
      <c r="D1816" s="64" t="s">
        <v>387</v>
      </c>
      <c r="E1816" s="64" t="s">
        <v>28</v>
      </c>
      <c r="F1816" s="64" t="s">
        <v>376</v>
      </c>
      <c r="G1816" s="64" t="s">
        <v>531</v>
      </c>
      <c r="H1816" t="s">
        <v>1142</v>
      </c>
      <c r="I1816" s="50" t="str">
        <f t="shared" si="28"/>
        <v>2. 出口CMDIII4. 多级正反调无小于35</v>
      </c>
      <c r="J1816" s="50" t="s">
        <v>1148</v>
      </c>
      <c r="K1816" s="50"/>
    </row>
    <row r="1817" spans="1:11" hidden="1">
      <c r="A1817" s="64" t="s">
        <v>15</v>
      </c>
      <c r="B1817" s="64" t="s">
        <v>291</v>
      </c>
      <c r="C1817" t="s">
        <v>1084</v>
      </c>
      <c r="D1817" s="64" t="s">
        <v>387</v>
      </c>
      <c r="E1817" s="64" t="s">
        <v>28</v>
      </c>
      <c r="F1817" s="64" t="s">
        <v>376</v>
      </c>
      <c r="G1817" s="64" t="s">
        <v>1144</v>
      </c>
      <c r="H1817" t="s">
        <v>1142</v>
      </c>
      <c r="I1817" s="50" t="str">
        <f t="shared" si="28"/>
        <v>2. 出口CMDIII4. 多级正反调筒式电位电阻小于35</v>
      </c>
      <c r="J1817" s="50" t="s">
        <v>1148</v>
      </c>
      <c r="K1817" s="50"/>
    </row>
    <row r="1818" spans="1:11" hidden="1">
      <c r="A1818" s="64" t="s">
        <v>15</v>
      </c>
      <c r="B1818" s="64" t="s">
        <v>291</v>
      </c>
      <c r="C1818" t="s">
        <v>1084</v>
      </c>
      <c r="D1818" s="64" t="s">
        <v>387</v>
      </c>
      <c r="E1818" s="64" t="s">
        <v>153</v>
      </c>
      <c r="F1818" s="64" t="s">
        <v>376</v>
      </c>
      <c r="G1818" s="64" t="s">
        <v>531</v>
      </c>
      <c r="H1818" t="s">
        <v>1142</v>
      </c>
      <c r="I1818" s="50" t="str">
        <f t="shared" si="28"/>
        <v>2. 出口CMDI4. 多级正反调无小于35</v>
      </c>
      <c r="J1818" s="50" t="s">
        <v>1148</v>
      </c>
      <c r="K1818" s="50"/>
    </row>
    <row r="1819" spans="1:11" hidden="1">
      <c r="A1819" s="64" t="s">
        <v>15</v>
      </c>
      <c r="B1819" s="64" t="s">
        <v>291</v>
      </c>
      <c r="C1819" t="s">
        <v>1084</v>
      </c>
      <c r="D1819" s="64" t="s">
        <v>387</v>
      </c>
      <c r="E1819" s="64" t="s">
        <v>153</v>
      </c>
      <c r="F1819" s="64" t="s">
        <v>376</v>
      </c>
      <c r="G1819" s="64" t="s">
        <v>1144</v>
      </c>
      <c r="H1819" t="s">
        <v>1142</v>
      </c>
      <c r="I1819" s="50" t="str">
        <f t="shared" si="28"/>
        <v>2. 出口CMDI4. 多级正反调筒式电位电阻小于35</v>
      </c>
      <c r="J1819" s="50" t="s">
        <v>1148</v>
      </c>
      <c r="K1819" s="50"/>
    </row>
    <row r="1820" spans="1:11" hidden="1">
      <c r="A1820" s="64" t="s">
        <v>15</v>
      </c>
      <c r="B1820" s="64" t="s">
        <v>291</v>
      </c>
      <c r="C1820" t="s">
        <v>1084</v>
      </c>
      <c r="D1820" s="64" t="s">
        <v>387</v>
      </c>
      <c r="E1820" s="64" t="s">
        <v>28</v>
      </c>
      <c r="F1820" s="64" t="s">
        <v>377</v>
      </c>
      <c r="G1820" s="64" t="s">
        <v>531</v>
      </c>
      <c r="H1820" t="s">
        <v>1142</v>
      </c>
      <c r="I1820" s="50" t="str">
        <f t="shared" si="28"/>
        <v>2. 出口CMDIII5. 多级线性调无小于35</v>
      </c>
      <c r="J1820" s="50" t="s">
        <v>1148</v>
      </c>
      <c r="K1820" s="50"/>
    </row>
    <row r="1821" spans="1:11" hidden="1">
      <c r="A1821" s="64" t="s">
        <v>15</v>
      </c>
      <c r="B1821" s="64" t="s">
        <v>291</v>
      </c>
      <c r="C1821" t="s">
        <v>1084</v>
      </c>
      <c r="D1821" s="64" t="s">
        <v>387</v>
      </c>
      <c r="E1821" s="64" t="s">
        <v>153</v>
      </c>
      <c r="F1821" s="64" t="s">
        <v>377</v>
      </c>
      <c r="G1821" s="64" t="s">
        <v>531</v>
      </c>
      <c r="H1821" t="s">
        <v>1142</v>
      </c>
      <c r="I1821" s="50" t="str">
        <f t="shared" si="28"/>
        <v>2. 出口CMDI5. 多级线性调无小于35</v>
      </c>
      <c r="J1821" s="50" t="s">
        <v>1148</v>
      </c>
      <c r="K1821" s="50"/>
    </row>
    <row r="1822" spans="1:11" hidden="1">
      <c r="A1822" s="64" t="s">
        <v>15</v>
      </c>
      <c r="B1822" s="64" t="s">
        <v>291</v>
      </c>
      <c r="C1822" t="s">
        <v>1084</v>
      </c>
      <c r="D1822" s="64" t="s">
        <v>387</v>
      </c>
      <c r="E1822" s="64" t="s">
        <v>28</v>
      </c>
      <c r="F1822" s="64" t="s">
        <v>378</v>
      </c>
      <c r="G1822" s="64" t="s">
        <v>531</v>
      </c>
      <c r="H1822" t="s">
        <v>1142</v>
      </c>
      <c r="I1822" s="50" t="str">
        <f t="shared" si="28"/>
        <v>2. 出口CMDIII6. 多级粗细调无小于35</v>
      </c>
      <c r="J1822" s="50" t="s">
        <v>1148</v>
      </c>
      <c r="K1822" s="50"/>
    </row>
    <row r="1823" spans="1:11" hidden="1">
      <c r="A1823" s="64" t="s">
        <v>15</v>
      </c>
      <c r="B1823" s="64" t="s">
        <v>291</v>
      </c>
      <c r="C1823" t="s">
        <v>1084</v>
      </c>
      <c r="D1823" s="64" t="s">
        <v>387</v>
      </c>
      <c r="E1823" s="64" t="s">
        <v>28</v>
      </c>
      <c r="F1823" s="64" t="s">
        <v>378</v>
      </c>
      <c r="G1823" s="64" t="s">
        <v>1144</v>
      </c>
      <c r="H1823" t="s">
        <v>1142</v>
      </c>
      <c r="I1823" s="50" t="str">
        <f t="shared" si="28"/>
        <v>2. 出口CMDIII6. 多级粗细调筒式电位电阻小于35</v>
      </c>
      <c r="J1823" s="50" t="s">
        <v>1148</v>
      </c>
      <c r="K1823" s="50"/>
    </row>
    <row r="1824" spans="1:11" hidden="1">
      <c r="A1824" s="64" t="s">
        <v>15</v>
      </c>
      <c r="B1824" s="64" t="s">
        <v>291</v>
      </c>
      <c r="C1824" t="s">
        <v>1084</v>
      </c>
      <c r="D1824" s="64" t="s">
        <v>387</v>
      </c>
      <c r="E1824" s="64" t="s">
        <v>153</v>
      </c>
      <c r="F1824" s="64" t="s">
        <v>378</v>
      </c>
      <c r="G1824" s="64" t="s">
        <v>531</v>
      </c>
      <c r="H1824" t="s">
        <v>1142</v>
      </c>
      <c r="I1824" s="50" t="str">
        <f t="shared" si="28"/>
        <v>2. 出口CMDI6. 多级粗细调无小于35</v>
      </c>
      <c r="J1824" s="50" t="s">
        <v>1148</v>
      </c>
      <c r="K1824" s="50"/>
    </row>
    <row r="1825" spans="1:11" hidden="1">
      <c r="A1825" s="64" t="s">
        <v>15</v>
      </c>
      <c r="B1825" s="64" t="s">
        <v>291</v>
      </c>
      <c r="C1825" t="s">
        <v>1084</v>
      </c>
      <c r="D1825" s="64" t="s">
        <v>387</v>
      </c>
      <c r="E1825" s="64" t="s">
        <v>153</v>
      </c>
      <c r="F1825" s="64" t="s">
        <v>378</v>
      </c>
      <c r="G1825" s="64" t="s">
        <v>1144</v>
      </c>
      <c r="H1825" t="s">
        <v>1142</v>
      </c>
      <c r="I1825" s="50" t="str">
        <f t="shared" si="28"/>
        <v>2. 出口CMDI6. 多级粗细调筒式电位电阻小于35</v>
      </c>
      <c r="J1825" s="50" t="s">
        <v>1148</v>
      </c>
      <c r="K1825" s="50"/>
    </row>
    <row r="1826" spans="1:11" hidden="1">
      <c r="A1826" s="64" t="s">
        <v>15</v>
      </c>
      <c r="B1826" s="64" t="s">
        <v>291</v>
      </c>
      <c r="C1826" t="s">
        <v>1084</v>
      </c>
      <c r="D1826" s="64" t="s">
        <v>390</v>
      </c>
      <c r="E1826" s="64" t="s">
        <v>28</v>
      </c>
      <c r="F1826" s="64" t="s">
        <v>373</v>
      </c>
      <c r="G1826" s="64" t="s">
        <v>531</v>
      </c>
      <c r="H1826" t="s">
        <v>1142</v>
      </c>
      <c r="I1826" s="50" t="str">
        <f t="shared" si="28"/>
        <v>2. 出口CMDEIII1. 正反调无小于35</v>
      </c>
      <c r="J1826" s="50" t="s">
        <v>1145</v>
      </c>
      <c r="K1826" s="50"/>
    </row>
    <row r="1827" spans="1:11" hidden="1">
      <c r="A1827" s="64" t="s">
        <v>15</v>
      </c>
      <c r="B1827" s="64" t="s">
        <v>291</v>
      </c>
      <c r="C1827" t="s">
        <v>1084</v>
      </c>
      <c r="D1827" s="64" t="s">
        <v>390</v>
      </c>
      <c r="E1827" s="64" t="s">
        <v>28</v>
      </c>
      <c r="F1827" s="64" t="s">
        <v>373</v>
      </c>
      <c r="G1827" s="64" t="s">
        <v>1144</v>
      </c>
      <c r="H1827" t="s">
        <v>1142</v>
      </c>
      <c r="I1827" s="50" t="str">
        <f t="shared" si="28"/>
        <v>2. 出口CMDEIII1. 正反调筒式电位电阻小于35</v>
      </c>
      <c r="J1827" s="50" t="s">
        <v>1149</v>
      </c>
      <c r="K1827" s="50"/>
    </row>
    <row r="1828" spans="1:11" hidden="1">
      <c r="A1828" s="64" t="s">
        <v>15</v>
      </c>
      <c r="B1828" s="64" t="s">
        <v>291</v>
      </c>
      <c r="C1828" t="s">
        <v>1084</v>
      </c>
      <c r="D1828" s="64" t="s">
        <v>390</v>
      </c>
      <c r="E1828" s="64" t="s">
        <v>153</v>
      </c>
      <c r="F1828" s="64" t="s">
        <v>373</v>
      </c>
      <c r="G1828" s="64" t="s">
        <v>531</v>
      </c>
      <c r="H1828" t="s">
        <v>1142</v>
      </c>
      <c r="I1828" s="50" t="str">
        <f t="shared" si="28"/>
        <v>2. 出口CMDEI1. 正反调无小于35</v>
      </c>
      <c r="J1828" s="50" t="s">
        <v>1143</v>
      </c>
      <c r="K1828" s="50"/>
    </row>
    <row r="1829" spans="1:11" hidden="1">
      <c r="A1829" s="64" t="s">
        <v>15</v>
      </c>
      <c r="B1829" s="64" t="s">
        <v>291</v>
      </c>
      <c r="C1829" t="s">
        <v>1084</v>
      </c>
      <c r="D1829" s="64" t="s">
        <v>390</v>
      </c>
      <c r="E1829" s="64" t="s">
        <v>153</v>
      </c>
      <c r="F1829" s="64" t="s">
        <v>373</v>
      </c>
      <c r="G1829" s="64" t="s">
        <v>1144</v>
      </c>
      <c r="H1829" t="s">
        <v>1142</v>
      </c>
      <c r="I1829" s="50" t="str">
        <f t="shared" si="28"/>
        <v>2. 出口CMDEI1. 正反调筒式电位电阻小于35</v>
      </c>
      <c r="J1829" s="50" t="s">
        <v>1146</v>
      </c>
      <c r="K1829" s="50"/>
    </row>
    <row r="1830" spans="1:11" hidden="1">
      <c r="A1830" s="64" t="s">
        <v>15</v>
      </c>
      <c r="B1830" s="64" t="s">
        <v>291</v>
      </c>
      <c r="C1830" t="s">
        <v>1084</v>
      </c>
      <c r="D1830" s="64" t="s">
        <v>390</v>
      </c>
      <c r="E1830" s="64" t="s">
        <v>28</v>
      </c>
      <c r="F1830" s="64" t="s">
        <v>374</v>
      </c>
      <c r="G1830" s="64" t="s">
        <v>531</v>
      </c>
      <c r="H1830" t="s">
        <v>1142</v>
      </c>
      <c r="I1830" s="50" t="str">
        <f t="shared" si="28"/>
        <v>2. 出口CMDEIII2. 线性调无小于35</v>
      </c>
      <c r="J1830" s="50" t="s">
        <v>1145</v>
      </c>
      <c r="K1830" s="50"/>
    </row>
    <row r="1831" spans="1:11" hidden="1">
      <c r="A1831" s="64" t="s">
        <v>15</v>
      </c>
      <c r="B1831" s="64" t="s">
        <v>291</v>
      </c>
      <c r="C1831" t="s">
        <v>1084</v>
      </c>
      <c r="D1831" s="64" t="s">
        <v>390</v>
      </c>
      <c r="E1831" s="64" t="s">
        <v>153</v>
      </c>
      <c r="F1831" s="64" t="s">
        <v>374</v>
      </c>
      <c r="G1831" s="64" t="s">
        <v>531</v>
      </c>
      <c r="H1831" t="s">
        <v>1142</v>
      </c>
      <c r="I1831" s="50" t="str">
        <f t="shared" si="28"/>
        <v>2. 出口CMDEI2. 线性调无小于35</v>
      </c>
      <c r="J1831" s="50" t="s">
        <v>1143</v>
      </c>
      <c r="K1831" s="50"/>
    </row>
    <row r="1832" spans="1:11" hidden="1">
      <c r="A1832" s="64" t="s">
        <v>15</v>
      </c>
      <c r="B1832" s="64" t="s">
        <v>291</v>
      </c>
      <c r="C1832" t="s">
        <v>1084</v>
      </c>
      <c r="D1832" s="64" t="s">
        <v>390</v>
      </c>
      <c r="E1832" s="64" t="s">
        <v>28</v>
      </c>
      <c r="F1832" s="64" t="s">
        <v>375</v>
      </c>
      <c r="G1832" s="64" t="s">
        <v>531</v>
      </c>
      <c r="H1832" t="s">
        <v>1142</v>
      </c>
      <c r="I1832" s="50" t="str">
        <f t="shared" si="28"/>
        <v>2. 出口CMDEIII3. 粗细调无小于35</v>
      </c>
      <c r="J1832" s="50" t="s">
        <v>1150</v>
      </c>
      <c r="K1832" s="50"/>
    </row>
    <row r="1833" spans="1:11" hidden="1">
      <c r="A1833" s="64" t="s">
        <v>15</v>
      </c>
      <c r="B1833" s="64" t="s">
        <v>291</v>
      </c>
      <c r="C1833" t="s">
        <v>1084</v>
      </c>
      <c r="D1833" s="64" t="s">
        <v>390</v>
      </c>
      <c r="E1833" s="64" t="s">
        <v>28</v>
      </c>
      <c r="F1833" s="64" t="s">
        <v>375</v>
      </c>
      <c r="G1833" s="64" t="s">
        <v>1144</v>
      </c>
      <c r="H1833" t="s">
        <v>1142</v>
      </c>
      <c r="I1833" s="50" t="str">
        <f t="shared" si="28"/>
        <v>2. 出口CMDEIII3. 粗细调筒式电位电阻小于35</v>
      </c>
      <c r="J1833" s="50" t="s">
        <v>1150</v>
      </c>
      <c r="K1833" s="50"/>
    </row>
    <row r="1834" spans="1:11" hidden="1">
      <c r="A1834" s="64" t="s">
        <v>15</v>
      </c>
      <c r="B1834" s="64" t="s">
        <v>291</v>
      </c>
      <c r="C1834" t="s">
        <v>1084</v>
      </c>
      <c r="D1834" s="64" t="s">
        <v>390</v>
      </c>
      <c r="E1834" s="64" t="s">
        <v>153</v>
      </c>
      <c r="F1834" s="64" t="s">
        <v>375</v>
      </c>
      <c r="G1834" s="64" t="s">
        <v>531</v>
      </c>
      <c r="H1834" t="s">
        <v>1142</v>
      </c>
      <c r="I1834" s="50" t="str">
        <f t="shared" ref="I1834:I1897" si="29">A1834&amp;B1834&amp;D1834&amp;E1834&amp;F1834&amp;G1834&amp;H1834</f>
        <v>2. 出口CMDEI3. 粗细调无小于35</v>
      </c>
      <c r="J1834" s="50" t="s">
        <v>1150</v>
      </c>
      <c r="K1834" s="50"/>
    </row>
    <row r="1835" spans="1:11" hidden="1">
      <c r="A1835" s="64" t="s">
        <v>15</v>
      </c>
      <c r="B1835" s="64" t="s">
        <v>291</v>
      </c>
      <c r="C1835" t="s">
        <v>1084</v>
      </c>
      <c r="D1835" s="64" t="s">
        <v>390</v>
      </c>
      <c r="E1835" s="64" t="s">
        <v>153</v>
      </c>
      <c r="F1835" s="64" t="s">
        <v>375</v>
      </c>
      <c r="G1835" s="64" t="s">
        <v>1144</v>
      </c>
      <c r="H1835" t="s">
        <v>1142</v>
      </c>
      <c r="I1835" s="50" t="str">
        <f t="shared" si="29"/>
        <v>2. 出口CMDEI3. 粗细调筒式电位电阻小于35</v>
      </c>
      <c r="J1835" s="50" t="s">
        <v>1150</v>
      </c>
      <c r="K1835" s="50"/>
    </row>
    <row r="1836" spans="1:11" hidden="1">
      <c r="A1836" s="64" t="s">
        <v>15</v>
      </c>
      <c r="B1836" s="64" t="s">
        <v>291</v>
      </c>
      <c r="C1836" t="s">
        <v>1084</v>
      </c>
      <c r="D1836" s="64" t="s">
        <v>390</v>
      </c>
      <c r="E1836" s="64" t="s">
        <v>28</v>
      </c>
      <c r="F1836" s="64" t="s">
        <v>376</v>
      </c>
      <c r="G1836" s="64" t="s">
        <v>531</v>
      </c>
      <c r="H1836" t="s">
        <v>1142</v>
      </c>
      <c r="I1836" s="50" t="str">
        <f t="shared" si="29"/>
        <v>2. 出口CMDEIII4. 多级正反调无小于35</v>
      </c>
      <c r="J1836" s="50" t="s">
        <v>1148</v>
      </c>
      <c r="K1836" s="50"/>
    </row>
    <row r="1837" spans="1:11" hidden="1">
      <c r="A1837" s="64" t="s">
        <v>15</v>
      </c>
      <c r="B1837" s="64" t="s">
        <v>291</v>
      </c>
      <c r="C1837" t="s">
        <v>1084</v>
      </c>
      <c r="D1837" s="64" t="s">
        <v>390</v>
      </c>
      <c r="E1837" s="64" t="s">
        <v>28</v>
      </c>
      <c r="F1837" s="64" t="s">
        <v>376</v>
      </c>
      <c r="G1837" s="64" t="s">
        <v>1144</v>
      </c>
      <c r="H1837" t="s">
        <v>1142</v>
      </c>
      <c r="I1837" s="50" t="str">
        <f t="shared" si="29"/>
        <v>2. 出口CMDEIII4. 多级正反调筒式电位电阻小于35</v>
      </c>
      <c r="J1837" s="50" t="s">
        <v>1148</v>
      </c>
      <c r="K1837" s="50"/>
    </row>
    <row r="1838" spans="1:11" hidden="1">
      <c r="A1838" s="64" t="s">
        <v>15</v>
      </c>
      <c r="B1838" s="64" t="s">
        <v>291</v>
      </c>
      <c r="C1838" t="s">
        <v>1084</v>
      </c>
      <c r="D1838" s="64" t="s">
        <v>390</v>
      </c>
      <c r="E1838" s="64" t="s">
        <v>153</v>
      </c>
      <c r="F1838" s="64" t="s">
        <v>376</v>
      </c>
      <c r="G1838" s="64" t="s">
        <v>531</v>
      </c>
      <c r="H1838" t="s">
        <v>1142</v>
      </c>
      <c r="I1838" s="50" t="str">
        <f t="shared" si="29"/>
        <v>2. 出口CMDEI4. 多级正反调无小于35</v>
      </c>
      <c r="J1838" s="50" t="s">
        <v>1148</v>
      </c>
      <c r="K1838" s="50"/>
    </row>
    <row r="1839" spans="1:11" hidden="1">
      <c r="A1839" s="64" t="s">
        <v>15</v>
      </c>
      <c r="B1839" s="64" t="s">
        <v>291</v>
      </c>
      <c r="C1839" t="s">
        <v>1084</v>
      </c>
      <c r="D1839" s="64" t="s">
        <v>390</v>
      </c>
      <c r="E1839" s="64" t="s">
        <v>153</v>
      </c>
      <c r="F1839" s="64" t="s">
        <v>376</v>
      </c>
      <c r="G1839" s="64" t="s">
        <v>1144</v>
      </c>
      <c r="H1839" t="s">
        <v>1142</v>
      </c>
      <c r="I1839" s="50" t="str">
        <f t="shared" si="29"/>
        <v>2. 出口CMDEI4. 多级正反调筒式电位电阻小于35</v>
      </c>
      <c r="J1839" s="50" t="s">
        <v>1148</v>
      </c>
      <c r="K1839" s="50"/>
    </row>
    <row r="1840" spans="1:11" hidden="1">
      <c r="A1840" s="64" t="s">
        <v>15</v>
      </c>
      <c r="B1840" s="64" t="s">
        <v>291</v>
      </c>
      <c r="C1840" t="s">
        <v>1084</v>
      </c>
      <c r="D1840" s="64" t="s">
        <v>390</v>
      </c>
      <c r="E1840" s="64" t="s">
        <v>28</v>
      </c>
      <c r="F1840" s="64" t="s">
        <v>377</v>
      </c>
      <c r="G1840" s="64" t="s">
        <v>531</v>
      </c>
      <c r="H1840" t="s">
        <v>1142</v>
      </c>
      <c r="I1840" s="50" t="str">
        <f t="shared" si="29"/>
        <v>2. 出口CMDEIII5. 多级线性调无小于35</v>
      </c>
      <c r="J1840" s="50" t="s">
        <v>1148</v>
      </c>
      <c r="K1840" s="50"/>
    </row>
    <row r="1841" spans="1:11" hidden="1">
      <c r="A1841" s="64" t="s">
        <v>15</v>
      </c>
      <c r="B1841" s="64" t="s">
        <v>291</v>
      </c>
      <c r="C1841" t="s">
        <v>1084</v>
      </c>
      <c r="D1841" s="64" t="s">
        <v>390</v>
      </c>
      <c r="E1841" s="64" t="s">
        <v>153</v>
      </c>
      <c r="F1841" s="64" t="s">
        <v>377</v>
      </c>
      <c r="G1841" s="64" t="s">
        <v>531</v>
      </c>
      <c r="H1841" t="s">
        <v>1142</v>
      </c>
      <c r="I1841" s="50" t="str">
        <f t="shared" si="29"/>
        <v>2. 出口CMDEI5. 多级线性调无小于35</v>
      </c>
      <c r="J1841" s="50" t="s">
        <v>1148</v>
      </c>
      <c r="K1841" s="50"/>
    </row>
    <row r="1842" spans="1:11" hidden="1">
      <c r="A1842" s="64" t="s">
        <v>15</v>
      </c>
      <c r="B1842" s="64" t="s">
        <v>291</v>
      </c>
      <c r="C1842" t="s">
        <v>1084</v>
      </c>
      <c r="D1842" s="64" t="s">
        <v>390</v>
      </c>
      <c r="E1842" s="64" t="s">
        <v>28</v>
      </c>
      <c r="F1842" s="64" t="s">
        <v>378</v>
      </c>
      <c r="G1842" s="64" t="s">
        <v>531</v>
      </c>
      <c r="H1842" t="s">
        <v>1142</v>
      </c>
      <c r="I1842" s="50" t="str">
        <f t="shared" si="29"/>
        <v>2. 出口CMDEIII6. 多级粗细调无小于35</v>
      </c>
      <c r="J1842" s="50" t="s">
        <v>1148</v>
      </c>
      <c r="K1842" s="50"/>
    </row>
    <row r="1843" spans="1:11" hidden="1">
      <c r="A1843" s="64" t="s">
        <v>15</v>
      </c>
      <c r="B1843" s="64" t="s">
        <v>291</v>
      </c>
      <c r="C1843" t="s">
        <v>1084</v>
      </c>
      <c r="D1843" s="64" t="s">
        <v>390</v>
      </c>
      <c r="E1843" s="64" t="s">
        <v>28</v>
      </c>
      <c r="F1843" s="64" t="s">
        <v>378</v>
      </c>
      <c r="G1843" s="64" t="s">
        <v>1144</v>
      </c>
      <c r="H1843" t="s">
        <v>1142</v>
      </c>
      <c r="I1843" s="50" t="str">
        <f t="shared" si="29"/>
        <v>2. 出口CMDEIII6. 多级粗细调筒式电位电阻小于35</v>
      </c>
      <c r="J1843" s="50" t="s">
        <v>1148</v>
      </c>
      <c r="K1843" s="50"/>
    </row>
    <row r="1844" spans="1:11" hidden="1">
      <c r="A1844" s="64" t="s">
        <v>15</v>
      </c>
      <c r="B1844" s="64" t="s">
        <v>291</v>
      </c>
      <c r="C1844" t="s">
        <v>1084</v>
      </c>
      <c r="D1844" s="64" t="s">
        <v>390</v>
      </c>
      <c r="E1844" s="64" t="s">
        <v>153</v>
      </c>
      <c r="F1844" s="64" t="s">
        <v>378</v>
      </c>
      <c r="G1844" s="64" t="s">
        <v>531</v>
      </c>
      <c r="H1844" t="s">
        <v>1142</v>
      </c>
      <c r="I1844" s="50" t="str">
        <f t="shared" si="29"/>
        <v>2. 出口CMDEI6. 多级粗细调无小于35</v>
      </c>
      <c r="J1844" s="50" t="s">
        <v>1148</v>
      </c>
      <c r="K1844" s="50"/>
    </row>
    <row r="1845" spans="1:11" hidden="1">
      <c r="A1845" s="64" t="s">
        <v>15</v>
      </c>
      <c r="B1845" s="64" t="s">
        <v>291</v>
      </c>
      <c r="C1845" t="s">
        <v>1084</v>
      </c>
      <c r="D1845" s="64" t="s">
        <v>390</v>
      </c>
      <c r="E1845" s="64" t="s">
        <v>153</v>
      </c>
      <c r="F1845" s="64" t="s">
        <v>378</v>
      </c>
      <c r="G1845" s="64" t="s">
        <v>1144</v>
      </c>
      <c r="H1845" t="s">
        <v>1142</v>
      </c>
      <c r="I1845" s="50" t="str">
        <f t="shared" si="29"/>
        <v>2. 出口CMDEI6. 多级粗细调筒式电位电阻小于35</v>
      </c>
      <c r="J1845" s="50" t="s">
        <v>1148</v>
      </c>
      <c r="K1845" s="50"/>
    </row>
    <row r="1846" spans="1:11" hidden="1">
      <c r="A1846" s="64" t="s">
        <v>15</v>
      </c>
      <c r="B1846" s="64" t="s">
        <v>291</v>
      </c>
      <c r="C1846" t="s">
        <v>1084</v>
      </c>
      <c r="D1846" s="64" t="s">
        <v>118</v>
      </c>
      <c r="E1846" s="64" t="s">
        <v>28</v>
      </c>
      <c r="F1846" s="64" t="s">
        <v>373</v>
      </c>
      <c r="G1846" s="64" t="s">
        <v>531</v>
      </c>
      <c r="H1846" t="s">
        <v>1151</v>
      </c>
      <c r="I1846" s="50" t="str">
        <f t="shared" si="29"/>
        <v>2. 出口CMBIII1. 正反调无小于等于47</v>
      </c>
      <c r="J1846" s="98" t="s">
        <v>1143</v>
      </c>
      <c r="K1846" s="98"/>
    </row>
    <row r="1847" spans="1:11" hidden="1">
      <c r="A1847" s="64" t="s">
        <v>15</v>
      </c>
      <c r="B1847" s="64" t="s">
        <v>291</v>
      </c>
      <c r="C1847" t="s">
        <v>1084</v>
      </c>
      <c r="D1847" s="64" t="s">
        <v>118</v>
      </c>
      <c r="E1847" s="64" t="s">
        <v>28</v>
      </c>
      <c r="F1847" s="64" t="s">
        <v>373</v>
      </c>
      <c r="G1847" s="64" t="s">
        <v>1144</v>
      </c>
      <c r="H1847" t="s">
        <v>1151</v>
      </c>
      <c r="I1847" s="50" t="str">
        <f t="shared" si="29"/>
        <v>2. 出口CMBIII1. 正反调筒式电位电阻小于等于47</v>
      </c>
      <c r="J1847" s="98" t="s">
        <v>1145</v>
      </c>
      <c r="K1847" s="98"/>
    </row>
    <row r="1848" spans="1:11" hidden="1">
      <c r="A1848" s="64" t="s">
        <v>15</v>
      </c>
      <c r="B1848" s="64" t="s">
        <v>291</v>
      </c>
      <c r="C1848" t="s">
        <v>1084</v>
      </c>
      <c r="D1848" s="64" t="s">
        <v>118</v>
      </c>
      <c r="E1848" s="64" t="s">
        <v>153</v>
      </c>
      <c r="F1848" s="64" t="s">
        <v>373</v>
      </c>
      <c r="G1848" s="64" t="s">
        <v>531</v>
      </c>
      <c r="H1848" t="s">
        <v>1151</v>
      </c>
      <c r="I1848" s="50" t="str">
        <f t="shared" si="29"/>
        <v>2. 出口CMBI1. 正反调无小于等于47</v>
      </c>
      <c r="J1848" s="98" t="s">
        <v>1143</v>
      </c>
      <c r="K1848" s="98"/>
    </row>
    <row r="1849" spans="1:11" hidden="1">
      <c r="A1849" s="64" t="s">
        <v>15</v>
      </c>
      <c r="B1849" s="64" t="s">
        <v>291</v>
      </c>
      <c r="C1849" t="s">
        <v>1084</v>
      </c>
      <c r="D1849" s="64" t="s">
        <v>118</v>
      </c>
      <c r="E1849" s="64" t="s">
        <v>153</v>
      </c>
      <c r="F1849" s="64" t="s">
        <v>373</v>
      </c>
      <c r="G1849" s="64" t="s">
        <v>1144</v>
      </c>
      <c r="H1849" t="s">
        <v>1151</v>
      </c>
      <c r="I1849" s="50" t="str">
        <f t="shared" si="29"/>
        <v>2. 出口CMBI1. 正反调筒式电位电阻小于等于47</v>
      </c>
      <c r="J1849" s="98" t="s">
        <v>1146</v>
      </c>
      <c r="K1849" s="98"/>
    </row>
    <row r="1850" spans="1:11" hidden="1">
      <c r="A1850" s="64" t="s">
        <v>15</v>
      </c>
      <c r="B1850" s="64" t="s">
        <v>291</v>
      </c>
      <c r="C1850" t="s">
        <v>1084</v>
      </c>
      <c r="D1850" s="64" t="s">
        <v>118</v>
      </c>
      <c r="E1850" s="64" t="s">
        <v>28</v>
      </c>
      <c r="F1850" s="64" t="s">
        <v>374</v>
      </c>
      <c r="G1850" s="64" t="s">
        <v>531</v>
      </c>
      <c r="H1850" t="s">
        <v>1151</v>
      </c>
      <c r="I1850" s="50" t="str">
        <f t="shared" si="29"/>
        <v>2. 出口CMBIII2. 线性调无小于等于47</v>
      </c>
      <c r="J1850" s="50" t="s">
        <v>1143</v>
      </c>
      <c r="K1850" s="50"/>
    </row>
    <row r="1851" spans="1:11" hidden="1">
      <c r="A1851" s="64" t="s">
        <v>15</v>
      </c>
      <c r="B1851" s="64" t="s">
        <v>291</v>
      </c>
      <c r="C1851" t="s">
        <v>1084</v>
      </c>
      <c r="D1851" s="64" t="s">
        <v>118</v>
      </c>
      <c r="E1851" s="64" t="s">
        <v>153</v>
      </c>
      <c r="F1851" s="64" t="s">
        <v>374</v>
      </c>
      <c r="G1851" s="64" t="s">
        <v>531</v>
      </c>
      <c r="H1851" t="s">
        <v>1151</v>
      </c>
      <c r="I1851" s="50" t="str">
        <f t="shared" si="29"/>
        <v>2. 出口CMBI2. 线性调无小于等于47</v>
      </c>
      <c r="J1851" s="50" t="s">
        <v>1143</v>
      </c>
      <c r="K1851" s="50"/>
    </row>
    <row r="1852" spans="1:11" hidden="1">
      <c r="A1852" s="64" t="s">
        <v>15</v>
      </c>
      <c r="B1852" s="64" t="s">
        <v>291</v>
      </c>
      <c r="C1852" t="s">
        <v>1084</v>
      </c>
      <c r="D1852" s="64" t="s">
        <v>118</v>
      </c>
      <c r="E1852" s="64" t="s">
        <v>28</v>
      </c>
      <c r="F1852" s="64" t="s">
        <v>375</v>
      </c>
      <c r="G1852" s="64" t="s">
        <v>531</v>
      </c>
      <c r="H1852" t="s">
        <v>1151</v>
      </c>
      <c r="I1852" s="50" t="str">
        <f t="shared" si="29"/>
        <v>2. 出口CMBIII3. 粗细调无小于等于47</v>
      </c>
      <c r="J1852" s="50" t="s">
        <v>1147</v>
      </c>
      <c r="K1852" s="50"/>
    </row>
    <row r="1853" spans="1:11" hidden="1">
      <c r="A1853" s="64" t="s">
        <v>15</v>
      </c>
      <c r="B1853" s="64" t="s">
        <v>291</v>
      </c>
      <c r="C1853" t="s">
        <v>1084</v>
      </c>
      <c r="D1853" s="64" t="s">
        <v>118</v>
      </c>
      <c r="E1853" s="64" t="s">
        <v>28</v>
      </c>
      <c r="F1853" s="64" t="s">
        <v>375</v>
      </c>
      <c r="G1853" s="64" t="s">
        <v>1144</v>
      </c>
      <c r="H1853" t="s">
        <v>1151</v>
      </c>
      <c r="I1853" s="50" t="str">
        <f t="shared" si="29"/>
        <v>2. 出口CMBIII3. 粗细调筒式电位电阻小于等于47</v>
      </c>
      <c r="J1853" s="50" t="s">
        <v>1147</v>
      </c>
      <c r="K1853" s="50"/>
    </row>
    <row r="1854" spans="1:11" hidden="1">
      <c r="A1854" s="64" t="s">
        <v>15</v>
      </c>
      <c r="B1854" s="64" t="s">
        <v>291</v>
      </c>
      <c r="C1854" t="s">
        <v>1084</v>
      </c>
      <c r="D1854" s="64" t="s">
        <v>118</v>
      </c>
      <c r="E1854" s="64" t="s">
        <v>153</v>
      </c>
      <c r="F1854" s="64" t="s">
        <v>375</v>
      </c>
      <c r="G1854" s="64" t="s">
        <v>531</v>
      </c>
      <c r="H1854" t="s">
        <v>1151</v>
      </c>
      <c r="I1854" s="50" t="str">
        <f t="shared" si="29"/>
        <v>2. 出口CMBI3. 粗细调无小于等于47</v>
      </c>
      <c r="J1854" s="50" t="s">
        <v>1147</v>
      </c>
      <c r="K1854" s="50"/>
    </row>
    <row r="1855" spans="1:11" hidden="1">
      <c r="A1855" s="64" t="s">
        <v>15</v>
      </c>
      <c r="B1855" s="64" t="s">
        <v>291</v>
      </c>
      <c r="C1855" t="s">
        <v>1084</v>
      </c>
      <c r="D1855" s="64" t="s">
        <v>118</v>
      </c>
      <c r="E1855" s="64" t="s">
        <v>153</v>
      </c>
      <c r="F1855" s="64" t="s">
        <v>375</v>
      </c>
      <c r="G1855" s="64" t="s">
        <v>1144</v>
      </c>
      <c r="H1855" t="s">
        <v>1151</v>
      </c>
      <c r="I1855" s="50" t="str">
        <f t="shared" si="29"/>
        <v>2. 出口CMBI3. 粗细调筒式电位电阻小于等于47</v>
      </c>
      <c r="J1855" s="50" t="s">
        <v>1147</v>
      </c>
      <c r="K1855" s="50"/>
    </row>
    <row r="1856" spans="1:11" hidden="1">
      <c r="A1856" s="64" t="s">
        <v>15</v>
      </c>
      <c r="B1856" s="64" t="s">
        <v>291</v>
      </c>
      <c r="C1856" t="s">
        <v>1084</v>
      </c>
      <c r="D1856" s="64" t="s">
        <v>118</v>
      </c>
      <c r="E1856" s="64" t="s">
        <v>28</v>
      </c>
      <c r="F1856" s="64" t="s">
        <v>376</v>
      </c>
      <c r="G1856" s="64" t="s">
        <v>531</v>
      </c>
      <c r="H1856" t="s">
        <v>1151</v>
      </c>
      <c r="I1856" s="50" t="str">
        <f t="shared" si="29"/>
        <v>2. 出口CMBIII4. 多级正反调无小于等于47</v>
      </c>
      <c r="J1856" s="50" t="s">
        <v>1148</v>
      </c>
      <c r="K1856" s="50"/>
    </row>
    <row r="1857" spans="1:11" hidden="1">
      <c r="A1857" s="64" t="s">
        <v>15</v>
      </c>
      <c r="B1857" s="64" t="s">
        <v>291</v>
      </c>
      <c r="C1857" t="s">
        <v>1084</v>
      </c>
      <c r="D1857" s="64" t="s">
        <v>118</v>
      </c>
      <c r="E1857" s="64" t="s">
        <v>28</v>
      </c>
      <c r="F1857" s="64" t="s">
        <v>376</v>
      </c>
      <c r="G1857" s="64" t="s">
        <v>1144</v>
      </c>
      <c r="H1857" t="s">
        <v>1151</v>
      </c>
      <c r="I1857" s="50" t="str">
        <f t="shared" si="29"/>
        <v>2. 出口CMBIII4. 多级正反调筒式电位电阻小于等于47</v>
      </c>
      <c r="J1857" s="50" t="s">
        <v>1148</v>
      </c>
      <c r="K1857" s="50"/>
    </row>
    <row r="1858" spans="1:11" hidden="1">
      <c r="A1858" s="64" t="s">
        <v>15</v>
      </c>
      <c r="B1858" s="64" t="s">
        <v>291</v>
      </c>
      <c r="C1858" t="s">
        <v>1084</v>
      </c>
      <c r="D1858" s="64" t="s">
        <v>118</v>
      </c>
      <c r="E1858" s="64" t="s">
        <v>153</v>
      </c>
      <c r="F1858" s="64" t="s">
        <v>376</v>
      </c>
      <c r="G1858" s="64" t="s">
        <v>531</v>
      </c>
      <c r="H1858" t="s">
        <v>1151</v>
      </c>
      <c r="I1858" s="50" t="str">
        <f t="shared" si="29"/>
        <v>2. 出口CMBI4. 多级正反调无小于等于47</v>
      </c>
      <c r="J1858" s="50" t="s">
        <v>1148</v>
      </c>
      <c r="K1858" s="50"/>
    </row>
    <row r="1859" spans="1:11" hidden="1">
      <c r="A1859" s="64" t="s">
        <v>15</v>
      </c>
      <c r="B1859" s="64" t="s">
        <v>291</v>
      </c>
      <c r="C1859" t="s">
        <v>1084</v>
      </c>
      <c r="D1859" s="64" t="s">
        <v>118</v>
      </c>
      <c r="E1859" s="64" t="s">
        <v>153</v>
      </c>
      <c r="F1859" s="64" t="s">
        <v>376</v>
      </c>
      <c r="G1859" s="64" t="s">
        <v>1144</v>
      </c>
      <c r="H1859" t="s">
        <v>1151</v>
      </c>
      <c r="I1859" s="50" t="str">
        <f t="shared" si="29"/>
        <v>2. 出口CMBI4. 多级正反调筒式电位电阻小于等于47</v>
      </c>
      <c r="J1859" s="50" t="s">
        <v>1148</v>
      </c>
      <c r="K1859" s="50"/>
    </row>
    <row r="1860" spans="1:11" hidden="1">
      <c r="A1860" s="64" t="s">
        <v>15</v>
      </c>
      <c r="B1860" s="64" t="s">
        <v>291</v>
      </c>
      <c r="C1860" t="s">
        <v>1084</v>
      </c>
      <c r="D1860" s="64" t="s">
        <v>118</v>
      </c>
      <c r="E1860" s="64" t="s">
        <v>28</v>
      </c>
      <c r="F1860" s="64" t="s">
        <v>377</v>
      </c>
      <c r="G1860" s="64" t="s">
        <v>531</v>
      </c>
      <c r="H1860" t="s">
        <v>1151</v>
      </c>
      <c r="I1860" s="50" t="str">
        <f t="shared" si="29"/>
        <v>2. 出口CMBIII5. 多级线性调无小于等于47</v>
      </c>
      <c r="J1860" s="50" t="s">
        <v>1148</v>
      </c>
      <c r="K1860" s="50"/>
    </row>
    <row r="1861" spans="1:11" hidden="1">
      <c r="A1861" s="64" t="s">
        <v>15</v>
      </c>
      <c r="B1861" s="64" t="s">
        <v>291</v>
      </c>
      <c r="C1861" t="s">
        <v>1084</v>
      </c>
      <c r="D1861" s="64" t="s">
        <v>118</v>
      </c>
      <c r="E1861" s="64" t="s">
        <v>153</v>
      </c>
      <c r="F1861" s="64" t="s">
        <v>377</v>
      </c>
      <c r="G1861" s="64" t="s">
        <v>531</v>
      </c>
      <c r="H1861" t="s">
        <v>1151</v>
      </c>
      <c r="I1861" s="50" t="str">
        <f t="shared" si="29"/>
        <v>2. 出口CMBI5. 多级线性调无小于等于47</v>
      </c>
      <c r="J1861" s="50" t="s">
        <v>1148</v>
      </c>
      <c r="K1861" s="50"/>
    </row>
    <row r="1862" spans="1:11" hidden="1">
      <c r="A1862" s="64" t="s">
        <v>15</v>
      </c>
      <c r="B1862" s="64" t="s">
        <v>291</v>
      </c>
      <c r="C1862" t="s">
        <v>1084</v>
      </c>
      <c r="D1862" s="64" t="s">
        <v>118</v>
      </c>
      <c r="E1862" s="64" t="s">
        <v>28</v>
      </c>
      <c r="F1862" s="64" t="s">
        <v>378</v>
      </c>
      <c r="G1862" s="64" t="s">
        <v>531</v>
      </c>
      <c r="H1862" t="s">
        <v>1151</v>
      </c>
      <c r="I1862" s="50" t="str">
        <f t="shared" si="29"/>
        <v>2. 出口CMBIII6. 多级粗细调无小于等于47</v>
      </c>
      <c r="J1862" s="50" t="s">
        <v>1148</v>
      </c>
      <c r="K1862" s="50"/>
    </row>
    <row r="1863" spans="1:11" hidden="1">
      <c r="A1863" s="64" t="s">
        <v>15</v>
      </c>
      <c r="B1863" s="64" t="s">
        <v>291</v>
      </c>
      <c r="C1863" t="s">
        <v>1084</v>
      </c>
      <c r="D1863" s="64" t="s">
        <v>118</v>
      </c>
      <c r="E1863" s="64" t="s">
        <v>28</v>
      </c>
      <c r="F1863" s="64" t="s">
        <v>378</v>
      </c>
      <c r="G1863" s="64" t="s">
        <v>1144</v>
      </c>
      <c r="H1863" t="s">
        <v>1151</v>
      </c>
      <c r="I1863" s="50" t="str">
        <f t="shared" si="29"/>
        <v>2. 出口CMBIII6. 多级粗细调筒式电位电阻小于等于47</v>
      </c>
      <c r="J1863" s="50" t="s">
        <v>1148</v>
      </c>
      <c r="K1863" s="50"/>
    </row>
    <row r="1864" spans="1:11" hidden="1">
      <c r="A1864" s="64" t="s">
        <v>15</v>
      </c>
      <c r="B1864" s="64" t="s">
        <v>291</v>
      </c>
      <c r="C1864" t="s">
        <v>1084</v>
      </c>
      <c r="D1864" s="64" t="s">
        <v>118</v>
      </c>
      <c r="E1864" s="64" t="s">
        <v>153</v>
      </c>
      <c r="F1864" s="64" t="s">
        <v>378</v>
      </c>
      <c r="G1864" s="64" t="s">
        <v>531</v>
      </c>
      <c r="H1864" t="s">
        <v>1151</v>
      </c>
      <c r="I1864" s="50" t="str">
        <f t="shared" si="29"/>
        <v>2. 出口CMBI6. 多级粗细调无小于等于47</v>
      </c>
      <c r="J1864" s="50" t="s">
        <v>1148</v>
      </c>
      <c r="K1864" s="50"/>
    </row>
    <row r="1865" spans="1:11" hidden="1">
      <c r="A1865" s="64" t="s">
        <v>15</v>
      </c>
      <c r="B1865" s="64" t="s">
        <v>291</v>
      </c>
      <c r="C1865" t="s">
        <v>1084</v>
      </c>
      <c r="D1865" s="64" t="s">
        <v>118</v>
      </c>
      <c r="E1865" s="64" t="s">
        <v>153</v>
      </c>
      <c r="F1865" s="64" t="s">
        <v>378</v>
      </c>
      <c r="G1865" s="64" t="s">
        <v>1144</v>
      </c>
      <c r="H1865" t="s">
        <v>1151</v>
      </c>
      <c r="I1865" s="50" t="str">
        <f t="shared" si="29"/>
        <v>2. 出口CMBI6. 多级粗细调筒式电位电阻小于等于47</v>
      </c>
      <c r="J1865" s="50" t="s">
        <v>1148</v>
      </c>
      <c r="K1865" s="50"/>
    </row>
    <row r="1866" spans="1:11" hidden="1">
      <c r="A1866" s="64" t="s">
        <v>15</v>
      </c>
      <c r="B1866" s="64" t="s">
        <v>291</v>
      </c>
      <c r="C1866" t="s">
        <v>1084</v>
      </c>
      <c r="D1866" s="64" t="s">
        <v>389</v>
      </c>
      <c r="E1866" s="64" t="s">
        <v>28</v>
      </c>
      <c r="F1866" s="64" t="s">
        <v>373</v>
      </c>
      <c r="G1866" s="64" t="s">
        <v>531</v>
      </c>
      <c r="H1866" t="s">
        <v>1151</v>
      </c>
      <c r="I1866" s="50" t="str">
        <f t="shared" si="29"/>
        <v>2. 出口CMCIII1. 正反调无小于等于47</v>
      </c>
      <c r="J1866" s="50" t="s">
        <v>1143</v>
      </c>
      <c r="K1866" s="50"/>
    </row>
    <row r="1867" spans="1:11" hidden="1">
      <c r="A1867" s="64" t="s">
        <v>15</v>
      </c>
      <c r="B1867" s="64" t="s">
        <v>291</v>
      </c>
      <c r="C1867" t="s">
        <v>1084</v>
      </c>
      <c r="D1867" s="64" t="s">
        <v>389</v>
      </c>
      <c r="E1867" s="64" t="s">
        <v>28</v>
      </c>
      <c r="F1867" s="64" t="s">
        <v>373</v>
      </c>
      <c r="G1867" s="64" t="s">
        <v>1144</v>
      </c>
      <c r="H1867" t="s">
        <v>1151</v>
      </c>
      <c r="I1867" s="50" t="str">
        <f t="shared" si="29"/>
        <v>2. 出口CMCIII1. 正反调筒式电位电阻小于等于47</v>
      </c>
      <c r="J1867" s="50" t="s">
        <v>1145</v>
      </c>
      <c r="K1867" s="50"/>
    </row>
    <row r="1868" spans="1:11" hidden="1">
      <c r="A1868" s="64" t="s">
        <v>15</v>
      </c>
      <c r="B1868" s="64" t="s">
        <v>291</v>
      </c>
      <c r="C1868" t="s">
        <v>1084</v>
      </c>
      <c r="D1868" s="64" t="s">
        <v>389</v>
      </c>
      <c r="E1868" s="64" t="s">
        <v>153</v>
      </c>
      <c r="F1868" s="64" t="s">
        <v>373</v>
      </c>
      <c r="G1868" s="64" t="s">
        <v>531</v>
      </c>
      <c r="H1868" t="s">
        <v>1151</v>
      </c>
      <c r="I1868" s="50" t="str">
        <f t="shared" si="29"/>
        <v>2. 出口CMCI1. 正反调无小于等于47</v>
      </c>
      <c r="J1868" s="50" t="s">
        <v>1143</v>
      </c>
      <c r="K1868" s="50"/>
    </row>
    <row r="1869" spans="1:11" hidden="1">
      <c r="A1869" s="64" t="s">
        <v>15</v>
      </c>
      <c r="B1869" s="64" t="s">
        <v>291</v>
      </c>
      <c r="C1869" t="s">
        <v>1084</v>
      </c>
      <c r="D1869" s="64" t="s">
        <v>389</v>
      </c>
      <c r="E1869" s="64" t="s">
        <v>153</v>
      </c>
      <c r="F1869" s="64" t="s">
        <v>373</v>
      </c>
      <c r="G1869" s="64" t="s">
        <v>1144</v>
      </c>
      <c r="H1869" t="s">
        <v>1151</v>
      </c>
      <c r="I1869" s="50" t="str">
        <f t="shared" si="29"/>
        <v>2. 出口CMCI1. 正反调筒式电位电阻小于等于47</v>
      </c>
      <c r="J1869" s="50" t="s">
        <v>1146</v>
      </c>
      <c r="K1869" s="50"/>
    </row>
    <row r="1870" spans="1:11" hidden="1">
      <c r="A1870" s="64" t="s">
        <v>15</v>
      </c>
      <c r="B1870" s="64" t="s">
        <v>291</v>
      </c>
      <c r="C1870" t="s">
        <v>1084</v>
      </c>
      <c r="D1870" s="64" t="s">
        <v>389</v>
      </c>
      <c r="E1870" s="64" t="s">
        <v>28</v>
      </c>
      <c r="F1870" s="64" t="s">
        <v>374</v>
      </c>
      <c r="G1870" s="64" t="s">
        <v>531</v>
      </c>
      <c r="H1870" t="s">
        <v>1151</v>
      </c>
      <c r="I1870" s="50" t="str">
        <f t="shared" si="29"/>
        <v>2. 出口CMCIII2. 线性调无小于等于47</v>
      </c>
      <c r="J1870" s="50" t="s">
        <v>1143</v>
      </c>
      <c r="K1870" s="50"/>
    </row>
    <row r="1871" spans="1:11" hidden="1">
      <c r="A1871" s="64" t="s">
        <v>15</v>
      </c>
      <c r="B1871" s="64" t="s">
        <v>291</v>
      </c>
      <c r="C1871" t="s">
        <v>1084</v>
      </c>
      <c r="D1871" s="64" t="s">
        <v>389</v>
      </c>
      <c r="E1871" s="64" t="s">
        <v>153</v>
      </c>
      <c r="F1871" s="64" t="s">
        <v>374</v>
      </c>
      <c r="G1871" s="64" t="s">
        <v>531</v>
      </c>
      <c r="H1871" t="s">
        <v>1151</v>
      </c>
      <c r="I1871" s="50" t="str">
        <f t="shared" si="29"/>
        <v>2. 出口CMCI2. 线性调无小于等于47</v>
      </c>
      <c r="J1871" s="50" t="s">
        <v>1143</v>
      </c>
      <c r="K1871" s="50"/>
    </row>
    <row r="1872" spans="1:11" hidden="1">
      <c r="A1872" s="64" t="s">
        <v>15</v>
      </c>
      <c r="B1872" s="64" t="s">
        <v>291</v>
      </c>
      <c r="C1872" t="s">
        <v>1084</v>
      </c>
      <c r="D1872" s="64" t="s">
        <v>389</v>
      </c>
      <c r="E1872" s="64" t="s">
        <v>28</v>
      </c>
      <c r="F1872" s="64" t="s">
        <v>375</v>
      </c>
      <c r="G1872" s="64" t="s">
        <v>531</v>
      </c>
      <c r="H1872" t="s">
        <v>1151</v>
      </c>
      <c r="I1872" s="50" t="str">
        <f t="shared" si="29"/>
        <v>2. 出口CMCIII3. 粗细调无小于等于47</v>
      </c>
      <c r="J1872" s="50" t="s">
        <v>1147</v>
      </c>
      <c r="K1872" s="50"/>
    </row>
    <row r="1873" spans="1:11" hidden="1">
      <c r="A1873" s="64" t="s">
        <v>15</v>
      </c>
      <c r="B1873" s="64" t="s">
        <v>291</v>
      </c>
      <c r="C1873" t="s">
        <v>1084</v>
      </c>
      <c r="D1873" s="64" t="s">
        <v>389</v>
      </c>
      <c r="E1873" s="64" t="s">
        <v>28</v>
      </c>
      <c r="F1873" s="64" t="s">
        <v>375</v>
      </c>
      <c r="G1873" s="64" t="s">
        <v>1144</v>
      </c>
      <c r="H1873" t="s">
        <v>1151</v>
      </c>
      <c r="I1873" s="50" t="str">
        <f t="shared" si="29"/>
        <v>2. 出口CMCIII3. 粗细调筒式电位电阻小于等于47</v>
      </c>
      <c r="J1873" s="50" t="s">
        <v>1147</v>
      </c>
      <c r="K1873" s="50"/>
    </row>
    <row r="1874" spans="1:11" hidden="1">
      <c r="A1874" s="64" t="s">
        <v>15</v>
      </c>
      <c r="B1874" s="64" t="s">
        <v>291</v>
      </c>
      <c r="C1874" t="s">
        <v>1084</v>
      </c>
      <c r="D1874" s="64" t="s">
        <v>389</v>
      </c>
      <c r="E1874" s="64" t="s">
        <v>153</v>
      </c>
      <c r="F1874" s="64" t="s">
        <v>375</v>
      </c>
      <c r="G1874" s="64" t="s">
        <v>531</v>
      </c>
      <c r="H1874" t="s">
        <v>1151</v>
      </c>
      <c r="I1874" s="50" t="str">
        <f t="shared" si="29"/>
        <v>2. 出口CMCI3. 粗细调无小于等于47</v>
      </c>
      <c r="J1874" s="50" t="s">
        <v>1147</v>
      </c>
      <c r="K1874" s="50"/>
    </row>
    <row r="1875" spans="1:11" hidden="1">
      <c r="A1875" s="64" t="s">
        <v>15</v>
      </c>
      <c r="B1875" s="64" t="s">
        <v>291</v>
      </c>
      <c r="C1875" t="s">
        <v>1084</v>
      </c>
      <c r="D1875" s="64" t="s">
        <v>389</v>
      </c>
      <c r="E1875" s="64" t="s">
        <v>153</v>
      </c>
      <c r="F1875" s="64" t="s">
        <v>375</v>
      </c>
      <c r="G1875" s="64" t="s">
        <v>1144</v>
      </c>
      <c r="H1875" t="s">
        <v>1151</v>
      </c>
      <c r="I1875" s="50" t="str">
        <f t="shared" si="29"/>
        <v>2. 出口CMCI3. 粗细调筒式电位电阻小于等于47</v>
      </c>
      <c r="J1875" s="50" t="s">
        <v>1147</v>
      </c>
      <c r="K1875" s="50"/>
    </row>
    <row r="1876" spans="1:11" hidden="1">
      <c r="A1876" s="64" t="s">
        <v>15</v>
      </c>
      <c r="B1876" s="64" t="s">
        <v>291</v>
      </c>
      <c r="C1876" t="s">
        <v>1084</v>
      </c>
      <c r="D1876" s="64" t="s">
        <v>389</v>
      </c>
      <c r="E1876" s="64" t="s">
        <v>28</v>
      </c>
      <c r="F1876" s="64" t="s">
        <v>376</v>
      </c>
      <c r="G1876" s="64" t="s">
        <v>531</v>
      </c>
      <c r="H1876" t="s">
        <v>1151</v>
      </c>
      <c r="I1876" s="50" t="str">
        <f t="shared" si="29"/>
        <v>2. 出口CMCIII4. 多级正反调无小于等于47</v>
      </c>
      <c r="J1876" s="50" t="s">
        <v>1148</v>
      </c>
      <c r="K1876" s="50"/>
    </row>
    <row r="1877" spans="1:11" hidden="1">
      <c r="A1877" s="64" t="s">
        <v>15</v>
      </c>
      <c r="B1877" s="64" t="s">
        <v>291</v>
      </c>
      <c r="C1877" t="s">
        <v>1084</v>
      </c>
      <c r="D1877" s="64" t="s">
        <v>389</v>
      </c>
      <c r="E1877" s="64" t="s">
        <v>28</v>
      </c>
      <c r="F1877" s="64" t="s">
        <v>376</v>
      </c>
      <c r="G1877" s="64" t="s">
        <v>1144</v>
      </c>
      <c r="H1877" t="s">
        <v>1151</v>
      </c>
      <c r="I1877" s="50" t="str">
        <f t="shared" si="29"/>
        <v>2. 出口CMCIII4. 多级正反调筒式电位电阻小于等于47</v>
      </c>
      <c r="J1877" s="50" t="s">
        <v>1148</v>
      </c>
      <c r="K1877" s="50"/>
    </row>
    <row r="1878" spans="1:11" hidden="1">
      <c r="A1878" s="64" t="s">
        <v>15</v>
      </c>
      <c r="B1878" s="64" t="s">
        <v>291</v>
      </c>
      <c r="C1878" t="s">
        <v>1084</v>
      </c>
      <c r="D1878" s="64" t="s">
        <v>389</v>
      </c>
      <c r="E1878" s="64" t="s">
        <v>153</v>
      </c>
      <c r="F1878" s="64" t="s">
        <v>376</v>
      </c>
      <c r="G1878" s="64" t="s">
        <v>531</v>
      </c>
      <c r="H1878" t="s">
        <v>1151</v>
      </c>
      <c r="I1878" s="50" t="str">
        <f t="shared" si="29"/>
        <v>2. 出口CMCI4. 多级正反调无小于等于47</v>
      </c>
      <c r="J1878" s="50" t="s">
        <v>1148</v>
      </c>
      <c r="K1878" s="50"/>
    </row>
    <row r="1879" spans="1:11" hidden="1">
      <c r="A1879" s="64" t="s">
        <v>15</v>
      </c>
      <c r="B1879" s="64" t="s">
        <v>291</v>
      </c>
      <c r="C1879" t="s">
        <v>1084</v>
      </c>
      <c r="D1879" s="64" t="s">
        <v>389</v>
      </c>
      <c r="E1879" s="64" t="s">
        <v>153</v>
      </c>
      <c r="F1879" s="64" t="s">
        <v>376</v>
      </c>
      <c r="G1879" s="64" t="s">
        <v>1144</v>
      </c>
      <c r="H1879" t="s">
        <v>1151</v>
      </c>
      <c r="I1879" s="50" t="str">
        <f t="shared" si="29"/>
        <v>2. 出口CMCI4. 多级正反调筒式电位电阻小于等于47</v>
      </c>
      <c r="J1879" s="50" t="s">
        <v>1148</v>
      </c>
      <c r="K1879" s="50"/>
    </row>
    <row r="1880" spans="1:11" hidden="1">
      <c r="A1880" s="64" t="s">
        <v>15</v>
      </c>
      <c r="B1880" s="64" t="s">
        <v>291</v>
      </c>
      <c r="C1880" t="s">
        <v>1084</v>
      </c>
      <c r="D1880" s="64" t="s">
        <v>389</v>
      </c>
      <c r="E1880" s="64" t="s">
        <v>28</v>
      </c>
      <c r="F1880" s="64" t="s">
        <v>377</v>
      </c>
      <c r="G1880" s="64" t="s">
        <v>531</v>
      </c>
      <c r="H1880" t="s">
        <v>1151</v>
      </c>
      <c r="I1880" s="50" t="str">
        <f t="shared" si="29"/>
        <v>2. 出口CMCIII5. 多级线性调无小于等于47</v>
      </c>
      <c r="J1880" s="50" t="s">
        <v>1148</v>
      </c>
      <c r="K1880" s="50"/>
    </row>
    <row r="1881" spans="1:11" hidden="1">
      <c r="A1881" s="64" t="s">
        <v>15</v>
      </c>
      <c r="B1881" s="64" t="s">
        <v>291</v>
      </c>
      <c r="C1881" t="s">
        <v>1084</v>
      </c>
      <c r="D1881" s="64" t="s">
        <v>389</v>
      </c>
      <c r="E1881" s="64" t="s">
        <v>153</v>
      </c>
      <c r="F1881" s="64" t="s">
        <v>377</v>
      </c>
      <c r="G1881" s="64" t="s">
        <v>531</v>
      </c>
      <c r="H1881" t="s">
        <v>1151</v>
      </c>
      <c r="I1881" s="50" t="str">
        <f t="shared" si="29"/>
        <v>2. 出口CMCI5. 多级线性调无小于等于47</v>
      </c>
      <c r="J1881" s="50" t="s">
        <v>1148</v>
      </c>
      <c r="K1881" s="50"/>
    </row>
    <row r="1882" spans="1:11" hidden="1">
      <c r="A1882" s="64" t="s">
        <v>15</v>
      </c>
      <c r="B1882" s="64" t="s">
        <v>291</v>
      </c>
      <c r="C1882" t="s">
        <v>1084</v>
      </c>
      <c r="D1882" s="64" t="s">
        <v>389</v>
      </c>
      <c r="E1882" s="64" t="s">
        <v>28</v>
      </c>
      <c r="F1882" s="64" t="s">
        <v>378</v>
      </c>
      <c r="G1882" s="64" t="s">
        <v>531</v>
      </c>
      <c r="H1882" t="s">
        <v>1151</v>
      </c>
      <c r="I1882" s="50" t="str">
        <f t="shared" si="29"/>
        <v>2. 出口CMCIII6. 多级粗细调无小于等于47</v>
      </c>
      <c r="J1882" s="50" t="s">
        <v>1148</v>
      </c>
      <c r="K1882" s="50"/>
    </row>
    <row r="1883" spans="1:11" hidden="1">
      <c r="A1883" s="64" t="s">
        <v>15</v>
      </c>
      <c r="B1883" s="64" t="s">
        <v>291</v>
      </c>
      <c r="C1883" t="s">
        <v>1084</v>
      </c>
      <c r="D1883" s="64" t="s">
        <v>389</v>
      </c>
      <c r="E1883" s="64" t="s">
        <v>28</v>
      </c>
      <c r="F1883" s="64" t="s">
        <v>378</v>
      </c>
      <c r="G1883" s="64" t="s">
        <v>1144</v>
      </c>
      <c r="H1883" t="s">
        <v>1151</v>
      </c>
      <c r="I1883" s="50" t="str">
        <f t="shared" si="29"/>
        <v>2. 出口CMCIII6. 多级粗细调筒式电位电阻小于等于47</v>
      </c>
      <c r="J1883" s="50" t="s">
        <v>1148</v>
      </c>
      <c r="K1883" s="50"/>
    </row>
    <row r="1884" spans="1:11" hidden="1">
      <c r="A1884" s="64" t="s">
        <v>15</v>
      </c>
      <c r="B1884" s="64" t="s">
        <v>291</v>
      </c>
      <c r="C1884" t="s">
        <v>1084</v>
      </c>
      <c r="D1884" s="64" t="s">
        <v>389</v>
      </c>
      <c r="E1884" s="64" t="s">
        <v>153</v>
      </c>
      <c r="F1884" s="64" t="s">
        <v>378</v>
      </c>
      <c r="G1884" s="64" t="s">
        <v>531</v>
      </c>
      <c r="H1884" t="s">
        <v>1151</v>
      </c>
      <c r="I1884" s="50" t="str">
        <f t="shared" si="29"/>
        <v>2. 出口CMCI6. 多级粗细调无小于等于47</v>
      </c>
      <c r="J1884" s="50" t="s">
        <v>1148</v>
      </c>
      <c r="K1884" s="50"/>
    </row>
    <row r="1885" spans="1:11" hidden="1">
      <c r="A1885" s="64" t="s">
        <v>15</v>
      </c>
      <c r="B1885" s="64" t="s">
        <v>291</v>
      </c>
      <c r="C1885" t="s">
        <v>1084</v>
      </c>
      <c r="D1885" s="64" t="s">
        <v>389</v>
      </c>
      <c r="E1885" s="64" t="s">
        <v>153</v>
      </c>
      <c r="F1885" s="64" t="s">
        <v>378</v>
      </c>
      <c r="G1885" s="64" t="s">
        <v>1144</v>
      </c>
      <c r="H1885" t="s">
        <v>1151</v>
      </c>
      <c r="I1885" s="50" t="str">
        <f t="shared" si="29"/>
        <v>2. 出口CMCI6. 多级粗细调筒式电位电阻小于等于47</v>
      </c>
      <c r="J1885" s="50" t="s">
        <v>1148</v>
      </c>
      <c r="K1885" s="50"/>
    </row>
    <row r="1886" spans="1:11" hidden="1">
      <c r="A1886" s="64" t="s">
        <v>15</v>
      </c>
      <c r="B1886" s="64" t="s">
        <v>291</v>
      </c>
      <c r="C1886" t="s">
        <v>1084</v>
      </c>
      <c r="D1886" s="64" t="s">
        <v>387</v>
      </c>
      <c r="E1886" s="64" t="s">
        <v>28</v>
      </c>
      <c r="F1886" s="64" t="s">
        <v>373</v>
      </c>
      <c r="G1886" s="64" t="s">
        <v>531</v>
      </c>
      <c r="H1886" t="s">
        <v>1151</v>
      </c>
      <c r="I1886" s="50" t="str">
        <f t="shared" si="29"/>
        <v>2. 出口CMDIII1. 正反调无小于等于47</v>
      </c>
      <c r="J1886" s="50" t="s">
        <v>1145</v>
      </c>
      <c r="K1886" s="50"/>
    </row>
    <row r="1887" spans="1:11" hidden="1">
      <c r="A1887" s="64" t="s">
        <v>15</v>
      </c>
      <c r="B1887" s="64" t="s">
        <v>291</v>
      </c>
      <c r="C1887" t="s">
        <v>1084</v>
      </c>
      <c r="D1887" s="64" t="s">
        <v>387</v>
      </c>
      <c r="E1887" s="64" t="s">
        <v>28</v>
      </c>
      <c r="F1887" s="64" t="s">
        <v>373</v>
      </c>
      <c r="G1887" s="64" t="s">
        <v>1144</v>
      </c>
      <c r="H1887" t="s">
        <v>1151</v>
      </c>
      <c r="I1887" s="50" t="str">
        <f t="shared" si="29"/>
        <v>2. 出口CMDIII1. 正反调筒式电位电阻小于等于47</v>
      </c>
      <c r="J1887" s="50" t="s">
        <v>1149</v>
      </c>
      <c r="K1887" s="50"/>
    </row>
    <row r="1888" spans="1:11" hidden="1">
      <c r="A1888" s="64" t="s">
        <v>15</v>
      </c>
      <c r="B1888" s="64" t="s">
        <v>291</v>
      </c>
      <c r="C1888" t="s">
        <v>1084</v>
      </c>
      <c r="D1888" s="64" t="s">
        <v>387</v>
      </c>
      <c r="E1888" s="64" t="s">
        <v>153</v>
      </c>
      <c r="F1888" s="64" t="s">
        <v>373</v>
      </c>
      <c r="G1888" s="64" t="s">
        <v>531</v>
      </c>
      <c r="H1888" t="s">
        <v>1151</v>
      </c>
      <c r="I1888" s="50" t="str">
        <f t="shared" si="29"/>
        <v>2. 出口CMDI1. 正反调无小于等于47</v>
      </c>
      <c r="J1888" s="50" t="s">
        <v>1143</v>
      </c>
      <c r="K1888" s="50"/>
    </row>
    <row r="1889" spans="1:11" hidden="1">
      <c r="A1889" s="64" t="s">
        <v>15</v>
      </c>
      <c r="B1889" s="64" t="s">
        <v>291</v>
      </c>
      <c r="C1889" t="s">
        <v>1084</v>
      </c>
      <c r="D1889" s="64" t="s">
        <v>387</v>
      </c>
      <c r="E1889" s="64" t="s">
        <v>153</v>
      </c>
      <c r="F1889" s="64" t="s">
        <v>373</v>
      </c>
      <c r="G1889" s="64" t="s">
        <v>1144</v>
      </c>
      <c r="H1889" t="s">
        <v>1151</v>
      </c>
      <c r="I1889" s="50" t="str">
        <f t="shared" si="29"/>
        <v>2. 出口CMDI1. 正反调筒式电位电阻小于等于47</v>
      </c>
      <c r="J1889" s="50" t="s">
        <v>1146</v>
      </c>
      <c r="K1889" s="50"/>
    </row>
    <row r="1890" spans="1:11" hidden="1">
      <c r="A1890" s="64" t="s">
        <v>15</v>
      </c>
      <c r="B1890" s="64" t="s">
        <v>291</v>
      </c>
      <c r="C1890" t="s">
        <v>1084</v>
      </c>
      <c r="D1890" s="64" t="s">
        <v>387</v>
      </c>
      <c r="E1890" s="64" t="s">
        <v>28</v>
      </c>
      <c r="F1890" s="64" t="s">
        <v>374</v>
      </c>
      <c r="G1890" s="64" t="s">
        <v>531</v>
      </c>
      <c r="H1890" t="s">
        <v>1151</v>
      </c>
      <c r="I1890" s="50" t="str">
        <f t="shared" si="29"/>
        <v>2. 出口CMDIII2. 线性调无小于等于47</v>
      </c>
      <c r="J1890" s="50" t="s">
        <v>1145</v>
      </c>
      <c r="K1890" s="50"/>
    </row>
    <row r="1891" spans="1:11" hidden="1">
      <c r="A1891" s="64" t="s">
        <v>15</v>
      </c>
      <c r="B1891" s="64" t="s">
        <v>291</v>
      </c>
      <c r="C1891" t="s">
        <v>1084</v>
      </c>
      <c r="D1891" s="64" t="s">
        <v>387</v>
      </c>
      <c r="E1891" s="64" t="s">
        <v>153</v>
      </c>
      <c r="F1891" s="64" t="s">
        <v>374</v>
      </c>
      <c r="G1891" s="64" t="s">
        <v>531</v>
      </c>
      <c r="H1891" t="s">
        <v>1151</v>
      </c>
      <c r="I1891" s="50" t="str">
        <f t="shared" si="29"/>
        <v>2. 出口CMDI2. 线性调无小于等于47</v>
      </c>
      <c r="J1891" s="50" t="s">
        <v>1143</v>
      </c>
      <c r="K1891" s="50"/>
    </row>
    <row r="1892" spans="1:11" hidden="1">
      <c r="A1892" s="64" t="s">
        <v>15</v>
      </c>
      <c r="B1892" s="64" t="s">
        <v>291</v>
      </c>
      <c r="C1892" t="s">
        <v>1084</v>
      </c>
      <c r="D1892" s="64" t="s">
        <v>387</v>
      </c>
      <c r="E1892" s="64" t="s">
        <v>28</v>
      </c>
      <c r="F1892" s="64" t="s">
        <v>375</v>
      </c>
      <c r="G1892" s="64" t="s">
        <v>531</v>
      </c>
      <c r="H1892" t="s">
        <v>1151</v>
      </c>
      <c r="I1892" s="50" t="str">
        <f t="shared" si="29"/>
        <v>2. 出口CMDIII3. 粗细调无小于等于47</v>
      </c>
      <c r="J1892" s="50" t="s">
        <v>1150</v>
      </c>
      <c r="K1892" s="50"/>
    </row>
    <row r="1893" spans="1:11" hidden="1">
      <c r="A1893" s="64" t="s">
        <v>15</v>
      </c>
      <c r="B1893" s="64" t="s">
        <v>291</v>
      </c>
      <c r="C1893" t="s">
        <v>1084</v>
      </c>
      <c r="D1893" s="64" t="s">
        <v>387</v>
      </c>
      <c r="E1893" s="64" t="s">
        <v>28</v>
      </c>
      <c r="F1893" s="64" t="s">
        <v>375</v>
      </c>
      <c r="G1893" s="64" t="s">
        <v>1144</v>
      </c>
      <c r="H1893" t="s">
        <v>1151</v>
      </c>
      <c r="I1893" s="50" t="str">
        <f t="shared" si="29"/>
        <v>2. 出口CMDIII3. 粗细调筒式电位电阻小于等于47</v>
      </c>
      <c r="J1893" s="50" t="s">
        <v>1150</v>
      </c>
      <c r="K1893" s="50"/>
    </row>
    <row r="1894" spans="1:11" hidden="1">
      <c r="A1894" s="64" t="s">
        <v>15</v>
      </c>
      <c r="B1894" s="64" t="s">
        <v>291</v>
      </c>
      <c r="C1894" t="s">
        <v>1084</v>
      </c>
      <c r="D1894" s="64" t="s">
        <v>387</v>
      </c>
      <c r="E1894" s="64" t="s">
        <v>153</v>
      </c>
      <c r="F1894" s="64" t="s">
        <v>375</v>
      </c>
      <c r="G1894" s="64" t="s">
        <v>531</v>
      </c>
      <c r="H1894" t="s">
        <v>1151</v>
      </c>
      <c r="I1894" s="50" t="str">
        <f t="shared" si="29"/>
        <v>2. 出口CMDI3. 粗细调无小于等于47</v>
      </c>
      <c r="J1894" s="50" t="s">
        <v>1150</v>
      </c>
      <c r="K1894" s="50"/>
    </row>
    <row r="1895" spans="1:11" hidden="1">
      <c r="A1895" s="64" t="s">
        <v>15</v>
      </c>
      <c r="B1895" s="64" t="s">
        <v>291</v>
      </c>
      <c r="C1895" t="s">
        <v>1084</v>
      </c>
      <c r="D1895" s="64" t="s">
        <v>387</v>
      </c>
      <c r="E1895" s="64" t="s">
        <v>153</v>
      </c>
      <c r="F1895" s="64" t="s">
        <v>375</v>
      </c>
      <c r="G1895" s="64" t="s">
        <v>1144</v>
      </c>
      <c r="H1895" t="s">
        <v>1151</v>
      </c>
      <c r="I1895" s="50" t="str">
        <f t="shared" si="29"/>
        <v>2. 出口CMDI3. 粗细调筒式电位电阻小于等于47</v>
      </c>
      <c r="J1895" s="50" t="s">
        <v>1150</v>
      </c>
      <c r="K1895" s="50"/>
    </row>
    <row r="1896" spans="1:11" hidden="1">
      <c r="A1896" s="64" t="s">
        <v>15</v>
      </c>
      <c r="B1896" s="64" t="s">
        <v>291</v>
      </c>
      <c r="C1896" t="s">
        <v>1084</v>
      </c>
      <c r="D1896" s="64" t="s">
        <v>387</v>
      </c>
      <c r="E1896" s="64" t="s">
        <v>28</v>
      </c>
      <c r="F1896" s="64" t="s">
        <v>376</v>
      </c>
      <c r="G1896" s="64" t="s">
        <v>531</v>
      </c>
      <c r="H1896" t="s">
        <v>1151</v>
      </c>
      <c r="I1896" s="50" t="str">
        <f t="shared" si="29"/>
        <v>2. 出口CMDIII4. 多级正反调无小于等于47</v>
      </c>
      <c r="J1896" s="50" t="s">
        <v>1148</v>
      </c>
      <c r="K1896" s="50"/>
    </row>
    <row r="1897" spans="1:11" hidden="1">
      <c r="A1897" s="64" t="s">
        <v>15</v>
      </c>
      <c r="B1897" s="64" t="s">
        <v>291</v>
      </c>
      <c r="C1897" t="s">
        <v>1084</v>
      </c>
      <c r="D1897" s="64" t="s">
        <v>387</v>
      </c>
      <c r="E1897" s="64" t="s">
        <v>28</v>
      </c>
      <c r="F1897" s="64" t="s">
        <v>376</v>
      </c>
      <c r="G1897" s="64" t="s">
        <v>1144</v>
      </c>
      <c r="H1897" t="s">
        <v>1151</v>
      </c>
      <c r="I1897" s="50" t="str">
        <f t="shared" si="29"/>
        <v>2. 出口CMDIII4. 多级正反调筒式电位电阻小于等于47</v>
      </c>
      <c r="J1897" s="50" t="s">
        <v>1148</v>
      </c>
      <c r="K1897" s="50"/>
    </row>
    <row r="1898" spans="1:11" hidden="1">
      <c r="A1898" s="64" t="s">
        <v>15</v>
      </c>
      <c r="B1898" s="64" t="s">
        <v>291</v>
      </c>
      <c r="C1898" t="s">
        <v>1084</v>
      </c>
      <c r="D1898" s="64" t="s">
        <v>387</v>
      </c>
      <c r="E1898" s="64" t="s">
        <v>153</v>
      </c>
      <c r="F1898" s="64" t="s">
        <v>376</v>
      </c>
      <c r="G1898" s="64" t="s">
        <v>531</v>
      </c>
      <c r="H1898" t="s">
        <v>1151</v>
      </c>
      <c r="I1898" s="50" t="str">
        <f t="shared" ref="I1898:I1961" si="30">A1898&amp;B1898&amp;D1898&amp;E1898&amp;F1898&amp;G1898&amp;H1898</f>
        <v>2. 出口CMDI4. 多级正反调无小于等于47</v>
      </c>
      <c r="J1898" s="50" t="s">
        <v>1148</v>
      </c>
      <c r="K1898" s="50"/>
    </row>
    <row r="1899" spans="1:11" hidden="1">
      <c r="A1899" s="64" t="s">
        <v>15</v>
      </c>
      <c r="B1899" s="64" t="s">
        <v>291</v>
      </c>
      <c r="C1899" t="s">
        <v>1084</v>
      </c>
      <c r="D1899" s="64" t="s">
        <v>387</v>
      </c>
      <c r="E1899" s="64" t="s">
        <v>153</v>
      </c>
      <c r="F1899" s="64" t="s">
        <v>376</v>
      </c>
      <c r="G1899" s="64" t="s">
        <v>1144</v>
      </c>
      <c r="H1899" t="s">
        <v>1151</v>
      </c>
      <c r="I1899" s="50" t="str">
        <f t="shared" si="30"/>
        <v>2. 出口CMDI4. 多级正反调筒式电位电阻小于等于47</v>
      </c>
      <c r="J1899" s="50" t="s">
        <v>1148</v>
      </c>
      <c r="K1899" s="50"/>
    </row>
    <row r="1900" spans="1:11" hidden="1">
      <c r="A1900" s="64" t="s">
        <v>15</v>
      </c>
      <c r="B1900" s="64" t="s">
        <v>291</v>
      </c>
      <c r="C1900" t="s">
        <v>1084</v>
      </c>
      <c r="D1900" s="64" t="s">
        <v>387</v>
      </c>
      <c r="E1900" s="64" t="s">
        <v>28</v>
      </c>
      <c r="F1900" s="64" t="s">
        <v>377</v>
      </c>
      <c r="G1900" s="64" t="s">
        <v>531</v>
      </c>
      <c r="H1900" t="s">
        <v>1151</v>
      </c>
      <c r="I1900" s="50" t="str">
        <f t="shared" si="30"/>
        <v>2. 出口CMDIII5. 多级线性调无小于等于47</v>
      </c>
      <c r="J1900" s="50" t="s">
        <v>1148</v>
      </c>
      <c r="K1900" s="50"/>
    </row>
    <row r="1901" spans="1:11" hidden="1">
      <c r="A1901" s="64" t="s">
        <v>15</v>
      </c>
      <c r="B1901" s="64" t="s">
        <v>291</v>
      </c>
      <c r="C1901" t="s">
        <v>1084</v>
      </c>
      <c r="D1901" s="64" t="s">
        <v>387</v>
      </c>
      <c r="E1901" s="64" t="s">
        <v>153</v>
      </c>
      <c r="F1901" s="64" t="s">
        <v>377</v>
      </c>
      <c r="G1901" s="64" t="s">
        <v>531</v>
      </c>
      <c r="H1901" t="s">
        <v>1151</v>
      </c>
      <c r="I1901" s="50" t="str">
        <f t="shared" si="30"/>
        <v>2. 出口CMDI5. 多级线性调无小于等于47</v>
      </c>
      <c r="J1901" s="50" t="s">
        <v>1148</v>
      </c>
      <c r="K1901" s="50"/>
    </row>
    <row r="1902" spans="1:11" hidden="1">
      <c r="A1902" s="64" t="s">
        <v>15</v>
      </c>
      <c r="B1902" s="64" t="s">
        <v>291</v>
      </c>
      <c r="C1902" t="s">
        <v>1084</v>
      </c>
      <c r="D1902" s="64" t="s">
        <v>387</v>
      </c>
      <c r="E1902" s="64" t="s">
        <v>28</v>
      </c>
      <c r="F1902" s="64" t="s">
        <v>378</v>
      </c>
      <c r="G1902" s="64" t="s">
        <v>531</v>
      </c>
      <c r="H1902" t="s">
        <v>1151</v>
      </c>
      <c r="I1902" s="50" t="str">
        <f t="shared" si="30"/>
        <v>2. 出口CMDIII6. 多级粗细调无小于等于47</v>
      </c>
      <c r="J1902" s="50" t="s">
        <v>1148</v>
      </c>
      <c r="K1902" s="50"/>
    </row>
    <row r="1903" spans="1:11" hidden="1">
      <c r="A1903" s="64" t="s">
        <v>15</v>
      </c>
      <c r="B1903" s="64" t="s">
        <v>291</v>
      </c>
      <c r="C1903" t="s">
        <v>1084</v>
      </c>
      <c r="D1903" s="64" t="s">
        <v>387</v>
      </c>
      <c r="E1903" s="64" t="s">
        <v>28</v>
      </c>
      <c r="F1903" s="64" t="s">
        <v>378</v>
      </c>
      <c r="G1903" s="64" t="s">
        <v>1144</v>
      </c>
      <c r="H1903" t="s">
        <v>1151</v>
      </c>
      <c r="I1903" s="50" t="str">
        <f t="shared" si="30"/>
        <v>2. 出口CMDIII6. 多级粗细调筒式电位电阻小于等于47</v>
      </c>
      <c r="J1903" s="50" t="s">
        <v>1148</v>
      </c>
      <c r="K1903" s="50"/>
    </row>
    <row r="1904" spans="1:11" hidden="1">
      <c r="A1904" s="64" t="s">
        <v>15</v>
      </c>
      <c r="B1904" s="64" t="s">
        <v>291</v>
      </c>
      <c r="C1904" t="s">
        <v>1084</v>
      </c>
      <c r="D1904" s="64" t="s">
        <v>387</v>
      </c>
      <c r="E1904" s="64" t="s">
        <v>153</v>
      </c>
      <c r="F1904" s="64" t="s">
        <v>378</v>
      </c>
      <c r="G1904" s="64" t="s">
        <v>531</v>
      </c>
      <c r="H1904" t="s">
        <v>1151</v>
      </c>
      <c r="I1904" s="50" t="str">
        <f t="shared" si="30"/>
        <v>2. 出口CMDI6. 多级粗细调无小于等于47</v>
      </c>
      <c r="J1904" s="50" t="s">
        <v>1148</v>
      </c>
      <c r="K1904" s="50"/>
    </row>
    <row r="1905" spans="1:11" hidden="1">
      <c r="A1905" s="64" t="s">
        <v>15</v>
      </c>
      <c r="B1905" s="64" t="s">
        <v>291</v>
      </c>
      <c r="C1905" t="s">
        <v>1084</v>
      </c>
      <c r="D1905" s="64" t="s">
        <v>387</v>
      </c>
      <c r="E1905" s="64" t="s">
        <v>153</v>
      </c>
      <c r="F1905" s="64" t="s">
        <v>378</v>
      </c>
      <c r="G1905" s="64" t="s">
        <v>1144</v>
      </c>
      <c r="H1905" t="s">
        <v>1151</v>
      </c>
      <c r="I1905" s="50" t="str">
        <f t="shared" si="30"/>
        <v>2. 出口CMDI6. 多级粗细调筒式电位电阻小于等于47</v>
      </c>
      <c r="J1905" s="50" t="s">
        <v>1148</v>
      </c>
      <c r="K1905" s="50"/>
    </row>
    <row r="1906" spans="1:11" hidden="1">
      <c r="A1906" s="64" t="s">
        <v>15</v>
      </c>
      <c r="B1906" s="64" t="s">
        <v>291</v>
      </c>
      <c r="C1906" t="s">
        <v>1084</v>
      </c>
      <c r="D1906" s="64" t="s">
        <v>390</v>
      </c>
      <c r="E1906" s="64" t="s">
        <v>28</v>
      </c>
      <c r="F1906" s="64" t="s">
        <v>373</v>
      </c>
      <c r="G1906" s="64" t="s">
        <v>531</v>
      </c>
      <c r="H1906" t="s">
        <v>1151</v>
      </c>
      <c r="I1906" s="50" t="str">
        <f t="shared" si="30"/>
        <v>2. 出口CMDEIII1. 正反调无小于等于47</v>
      </c>
      <c r="J1906" s="50" t="s">
        <v>1145</v>
      </c>
      <c r="K1906" s="50"/>
    </row>
    <row r="1907" spans="1:11" hidden="1">
      <c r="A1907" s="64" t="s">
        <v>15</v>
      </c>
      <c r="B1907" s="64" t="s">
        <v>291</v>
      </c>
      <c r="C1907" t="s">
        <v>1084</v>
      </c>
      <c r="D1907" s="64" t="s">
        <v>390</v>
      </c>
      <c r="E1907" s="64" t="s">
        <v>28</v>
      </c>
      <c r="F1907" s="64" t="s">
        <v>373</v>
      </c>
      <c r="G1907" s="64" t="s">
        <v>1144</v>
      </c>
      <c r="H1907" t="s">
        <v>1151</v>
      </c>
      <c r="I1907" s="50" t="str">
        <f t="shared" si="30"/>
        <v>2. 出口CMDEIII1. 正反调筒式电位电阻小于等于47</v>
      </c>
      <c r="J1907" s="50" t="s">
        <v>1149</v>
      </c>
      <c r="K1907" s="50"/>
    </row>
    <row r="1908" spans="1:11" hidden="1">
      <c r="A1908" s="64" t="s">
        <v>15</v>
      </c>
      <c r="B1908" s="64" t="s">
        <v>291</v>
      </c>
      <c r="C1908" t="s">
        <v>1084</v>
      </c>
      <c r="D1908" s="64" t="s">
        <v>390</v>
      </c>
      <c r="E1908" s="64" t="s">
        <v>153</v>
      </c>
      <c r="F1908" s="64" t="s">
        <v>373</v>
      </c>
      <c r="G1908" s="64" t="s">
        <v>531</v>
      </c>
      <c r="H1908" t="s">
        <v>1151</v>
      </c>
      <c r="I1908" s="50" t="str">
        <f t="shared" si="30"/>
        <v>2. 出口CMDEI1. 正反调无小于等于47</v>
      </c>
      <c r="J1908" s="50" t="s">
        <v>1143</v>
      </c>
      <c r="K1908" s="50"/>
    </row>
    <row r="1909" spans="1:11" hidden="1">
      <c r="A1909" s="64" t="s">
        <v>15</v>
      </c>
      <c r="B1909" s="64" t="s">
        <v>291</v>
      </c>
      <c r="C1909" t="s">
        <v>1084</v>
      </c>
      <c r="D1909" s="64" t="s">
        <v>390</v>
      </c>
      <c r="E1909" s="64" t="s">
        <v>153</v>
      </c>
      <c r="F1909" s="64" t="s">
        <v>373</v>
      </c>
      <c r="G1909" s="64" t="s">
        <v>1144</v>
      </c>
      <c r="H1909" t="s">
        <v>1151</v>
      </c>
      <c r="I1909" s="50" t="str">
        <f t="shared" si="30"/>
        <v>2. 出口CMDEI1. 正反调筒式电位电阻小于等于47</v>
      </c>
      <c r="J1909" s="50" t="s">
        <v>1146</v>
      </c>
      <c r="K1909" s="50"/>
    </row>
    <row r="1910" spans="1:11" hidden="1">
      <c r="A1910" s="64" t="s">
        <v>15</v>
      </c>
      <c r="B1910" s="64" t="s">
        <v>291</v>
      </c>
      <c r="C1910" t="s">
        <v>1084</v>
      </c>
      <c r="D1910" s="64" t="s">
        <v>390</v>
      </c>
      <c r="E1910" s="64" t="s">
        <v>28</v>
      </c>
      <c r="F1910" s="64" t="s">
        <v>374</v>
      </c>
      <c r="G1910" s="64" t="s">
        <v>531</v>
      </c>
      <c r="H1910" t="s">
        <v>1151</v>
      </c>
      <c r="I1910" s="50" t="str">
        <f t="shared" si="30"/>
        <v>2. 出口CMDEIII2. 线性调无小于等于47</v>
      </c>
      <c r="J1910" s="50" t="s">
        <v>1145</v>
      </c>
      <c r="K1910" s="50"/>
    </row>
    <row r="1911" spans="1:11" hidden="1">
      <c r="A1911" s="64" t="s">
        <v>15</v>
      </c>
      <c r="B1911" s="64" t="s">
        <v>291</v>
      </c>
      <c r="C1911" t="s">
        <v>1084</v>
      </c>
      <c r="D1911" s="64" t="s">
        <v>390</v>
      </c>
      <c r="E1911" s="64" t="s">
        <v>153</v>
      </c>
      <c r="F1911" s="64" t="s">
        <v>374</v>
      </c>
      <c r="G1911" s="64" t="s">
        <v>531</v>
      </c>
      <c r="H1911" t="s">
        <v>1151</v>
      </c>
      <c r="I1911" s="50" t="str">
        <f t="shared" si="30"/>
        <v>2. 出口CMDEI2. 线性调无小于等于47</v>
      </c>
      <c r="J1911" s="50" t="s">
        <v>1143</v>
      </c>
      <c r="K1911" s="50"/>
    </row>
    <row r="1912" spans="1:11" hidden="1">
      <c r="A1912" s="64" t="s">
        <v>15</v>
      </c>
      <c r="B1912" s="64" t="s">
        <v>291</v>
      </c>
      <c r="C1912" t="s">
        <v>1084</v>
      </c>
      <c r="D1912" s="64" t="s">
        <v>390</v>
      </c>
      <c r="E1912" s="64" t="s">
        <v>28</v>
      </c>
      <c r="F1912" s="64" t="s">
        <v>375</v>
      </c>
      <c r="G1912" s="64" t="s">
        <v>531</v>
      </c>
      <c r="H1912" t="s">
        <v>1151</v>
      </c>
      <c r="I1912" s="50" t="str">
        <f t="shared" si="30"/>
        <v>2. 出口CMDEIII3. 粗细调无小于等于47</v>
      </c>
      <c r="J1912" s="50" t="s">
        <v>1150</v>
      </c>
      <c r="K1912" s="50"/>
    </row>
    <row r="1913" spans="1:11" hidden="1">
      <c r="A1913" s="64" t="s">
        <v>15</v>
      </c>
      <c r="B1913" s="64" t="s">
        <v>291</v>
      </c>
      <c r="C1913" t="s">
        <v>1084</v>
      </c>
      <c r="D1913" s="64" t="s">
        <v>390</v>
      </c>
      <c r="E1913" s="64" t="s">
        <v>28</v>
      </c>
      <c r="F1913" s="64" t="s">
        <v>375</v>
      </c>
      <c r="G1913" s="64" t="s">
        <v>1144</v>
      </c>
      <c r="H1913" t="s">
        <v>1151</v>
      </c>
      <c r="I1913" s="50" t="str">
        <f t="shared" si="30"/>
        <v>2. 出口CMDEIII3. 粗细调筒式电位电阻小于等于47</v>
      </c>
      <c r="J1913" s="50" t="s">
        <v>1150</v>
      </c>
      <c r="K1913" s="50"/>
    </row>
    <row r="1914" spans="1:11" hidden="1">
      <c r="A1914" s="64" t="s">
        <v>15</v>
      </c>
      <c r="B1914" s="64" t="s">
        <v>291</v>
      </c>
      <c r="C1914" t="s">
        <v>1084</v>
      </c>
      <c r="D1914" s="64" t="s">
        <v>390</v>
      </c>
      <c r="E1914" s="64" t="s">
        <v>153</v>
      </c>
      <c r="F1914" s="64" t="s">
        <v>375</v>
      </c>
      <c r="G1914" s="64" t="s">
        <v>531</v>
      </c>
      <c r="H1914" t="s">
        <v>1151</v>
      </c>
      <c r="I1914" s="50" t="str">
        <f t="shared" si="30"/>
        <v>2. 出口CMDEI3. 粗细调无小于等于47</v>
      </c>
      <c r="J1914" s="50" t="s">
        <v>1150</v>
      </c>
      <c r="K1914" s="50"/>
    </row>
    <row r="1915" spans="1:11" hidden="1">
      <c r="A1915" s="64" t="s">
        <v>15</v>
      </c>
      <c r="B1915" s="64" t="s">
        <v>291</v>
      </c>
      <c r="C1915" t="s">
        <v>1084</v>
      </c>
      <c r="D1915" s="64" t="s">
        <v>390</v>
      </c>
      <c r="E1915" s="64" t="s">
        <v>153</v>
      </c>
      <c r="F1915" s="64" t="s">
        <v>375</v>
      </c>
      <c r="G1915" s="64" t="s">
        <v>1144</v>
      </c>
      <c r="H1915" t="s">
        <v>1151</v>
      </c>
      <c r="I1915" s="50" t="str">
        <f t="shared" si="30"/>
        <v>2. 出口CMDEI3. 粗细调筒式电位电阻小于等于47</v>
      </c>
      <c r="J1915" s="50" t="s">
        <v>1150</v>
      </c>
      <c r="K1915" s="50"/>
    </row>
    <row r="1916" spans="1:11" hidden="1">
      <c r="A1916" s="64" t="s">
        <v>15</v>
      </c>
      <c r="B1916" s="64" t="s">
        <v>291</v>
      </c>
      <c r="C1916" t="s">
        <v>1084</v>
      </c>
      <c r="D1916" s="64" t="s">
        <v>390</v>
      </c>
      <c r="E1916" s="64" t="s">
        <v>28</v>
      </c>
      <c r="F1916" s="64" t="s">
        <v>376</v>
      </c>
      <c r="G1916" s="64" t="s">
        <v>531</v>
      </c>
      <c r="H1916" t="s">
        <v>1151</v>
      </c>
      <c r="I1916" s="50" t="str">
        <f t="shared" si="30"/>
        <v>2. 出口CMDEIII4. 多级正反调无小于等于47</v>
      </c>
      <c r="J1916" s="50" t="s">
        <v>1148</v>
      </c>
      <c r="K1916" s="50"/>
    </row>
    <row r="1917" spans="1:11" hidden="1">
      <c r="A1917" s="64" t="s">
        <v>15</v>
      </c>
      <c r="B1917" s="64" t="s">
        <v>291</v>
      </c>
      <c r="C1917" t="s">
        <v>1084</v>
      </c>
      <c r="D1917" s="64" t="s">
        <v>390</v>
      </c>
      <c r="E1917" s="64" t="s">
        <v>28</v>
      </c>
      <c r="F1917" s="64" t="s">
        <v>376</v>
      </c>
      <c r="G1917" s="64" t="s">
        <v>1144</v>
      </c>
      <c r="H1917" t="s">
        <v>1151</v>
      </c>
      <c r="I1917" s="50" t="str">
        <f t="shared" si="30"/>
        <v>2. 出口CMDEIII4. 多级正反调筒式电位电阻小于等于47</v>
      </c>
      <c r="J1917" s="50" t="s">
        <v>1148</v>
      </c>
      <c r="K1917" s="50"/>
    </row>
    <row r="1918" spans="1:11" hidden="1">
      <c r="A1918" s="64" t="s">
        <v>15</v>
      </c>
      <c r="B1918" s="64" t="s">
        <v>291</v>
      </c>
      <c r="C1918" t="s">
        <v>1084</v>
      </c>
      <c r="D1918" s="64" t="s">
        <v>390</v>
      </c>
      <c r="E1918" s="64" t="s">
        <v>153</v>
      </c>
      <c r="F1918" s="64" t="s">
        <v>376</v>
      </c>
      <c r="G1918" s="64" t="s">
        <v>531</v>
      </c>
      <c r="H1918" t="s">
        <v>1151</v>
      </c>
      <c r="I1918" s="50" t="str">
        <f t="shared" si="30"/>
        <v>2. 出口CMDEI4. 多级正反调无小于等于47</v>
      </c>
      <c r="J1918" s="50" t="s">
        <v>1148</v>
      </c>
      <c r="K1918" s="50"/>
    </row>
    <row r="1919" spans="1:11" hidden="1">
      <c r="A1919" s="64" t="s">
        <v>15</v>
      </c>
      <c r="B1919" s="64" t="s">
        <v>291</v>
      </c>
      <c r="C1919" t="s">
        <v>1084</v>
      </c>
      <c r="D1919" s="64" t="s">
        <v>390</v>
      </c>
      <c r="E1919" s="64" t="s">
        <v>153</v>
      </c>
      <c r="F1919" s="64" t="s">
        <v>376</v>
      </c>
      <c r="G1919" s="64" t="s">
        <v>1144</v>
      </c>
      <c r="H1919" t="s">
        <v>1151</v>
      </c>
      <c r="I1919" s="50" t="str">
        <f t="shared" si="30"/>
        <v>2. 出口CMDEI4. 多级正反调筒式电位电阻小于等于47</v>
      </c>
      <c r="J1919" s="50" t="s">
        <v>1148</v>
      </c>
      <c r="K1919" s="50"/>
    </row>
    <row r="1920" spans="1:11" hidden="1">
      <c r="A1920" s="64" t="s">
        <v>15</v>
      </c>
      <c r="B1920" s="64" t="s">
        <v>291</v>
      </c>
      <c r="C1920" t="s">
        <v>1084</v>
      </c>
      <c r="D1920" s="64" t="s">
        <v>390</v>
      </c>
      <c r="E1920" s="64" t="s">
        <v>28</v>
      </c>
      <c r="F1920" s="64" t="s">
        <v>377</v>
      </c>
      <c r="G1920" s="64" t="s">
        <v>531</v>
      </c>
      <c r="H1920" t="s">
        <v>1151</v>
      </c>
      <c r="I1920" s="50" t="str">
        <f t="shared" si="30"/>
        <v>2. 出口CMDEIII5. 多级线性调无小于等于47</v>
      </c>
      <c r="J1920" s="50" t="s">
        <v>1148</v>
      </c>
      <c r="K1920" s="50"/>
    </row>
    <row r="1921" spans="1:11" hidden="1">
      <c r="A1921" s="64" t="s">
        <v>15</v>
      </c>
      <c r="B1921" s="64" t="s">
        <v>291</v>
      </c>
      <c r="C1921" t="s">
        <v>1084</v>
      </c>
      <c r="D1921" s="64" t="s">
        <v>390</v>
      </c>
      <c r="E1921" s="64" t="s">
        <v>153</v>
      </c>
      <c r="F1921" s="64" t="s">
        <v>377</v>
      </c>
      <c r="G1921" s="64" t="s">
        <v>531</v>
      </c>
      <c r="H1921" t="s">
        <v>1151</v>
      </c>
      <c r="I1921" s="50" t="str">
        <f t="shared" si="30"/>
        <v>2. 出口CMDEI5. 多级线性调无小于等于47</v>
      </c>
      <c r="J1921" s="50" t="s">
        <v>1148</v>
      </c>
      <c r="K1921" s="50"/>
    </row>
    <row r="1922" spans="1:11" hidden="1">
      <c r="A1922" s="64" t="s">
        <v>15</v>
      </c>
      <c r="B1922" s="64" t="s">
        <v>291</v>
      </c>
      <c r="C1922" t="s">
        <v>1084</v>
      </c>
      <c r="D1922" s="64" t="s">
        <v>390</v>
      </c>
      <c r="E1922" s="64" t="s">
        <v>28</v>
      </c>
      <c r="F1922" s="64" t="s">
        <v>378</v>
      </c>
      <c r="G1922" s="64" t="s">
        <v>531</v>
      </c>
      <c r="H1922" t="s">
        <v>1151</v>
      </c>
      <c r="I1922" s="50" t="str">
        <f t="shared" si="30"/>
        <v>2. 出口CMDEIII6. 多级粗细调无小于等于47</v>
      </c>
      <c r="J1922" s="50" t="s">
        <v>1148</v>
      </c>
      <c r="K1922" s="50"/>
    </row>
    <row r="1923" spans="1:11" hidden="1">
      <c r="A1923" s="64" t="s">
        <v>15</v>
      </c>
      <c r="B1923" s="64" t="s">
        <v>291</v>
      </c>
      <c r="C1923" t="s">
        <v>1084</v>
      </c>
      <c r="D1923" s="64" t="s">
        <v>390</v>
      </c>
      <c r="E1923" s="64" t="s">
        <v>28</v>
      </c>
      <c r="F1923" s="64" t="s">
        <v>378</v>
      </c>
      <c r="G1923" s="64" t="s">
        <v>1144</v>
      </c>
      <c r="H1923" t="s">
        <v>1151</v>
      </c>
      <c r="I1923" s="50" t="str">
        <f t="shared" si="30"/>
        <v>2. 出口CMDEIII6. 多级粗细调筒式电位电阻小于等于47</v>
      </c>
      <c r="J1923" s="50" t="s">
        <v>1148</v>
      </c>
      <c r="K1923" s="50"/>
    </row>
    <row r="1924" spans="1:11" hidden="1">
      <c r="A1924" s="64" t="s">
        <v>15</v>
      </c>
      <c r="B1924" s="64" t="s">
        <v>291</v>
      </c>
      <c r="C1924" t="s">
        <v>1084</v>
      </c>
      <c r="D1924" s="64" t="s">
        <v>390</v>
      </c>
      <c r="E1924" s="64" t="s">
        <v>153</v>
      </c>
      <c r="F1924" s="64" t="s">
        <v>378</v>
      </c>
      <c r="G1924" s="64" t="s">
        <v>531</v>
      </c>
      <c r="H1924" t="s">
        <v>1151</v>
      </c>
      <c r="I1924" s="50" t="str">
        <f t="shared" si="30"/>
        <v>2. 出口CMDEI6. 多级粗细调无小于等于47</v>
      </c>
      <c r="J1924" s="50" t="s">
        <v>1148</v>
      </c>
      <c r="K1924" s="50"/>
    </row>
    <row r="1925" spans="1:11" hidden="1">
      <c r="A1925" s="64" t="s">
        <v>15</v>
      </c>
      <c r="B1925" s="64" t="s">
        <v>291</v>
      </c>
      <c r="C1925" t="s">
        <v>1084</v>
      </c>
      <c r="D1925" s="64" t="s">
        <v>390</v>
      </c>
      <c r="E1925" s="64" t="s">
        <v>153</v>
      </c>
      <c r="F1925" s="64" t="s">
        <v>378</v>
      </c>
      <c r="G1925" s="64" t="s">
        <v>1144</v>
      </c>
      <c r="H1925" t="s">
        <v>1151</v>
      </c>
      <c r="I1925" s="50" t="str">
        <f t="shared" si="30"/>
        <v>2. 出口CMDEI6. 多级粗细调筒式电位电阻小于等于47</v>
      </c>
      <c r="J1925" s="50" t="s">
        <v>1148</v>
      </c>
      <c r="K1925" s="50"/>
    </row>
    <row r="1926" spans="1:11" hidden="1">
      <c r="A1926" s="64" t="s">
        <v>15</v>
      </c>
      <c r="B1926" s="64" t="s">
        <v>291</v>
      </c>
      <c r="C1926" t="s">
        <v>1084</v>
      </c>
      <c r="D1926" s="64" t="s">
        <v>118</v>
      </c>
      <c r="E1926" s="64" t="s">
        <v>28</v>
      </c>
      <c r="F1926" s="64" t="s">
        <v>373</v>
      </c>
      <c r="G1926" s="64" t="s">
        <v>531</v>
      </c>
      <c r="H1926" t="s">
        <v>1152</v>
      </c>
      <c r="I1926" s="50" t="str">
        <f t="shared" si="30"/>
        <v>2. 出口CMBIII1. 正反调无大于47</v>
      </c>
      <c r="J1926" s="98" t="s">
        <v>1143</v>
      </c>
      <c r="K1926" s="98"/>
    </row>
    <row r="1927" spans="1:11" hidden="1">
      <c r="A1927" s="64" t="s">
        <v>15</v>
      </c>
      <c r="B1927" s="64" t="s">
        <v>291</v>
      </c>
      <c r="C1927" t="s">
        <v>1084</v>
      </c>
      <c r="D1927" s="64" t="s">
        <v>118</v>
      </c>
      <c r="E1927" s="64" t="s">
        <v>28</v>
      </c>
      <c r="F1927" s="64" t="s">
        <v>373</v>
      </c>
      <c r="G1927" s="64" t="s">
        <v>1144</v>
      </c>
      <c r="H1927" t="s">
        <v>1152</v>
      </c>
      <c r="I1927" s="50" t="str">
        <f t="shared" si="30"/>
        <v>2. 出口CMBIII1. 正反调筒式电位电阻大于47</v>
      </c>
      <c r="J1927" s="98" t="s">
        <v>1145</v>
      </c>
      <c r="K1927" s="98"/>
    </row>
    <row r="1928" spans="1:11" hidden="1">
      <c r="A1928" s="64" t="s">
        <v>15</v>
      </c>
      <c r="B1928" s="64" t="s">
        <v>291</v>
      </c>
      <c r="C1928" t="s">
        <v>1084</v>
      </c>
      <c r="D1928" s="64" t="s">
        <v>118</v>
      </c>
      <c r="E1928" s="64" t="s">
        <v>153</v>
      </c>
      <c r="F1928" s="64" t="s">
        <v>373</v>
      </c>
      <c r="G1928" s="64" t="s">
        <v>531</v>
      </c>
      <c r="H1928" t="s">
        <v>1152</v>
      </c>
      <c r="I1928" s="50" t="str">
        <f t="shared" si="30"/>
        <v>2. 出口CMBI1. 正反调无大于47</v>
      </c>
      <c r="J1928" s="98" t="s">
        <v>1143</v>
      </c>
      <c r="K1928" s="98"/>
    </row>
    <row r="1929" spans="1:11" hidden="1">
      <c r="A1929" s="64" t="s">
        <v>15</v>
      </c>
      <c r="B1929" s="64" t="s">
        <v>291</v>
      </c>
      <c r="C1929" t="s">
        <v>1084</v>
      </c>
      <c r="D1929" s="64" t="s">
        <v>118</v>
      </c>
      <c r="E1929" s="64" t="s">
        <v>153</v>
      </c>
      <c r="F1929" s="64" t="s">
        <v>373</v>
      </c>
      <c r="G1929" s="64" t="s">
        <v>1144</v>
      </c>
      <c r="H1929" t="s">
        <v>1152</v>
      </c>
      <c r="I1929" s="50" t="str">
        <f t="shared" si="30"/>
        <v>2. 出口CMBI1. 正反调筒式电位电阻大于47</v>
      </c>
      <c r="J1929" s="98" t="s">
        <v>1146</v>
      </c>
      <c r="K1929" s="98"/>
    </row>
    <row r="1930" spans="1:11" hidden="1">
      <c r="A1930" s="64" t="s">
        <v>15</v>
      </c>
      <c r="B1930" s="64" t="s">
        <v>291</v>
      </c>
      <c r="C1930" t="s">
        <v>1084</v>
      </c>
      <c r="D1930" s="64" t="s">
        <v>118</v>
      </c>
      <c r="E1930" s="64" t="s">
        <v>28</v>
      </c>
      <c r="F1930" s="64" t="s">
        <v>374</v>
      </c>
      <c r="G1930" s="64" t="s">
        <v>531</v>
      </c>
      <c r="H1930" t="s">
        <v>1152</v>
      </c>
      <c r="I1930" s="50" t="str">
        <f t="shared" si="30"/>
        <v>2. 出口CMBIII2. 线性调无大于47</v>
      </c>
      <c r="J1930" s="50" t="s">
        <v>1143</v>
      </c>
      <c r="K1930" s="50"/>
    </row>
    <row r="1931" spans="1:11" hidden="1">
      <c r="A1931" s="64" t="s">
        <v>15</v>
      </c>
      <c r="B1931" s="64" t="s">
        <v>291</v>
      </c>
      <c r="C1931" t="s">
        <v>1084</v>
      </c>
      <c r="D1931" s="64" t="s">
        <v>118</v>
      </c>
      <c r="E1931" s="64" t="s">
        <v>153</v>
      </c>
      <c r="F1931" s="64" t="s">
        <v>374</v>
      </c>
      <c r="G1931" s="64" t="s">
        <v>531</v>
      </c>
      <c r="H1931" t="s">
        <v>1152</v>
      </c>
      <c r="I1931" s="50" t="str">
        <f t="shared" si="30"/>
        <v>2. 出口CMBI2. 线性调无大于47</v>
      </c>
      <c r="J1931" s="50" t="s">
        <v>1143</v>
      </c>
      <c r="K1931" s="50"/>
    </row>
    <row r="1932" spans="1:11" hidden="1">
      <c r="A1932" s="64" t="s">
        <v>15</v>
      </c>
      <c r="B1932" s="64" t="s">
        <v>291</v>
      </c>
      <c r="C1932" t="s">
        <v>1084</v>
      </c>
      <c r="D1932" s="64" t="s">
        <v>118</v>
      </c>
      <c r="E1932" s="64" t="s">
        <v>28</v>
      </c>
      <c r="F1932" s="64" t="s">
        <v>375</v>
      </c>
      <c r="G1932" s="64" t="s">
        <v>531</v>
      </c>
      <c r="H1932" t="s">
        <v>1152</v>
      </c>
      <c r="I1932" s="50" t="str">
        <f t="shared" si="30"/>
        <v>2. 出口CMBIII3. 粗细调无大于47</v>
      </c>
      <c r="J1932" s="50" t="s">
        <v>1147</v>
      </c>
      <c r="K1932" s="50"/>
    </row>
    <row r="1933" spans="1:11" hidden="1">
      <c r="A1933" s="64" t="s">
        <v>15</v>
      </c>
      <c r="B1933" s="64" t="s">
        <v>291</v>
      </c>
      <c r="C1933" t="s">
        <v>1084</v>
      </c>
      <c r="D1933" s="64" t="s">
        <v>118</v>
      </c>
      <c r="E1933" s="64" t="s">
        <v>28</v>
      </c>
      <c r="F1933" s="64" t="s">
        <v>375</v>
      </c>
      <c r="G1933" s="64" t="s">
        <v>1144</v>
      </c>
      <c r="H1933" t="s">
        <v>1152</v>
      </c>
      <c r="I1933" s="50" t="str">
        <f t="shared" si="30"/>
        <v>2. 出口CMBIII3. 粗细调筒式电位电阻大于47</v>
      </c>
      <c r="J1933" s="50" t="s">
        <v>1147</v>
      </c>
      <c r="K1933" s="50"/>
    </row>
    <row r="1934" spans="1:11" hidden="1">
      <c r="A1934" s="64" t="s">
        <v>15</v>
      </c>
      <c r="B1934" s="64" t="s">
        <v>291</v>
      </c>
      <c r="C1934" t="s">
        <v>1084</v>
      </c>
      <c r="D1934" s="64" t="s">
        <v>118</v>
      </c>
      <c r="E1934" s="64" t="s">
        <v>153</v>
      </c>
      <c r="F1934" s="64" t="s">
        <v>375</v>
      </c>
      <c r="G1934" s="64" t="s">
        <v>531</v>
      </c>
      <c r="H1934" t="s">
        <v>1152</v>
      </c>
      <c r="I1934" s="50" t="str">
        <f t="shared" si="30"/>
        <v>2. 出口CMBI3. 粗细调无大于47</v>
      </c>
      <c r="J1934" s="50" t="s">
        <v>1147</v>
      </c>
      <c r="K1934" s="50"/>
    </row>
    <row r="1935" spans="1:11" hidden="1">
      <c r="A1935" s="64" t="s">
        <v>15</v>
      </c>
      <c r="B1935" s="64" t="s">
        <v>291</v>
      </c>
      <c r="C1935" t="s">
        <v>1084</v>
      </c>
      <c r="D1935" s="64" t="s">
        <v>118</v>
      </c>
      <c r="E1935" s="64" t="s">
        <v>153</v>
      </c>
      <c r="F1935" s="64" t="s">
        <v>375</v>
      </c>
      <c r="G1935" s="64" t="s">
        <v>1144</v>
      </c>
      <c r="H1935" t="s">
        <v>1152</v>
      </c>
      <c r="I1935" s="50" t="str">
        <f t="shared" si="30"/>
        <v>2. 出口CMBI3. 粗细调筒式电位电阻大于47</v>
      </c>
      <c r="J1935" s="50" t="s">
        <v>1147</v>
      </c>
      <c r="K1935" s="50"/>
    </row>
    <row r="1936" spans="1:11" hidden="1">
      <c r="A1936" s="64" t="s">
        <v>15</v>
      </c>
      <c r="B1936" s="64" t="s">
        <v>291</v>
      </c>
      <c r="C1936" t="s">
        <v>1084</v>
      </c>
      <c r="D1936" s="64" t="s">
        <v>118</v>
      </c>
      <c r="E1936" s="64" t="s">
        <v>28</v>
      </c>
      <c r="F1936" s="64" t="s">
        <v>376</v>
      </c>
      <c r="G1936" s="64" t="s">
        <v>531</v>
      </c>
      <c r="H1936" t="s">
        <v>1152</v>
      </c>
      <c r="I1936" s="50" t="str">
        <f t="shared" si="30"/>
        <v>2. 出口CMBIII4. 多级正反调无大于47</v>
      </c>
      <c r="J1936" s="50" t="s">
        <v>1153</v>
      </c>
      <c r="K1936" s="50"/>
    </row>
    <row r="1937" spans="1:11" hidden="1">
      <c r="A1937" s="64" t="s">
        <v>15</v>
      </c>
      <c r="B1937" s="64" t="s">
        <v>291</v>
      </c>
      <c r="C1937" t="s">
        <v>1084</v>
      </c>
      <c r="D1937" s="64" t="s">
        <v>118</v>
      </c>
      <c r="E1937" s="64" t="s">
        <v>28</v>
      </c>
      <c r="F1937" s="64" t="s">
        <v>376</v>
      </c>
      <c r="G1937" s="64" t="s">
        <v>1144</v>
      </c>
      <c r="H1937" t="s">
        <v>1152</v>
      </c>
      <c r="I1937" s="50" t="str">
        <f t="shared" si="30"/>
        <v>2. 出口CMBIII4. 多级正反调筒式电位电阻大于47</v>
      </c>
      <c r="J1937" s="50" t="s">
        <v>1153</v>
      </c>
      <c r="K1937" s="50"/>
    </row>
    <row r="1938" spans="1:11" hidden="1">
      <c r="A1938" s="64" t="s">
        <v>15</v>
      </c>
      <c r="B1938" s="64" t="s">
        <v>291</v>
      </c>
      <c r="C1938" t="s">
        <v>1084</v>
      </c>
      <c r="D1938" s="64" t="s">
        <v>118</v>
      </c>
      <c r="E1938" s="64" t="s">
        <v>153</v>
      </c>
      <c r="F1938" s="64" t="s">
        <v>376</v>
      </c>
      <c r="G1938" s="64" t="s">
        <v>531</v>
      </c>
      <c r="H1938" t="s">
        <v>1152</v>
      </c>
      <c r="I1938" s="50" t="str">
        <f t="shared" si="30"/>
        <v>2. 出口CMBI4. 多级正反调无大于47</v>
      </c>
      <c r="J1938" s="50" t="s">
        <v>1153</v>
      </c>
      <c r="K1938" s="50"/>
    </row>
    <row r="1939" spans="1:11" hidden="1">
      <c r="A1939" s="64" t="s">
        <v>15</v>
      </c>
      <c r="B1939" s="64" t="s">
        <v>291</v>
      </c>
      <c r="C1939" t="s">
        <v>1084</v>
      </c>
      <c r="D1939" s="64" t="s">
        <v>118</v>
      </c>
      <c r="E1939" s="64" t="s">
        <v>153</v>
      </c>
      <c r="F1939" s="64" t="s">
        <v>376</v>
      </c>
      <c r="G1939" s="64" t="s">
        <v>1144</v>
      </c>
      <c r="H1939" t="s">
        <v>1152</v>
      </c>
      <c r="I1939" s="50" t="str">
        <f t="shared" si="30"/>
        <v>2. 出口CMBI4. 多级正反调筒式电位电阻大于47</v>
      </c>
      <c r="J1939" s="50" t="s">
        <v>1153</v>
      </c>
      <c r="K1939" s="50"/>
    </row>
    <row r="1940" spans="1:11" hidden="1">
      <c r="A1940" s="64" t="s">
        <v>15</v>
      </c>
      <c r="B1940" s="64" t="s">
        <v>291</v>
      </c>
      <c r="C1940" t="s">
        <v>1084</v>
      </c>
      <c r="D1940" s="64" t="s">
        <v>118</v>
      </c>
      <c r="E1940" s="64" t="s">
        <v>28</v>
      </c>
      <c r="F1940" s="64" t="s">
        <v>377</v>
      </c>
      <c r="G1940" s="64" t="s">
        <v>531</v>
      </c>
      <c r="H1940" t="s">
        <v>1152</v>
      </c>
      <c r="I1940" s="50" t="str">
        <f t="shared" si="30"/>
        <v>2. 出口CMBIII5. 多级线性调无大于47</v>
      </c>
      <c r="J1940" s="50" t="s">
        <v>1153</v>
      </c>
      <c r="K1940" s="50"/>
    </row>
    <row r="1941" spans="1:11" hidden="1">
      <c r="A1941" s="64" t="s">
        <v>15</v>
      </c>
      <c r="B1941" s="64" t="s">
        <v>291</v>
      </c>
      <c r="C1941" t="s">
        <v>1084</v>
      </c>
      <c r="D1941" s="64" t="s">
        <v>118</v>
      </c>
      <c r="E1941" s="64" t="s">
        <v>153</v>
      </c>
      <c r="F1941" s="64" t="s">
        <v>377</v>
      </c>
      <c r="G1941" s="64" t="s">
        <v>531</v>
      </c>
      <c r="H1941" t="s">
        <v>1152</v>
      </c>
      <c r="I1941" s="50" t="str">
        <f t="shared" si="30"/>
        <v>2. 出口CMBI5. 多级线性调无大于47</v>
      </c>
      <c r="J1941" s="50" t="s">
        <v>1153</v>
      </c>
      <c r="K1941" s="50"/>
    </row>
    <row r="1942" spans="1:11" hidden="1">
      <c r="A1942" s="64" t="s">
        <v>15</v>
      </c>
      <c r="B1942" s="64" t="s">
        <v>291</v>
      </c>
      <c r="C1942" t="s">
        <v>1084</v>
      </c>
      <c r="D1942" s="64" t="s">
        <v>118</v>
      </c>
      <c r="E1942" s="64" t="s">
        <v>28</v>
      </c>
      <c r="F1942" s="64" t="s">
        <v>378</v>
      </c>
      <c r="G1942" s="64" t="s">
        <v>531</v>
      </c>
      <c r="H1942" t="s">
        <v>1152</v>
      </c>
      <c r="I1942" s="50" t="str">
        <f t="shared" si="30"/>
        <v>2. 出口CMBIII6. 多级粗细调无大于47</v>
      </c>
      <c r="J1942" s="50" t="s">
        <v>1153</v>
      </c>
      <c r="K1942" s="50"/>
    </row>
    <row r="1943" spans="1:11" hidden="1">
      <c r="A1943" s="64" t="s">
        <v>15</v>
      </c>
      <c r="B1943" s="64" t="s">
        <v>291</v>
      </c>
      <c r="C1943" t="s">
        <v>1084</v>
      </c>
      <c r="D1943" s="64" t="s">
        <v>118</v>
      </c>
      <c r="E1943" s="64" t="s">
        <v>28</v>
      </c>
      <c r="F1943" s="64" t="s">
        <v>378</v>
      </c>
      <c r="G1943" s="64" t="s">
        <v>1144</v>
      </c>
      <c r="H1943" t="s">
        <v>1152</v>
      </c>
      <c r="I1943" s="50" t="str">
        <f t="shared" si="30"/>
        <v>2. 出口CMBIII6. 多级粗细调筒式电位电阻大于47</v>
      </c>
      <c r="J1943" s="50" t="s">
        <v>1153</v>
      </c>
      <c r="K1943" s="50"/>
    </row>
    <row r="1944" spans="1:11" hidden="1">
      <c r="A1944" s="64" t="s">
        <v>15</v>
      </c>
      <c r="B1944" s="64" t="s">
        <v>291</v>
      </c>
      <c r="C1944" t="s">
        <v>1084</v>
      </c>
      <c r="D1944" s="64" t="s">
        <v>118</v>
      </c>
      <c r="E1944" s="64" t="s">
        <v>153</v>
      </c>
      <c r="F1944" s="64" t="s">
        <v>378</v>
      </c>
      <c r="G1944" s="64" t="s">
        <v>531</v>
      </c>
      <c r="H1944" t="s">
        <v>1152</v>
      </c>
      <c r="I1944" s="50" t="str">
        <f t="shared" si="30"/>
        <v>2. 出口CMBI6. 多级粗细调无大于47</v>
      </c>
      <c r="J1944" s="50" t="s">
        <v>1153</v>
      </c>
      <c r="K1944" s="50"/>
    </row>
    <row r="1945" spans="1:11" hidden="1">
      <c r="A1945" s="64" t="s">
        <v>15</v>
      </c>
      <c r="B1945" s="64" t="s">
        <v>291</v>
      </c>
      <c r="C1945" t="s">
        <v>1084</v>
      </c>
      <c r="D1945" s="64" t="s">
        <v>118</v>
      </c>
      <c r="E1945" s="64" t="s">
        <v>153</v>
      </c>
      <c r="F1945" s="64" t="s">
        <v>378</v>
      </c>
      <c r="G1945" s="64" t="s">
        <v>1144</v>
      </c>
      <c r="H1945" t="s">
        <v>1152</v>
      </c>
      <c r="I1945" s="50" t="str">
        <f t="shared" si="30"/>
        <v>2. 出口CMBI6. 多级粗细调筒式电位电阻大于47</v>
      </c>
      <c r="J1945" s="50" t="s">
        <v>1153</v>
      </c>
      <c r="K1945" s="50"/>
    </row>
    <row r="1946" spans="1:11" hidden="1">
      <c r="A1946" s="64" t="s">
        <v>15</v>
      </c>
      <c r="B1946" s="64" t="s">
        <v>291</v>
      </c>
      <c r="C1946" t="s">
        <v>1084</v>
      </c>
      <c r="D1946" s="64" t="s">
        <v>389</v>
      </c>
      <c r="E1946" s="64" t="s">
        <v>28</v>
      </c>
      <c r="F1946" s="64" t="s">
        <v>373</v>
      </c>
      <c r="G1946" s="64" t="s">
        <v>531</v>
      </c>
      <c r="H1946" t="s">
        <v>1152</v>
      </c>
      <c r="I1946" s="50" t="str">
        <f t="shared" si="30"/>
        <v>2. 出口CMCIII1. 正反调无大于47</v>
      </c>
      <c r="J1946" s="50" t="s">
        <v>1143</v>
      </c>
      <c r="K1946" s="50"/>
    </row>
    <row r="1947" spans="1:11" hidden="1">
      <c r="A1947" s="64" t="s">
        <v>15</v>
      </c>
      <c r="B1947" s="64" t="s">
        <v>291</v>
      </c>
      <c r="C1947" t="s">
        <v>1084</v>
      </c>
      <c r="D1947" s="64" t="s">
        <v>389</v>
      </c>
      <c r="E1947" s="64" t="s">
        <v>28</v>
      </c>
      <c r="F1947" s="64" t="s">
        <v>373</v>
      </c>
      <c r="G1947" s="64" t="s">
        <v>1144</v>
      </c>
      <c r="H1947" t="s">
        <v>1152</v>
      </c>
      <c r="I1947" s="50" t="str">
        <f t="shared" si="30"/>
        <v>2. 出口CMCIII1. 正反调筒式电位电阻大于47</v>
      </c>
      <c r="J1947" s="50" t="s">
        <v>1145</v>
      </c>
      <c r="K1947" s="50"/>
    </row>
    <row r="1948" spans="1:11" hidden="1">
      <c r="A1948" s="64" t="s">
        <v>15</v>
      </c>
      <c r="B1948" s="64" t="s">
        <v>291</v>
      </c>
      <c r="C1948" t="s">
        <v>1084</v>
      </c>
      <c r="D1948" s="64" t="s">
        <v>389</v>
      </c>
      <c r="E1948" s="64" t="s">
        <v>153</v>
      </c>
      <c r="F1948" s="64" t="s">
        <v>373</v>
      </c>
      <c r="G1948" s="64" t="s">
        <v>531</v>
      </c>
      <c r="H1948" t="s">
        <v>1152</v>
      </c>
      <c r="I1948" s="50" t="str">
        <f t="shared" si="30"/>
        <v>2. 出口CMCI1. 正反调无大于47</v>
      </c>
      <c r="J1948" s="50" t="s">
        <v>1143</v>
      </c>
      <c r="K1948" s="50"/>
    </row>
    <row r="1949" spans="1:11" hidden="1">
      <c r="A1949" s="64" t="s">
        <v>15</v>
      </c>
      <c r="B1949" s="64" t="s">
        <v>291</v>
      </c>
      <c r="C1949" t="s">
        <v>1084</v>
      </c>
      <c r="D1949" s="64" t="s">
        <v>389</v>
      </c>
      <c r="E1949" s="64" t="s">
        <v>153</v>
      </c>
      <c r="F1949" s="64" t="s">
        <v>373</v>
      </c>
      <c r="G1949" s="64" t="s">
        <v>1144</v>
      </c>
      <c r="H1949" t="s">
        <v>1152</v>
      </c>
      <c r="I1949" s="50" t="str">
        <f t="shared" si="30"/>
        <v>2. 出口CMCI1. 正反调筒式电位电阻大于47</v>
      </c>
      <c r="J1949" s="50" t="s">
        <v>1146</v>
      </c>
      <c r="K1949" s="50"/>
    </row>
    <row r="1950" spans="1:11" hidden="1">
      <c r="A1950" s="64" t="s">
        <v>15</v>
      </c>
      <c r="B1950" s="64" t="s">
        <v>291</v>
      </c>
      <c r="C1950" t="s">
        <v>1084</v>
      </c>
      <c r="D1950" s="64" t="s">
        <v>389</v>
      </c>
      <c r="E1950" s="64" t="s">
        <v>28</v>
      </c>
      <c r="F1950" s="64" t="s">
        <v>374</v>
      </c>
      <c r="G1950" s="64" t="s">
        <v>531</v>
      </c>
      <c r="H1950" t="s">
        <v>1152</v>
      </c>
      <c r="I1950" s="50" t="str">
        <f t="shared" si="30"/>
        <v>2. 出口CMCIII2. 线性调无大于47</v>
      </c>
      <c r="J1950" s="50" t="s">
        <v>1143</v>
      </c>
      <c r="K1950" s="50"/>
    </row>
    <row r="1951" spans="1:11" hidden="1">
      <c r="A1951" s="64" t="s">
        <v>15</v>
      </c>
      <c r="B1951" s="64" t="s">
        <v>291</v>
      </c>
      <c r="C1951" t="s">
        <v>1084</v>
      </c>
      <c r="D1951" s="64" t="s">
        <v>389</v>
      </c>
      <c r="E1951" s="64" t="s">
        <v>153</v>
      </c>
      <c r="F1951" s="64" t="s">
        <v>374</v>
      </c>
      <c r="G1951" s="64" t="s">
        <v>531</v>
      </c>
      <c r="H1951" t="s">
        <v>1152</v>
      </c>
      <c r="I1951" s="50" t="str">
        <f t="shared" si="30"/>
        <v>2. 出口CMCI2. 线性调无大于47</v>
      </c>
      <c r="J1951" s="50" t="s">
        <v>1143</v>
      </c>
      <c r="K1951" s="50"/>
    </row>
    <row r="1952" spans="1:11" hidden="1">
      <c r="A1952" s="64" t="s">
        <v>15</v>
      </c>
      <c r="B1952" s="64" t="s">
        <v>291</v>
      </c>
      <c r="C1952" t="s">
        <v>1084</v>
      </c>
      <c r="D1952" s="64" t="s">
        <v>389</v>
      </c>
      <c r="E1952" s="64" t="s">
        <v>28</v>
      </c>
      <c r="F1952" s="64" t="s">
        <v>375</v>
      </c>
      <c r="G1952" s="64" t="s">
        <v>531</v>
      </c>
      <c r="H1952" t="s">
        <v>1152</v>
      </c>
      <c r="I1952" s="50" t="str">
        <f t="shared" si="30"/>
        <v>2. 出口CMCIII3. 粗细调无大于47</v>
      </c>
      <c r="J1952" s="50" t="s">
        <v>1147</v>
      </c>
      <c r="K1952" s="50"/>
    </row>
    <row r="1953" spans="1:11" hidden="1">
      <c r="A1953" s="64" t="s">
        <v>15</v>
      </c>
      <c r="B1953" s="64" t="s">
        <v>291</v>
      </c>
      <c r="C1953" t="s">
        <v>1084</v>
      </c>
      <c r="D1953" s="64" t="s">
        <v>389</v>
      </c>
      <c r="E1953" s="64" t="s">
        <v>28</v>
      </c>
      <c r="F1953" s="64" t="s">
        <v>375</v>
      </c>
      <c r="G1953" s="64" t="s">
        <v>1144</v>
      </c>
      <c r="H1953" t="s">
        <v>1152</v>
      </c>
      <c r="I1953" s="50" t="str">
        <f t="shared" si="30"/>
        <v>2. 出口CMCIII3. 粗细调筒式电位电阻大于47</v>
      </c>
      <c r="J1953" s="50" t="s">
        <v>1147</v>
      </c>
      <c r="K1953" s="50"/>
    </row>
    <row r="1954" spans="1:11" hidden="1">
      <c r="A1954" s="64" t="s">
        <v>15</v>
      </c>
      <c r="B1954" s="64" t="s">
        <v>291</v>
      </c>
      <c r="C1954" t="s">
        <v>1084</v>
      </c>
      <c r="D1954" s="64" t="s">
        <v>389</v>
      </c>
      <c r="E1954" s="64" t="s">
        <v>153</v>
      </c>
      <c r="F1954" s="64" t="s">
        <v>375</v>
      </c>
      <c r="G1954" s="64" t="s">
        <v>531</v>
      </c>
      <c r="H1954" t="s">
        <v>1152</v>
      </c>
      <c r="I1954" s="50" t="str">
        <f t="shared" si="30"/>
        <v>2. 出口CMCI3. 粗细调无大于47</v>
      </c>
      <c r="J1954" s="50" t="s">
        <v>1147</v>
      </c>
      <c r="K1954" s="50"/>
    </row>
    <row r="1955" spans="1:11" hidden="1">
      <c r="A1955" s="64" t="s">
        <v>15</v>
      </c>
      <c r="B1955" s="64" t="s">
        <v>291</v>
      </c>
      <c r="C1955" t="s">
        <v>1084</v>
      </c>
      <c r="D1955" s="64" t="s">
        <v>389</v>
      </c>
      <c r="E1955" s="64" t="s">
        <v>153</v>
      </c>
      <c r="F1955" s="64" t="s">
        <v>375</v>
      </c>
      <c r="G1955" s="64" t="s">
        <v>1144</v>
      </c>
      <c r="H1955" t="s">
        <v>1152</v>
      </c>
      <c r="I1955" s="50" t="str">
        <f t="shared" si="30"/>
        <v>2. 出口CMCI3. 粗细调筒式电位电阻大于47</v>
      </c>
      <c r="J1955" s="50" t="s">
        <v>1147</v>
      </c>
      <c r="K1955" s="50"/>
    </row>
    <row r="1956" spans="1:11" hidden="1">
      <c r="A1956" s="64" t="s">
        <v>15</v>
      </c>
      <c r="B1956" s="64" t="s">
        <v>291</v>
      </c>
      <c r="C1956" t="s">
        <v>1084</v>
      </c>
      <c r="D1956" s="64" t="s">
        <v>389</v>
      </c>
      <c r="E1956" s="64" t="s">
        <v>28</v>
      </c>
      <c r="F1956" s="64" t="s">
        <v>376</v>
      </c>
      <c r="G1956" s="64" t="s">
        <v>531</v>
      </c>
      <c r="H1956" t="s">
        <v>1152</v>
      </c>
      <c r="I1956" s="50" t="str">
        <f t="shared" si="30"/>
        <v>2. 出口CMCIII4. 多级正反调无大于47</v>
      </c>
      <c r="J1956" s="50" t="s">
        <v>1153</v>
      </c>
      <c r="K1956" s="50"/>
    </row>
    <row r="1957" spans="1:11" hidden="1">
      <c r="A1957" s="64" t="s">
        <v>15</v>
      </c>
      <c r="B1957" s="64" t="s">
        <v>291</v>
      </c>
      <c r="C1957" t="s">
        <v>1084</v>
      </c>
      <c r="D1957" s="64" t="s">
        <v>389</v>
      </c>
      <c r="E1957" s="64" t="s">
        <v>28</v>
      </c>
      <c r="F1957" s="64" t="s">
        <v>376</v>
      </c>
      <c r="G1957" s="64" t="s">
        <v>1144</v>
      </c>
      <c r="H1957" t="s">
        <v>1152</v>
      </c>
      <c r="I1957" s="50" t="str">
        <f t="shared" si="30"/>
        <v>2. 出口CMCIII4. 多级正反调筒式电位电阻大于47</v>
      </c>
      <c r="J1957" s="50" t="s">
        <v>1153</v>
      </c>
      <c r="K1957" s="50"/>
    </row>
    <row r="1958" spans="1:11" hidden="1">
      <c r="A1958" s="64" t="s">
        <v>15</v>
      </c>
      <c r="B1958" s="64" t="s">
        <v>291</v>
      </c>
      <c r="C1958" t="s">
        <v>1084</v>
      </c>
      <c r="D1958" s="64" t="s">
        <v>389</v>
      </c>
      <c r="E1958" s="64" t="s">
        <v>153</v>
      </c>
      <c r="F1958" s="64" t="s">
        <v>376</v>
      </c>
      <c r="G1958" s="64" t="s">
        <v>531</v>
      </c>
      <c r="H1958" t="s">
        <v>1152</v>
      </c>
      <c r="I1958" s="50" t="str">
        <f t="shared" si="30"/>
        <v>2. 出口CMCI4. 多级正反调无大于47</v>
      </c>
      <c r="J1958" s="50" t="s">
        <v>1153</v>
      </c>
      <c r="K1958" s="50"/>
    </row>
    <row r="1959" spans="1:11" hidden="1">
      <c r="A1959" s="64" t="s">
        <v>15</v>
      </c>
      <c r="B1959" s="64" t="s">
        <v>291</v>
      </c>
      <c r="C1959" t="s">
        <v>1084</v>
      </c>
      <c r="D1959" s="64" t="s">
        <v>389</v>
      </c>
      <c r="E1959" s="64" t="s">
        <v>153</v>
      </c>
      <c r="F1959" s="64" t="s">
        <v>376</v>
      </c>
      <c r="G1959" s="64" t="s">
        <v>1144</v>
      </c>
      <c r="H1959" t="s">
        <v>1152</v>
      </c>
      <c r="I1959" s="50" t="str">
        <f t="shared" si="30"/>
        <v>2. 出口CMCI4. 多级正反调筒式电位电阻大于47</v>
      </c>
      <c r="J1959" s="50" t="s">
        <v>1153</v>
      </c>
      <c r="K1959" s="50"/>
    </row>
    <row r="1960" spans="1:11" hidden="1">
      <c r="A1960" s="64" t="s">
        <v>15</v>
      </c>
      <c r="B1960" s="64" t="s">
        <v>291</v>
      </c>
      <c r="C1960" t="s">
        <v>1084</v>
      </c>
      <c r="D1960" s="64" t="s">
        <v>389</v>
      </c>
      <c r="E1960" s="64" t="s">
        <v>28</v>
      </c>
      <c r="F1960" s="64" t="s">
        <v>377</v>
      </c>
      <c r="G1960" s="64" t="s">
        <v>531</v>
      </c>
      <c r="H1960" t="s">
        <v>1152</v>
      </c>
      <c r="I1960" s="50" t="str">
        <f t="shared" si="30"/>
        <v>2. 出口CMCIII5. 多级线性调无大于47</v>
      </c>
      <c r="J1960" s="50" t="s">
        <v>1153</v>
      </c>
      <c r="K1960" s="50"/>
    </row>
    <row r="1961" spans="1:11" hidden="1">
      <c r="A1961" s="64" t="s">
        <v>15</v>
      </c>
      <c r="B1961" s="64" t="s">
        <v>291</v>
      </c>
      <c r="C1961" t="s">
        <v>1084</v>
      </c>
      <c r="D1961" s="64" t="s">
        <v>389</v>
      </c>
      <c r="E1961" s="64" t="s">
        <v>153</v>
      </c>
      <c r="F1961" s="64" t="s">
        <v>377</v>
      </c>
      <c r="G1961" s="64" t="s">
        <v>531</v>
      </c>
      <c r="H1961" t="s">
        <v>1152</v>
      </c>
      <c r="I1961" s="50" t="str">
        <f t="shared" si="30"/>
        <v>2. 出口CMCI5. 多级线性调无大于47</v>
      </c>
      <c r="J1961" s="50" t="s">
        <v>1153</v>
      </c>
      <c r="K1961" s="50"/>
    </row>
    <row r="1962" spans="1:11" hidden="1">
      <c r="A1962" s="64" t="s">
        <v>15</v>
      </c>
      <c r="B1962" s="64" t="s">
        <v>291</v>
      </c>
      <c r="C1962" t="s">
        <v>1084</v>
      </c>
      <c r="D1962" s="64" t="s">
        <v>389</v>
      </c>
      <c r="E1962" s="64" t="s">
        <v>28</v>
      </c>
      <c r="F1962" s="64" t="s">
        <v>378</v>
      </c>
      <c r="G1962" s="64" t="s">
        <v>531</v>
      </c>
      <c r="H1962" t="s">
        <v>1152</v>
      </c>
      <c r="I1962" s="50" t="str">
        <f t="shared" ref="I1962:I2025" si="31">A1962&amp;B1962&amp;D1962&amp;E1962&amp;F1962&amp;G1962&amp;H1962</f>
        <v>2. 出口CMCIII6. 多级粗细调无大于47</v>
      </c>
      <c r="J1962" s="50" t="s">
        <v>1153</v>
      </c>
      <c r="K1962" s="50"/>
    </row>
    <row r="1963" spans="1:11" hidden="1">
      <c r="A1963" s="64" t="s">
        <v>15</v>
      </c>
      <c r="B1963" s="64" t="s">
        <v>291</v>
      </c>
      <c r="C1963" t="s">
        <v>1084</v>
      </c>
      <c r="D1963" s="64" t="s">
        <v>389</v>
      </c>
      <c r="E1963" s="64" t="s">
        <v>28</v>
      </c>
      <c r="F1963" s="64" t="s">
        <v>378</v>
      </c>
      <c r="G1963" s="64" t="s">
        <v>1144</v>
      </c>
      <c r="H1963" t="s">
        <v>1152</v>
      </c>
      <c r="I1963" s="50" t="str">
        <f t="shared" si="31"/>
        <v>2. 出口CMCIII6. 多级粗细调筒式电位电阻大于47</v>
      </c>
      <c r="J1963" s="50" t="s">
        <v>1153</v>
      </c>
      <c r="K1963" s="50"/>
    </row>
    <row r="1964" spans="1:11" hidden="1">
      <c r="A1964" s="64" t="s">
        <v>15</v>
      </c>
      <c r="B1964" s="64" t="s">
        <v>291</v>
      </c>
      <c r="C1964" t="s">
        <v>1084</v>
      </c>
      <c r="D1964" s="64" t="s">
        <v>389</v>
      </c>
      <c r="E1964" s="64" t="s">
        <v>153</v>
      </c>
      <c r="F1964" s="64" t="s">
        <v>378</v>
      </c>
      <c r="G1964" s="64" t="s">
        <v>531</v>
      </c>
      <c r="H1964" t="s">
        <v>1152</v>
      </c>
      <c r="I1964" s="50" t="str">
        <f t="shared" si="31"/>
        <v>2. 出口CMCI6. 多级粗细调无大于47</v>
      </c>
      <c r="J1964" s="50" t="s">
        <v>1153</v>
      </c>
      <c r="K1964" s="50"/>
    </row>
    <row r="1965" spans="1:11" hidden="1">
      <c r="A1965" s="64" t="s">
        <v>15</v>
      </c>
      <c r="B1965" s="64" t="s">
        <v>291</v>
      </c>
      <c r="C1965" t="s">
        <v>1084</v>
      </c>
      <c r="D1965" s="64" t="s">
        <v>389</v>
      </c>
      <c r="E1965" s="64" t="s">
        <v>153</v>
      </c>
      <c r="F1965" s="64" t="s">
        <v>378</v>
      </c>
      <c r="G1965" s="64" t="s">
        <v>1144</v>
      </c>
      <c r="H1965" t="s">
        <v>1152</v>
      </c>
      <c r="I1965" s="50" t="str">
        <f t="shared" si="31"/>
        <v>2. 出口CMCI6. 多级粗细调筒式电位电阻大于47</v>
      </c>
      <c r="J1965" s="50" t="s">
        <v>1153</v>
      </c>
      <c r="K1965" s="50"/>
    </row>
    <row r="1966" spans="1:11" hidden="1">
      <c r="A1966" s="64" t="s">
        <v>15</v>
      </c>
      <c r="B1966" s="64" t="s">
        <v>291</v>
      </c>
      <c r="C1966" t="s">
        <v>1084</v>
      </c>
      <c r="D1966" s="64" t="s">
        <v>387</v>
      </c>
      <c r="E1966" s="64" t="s">
        <v>28</v>
      </c>
      <c r="F1966" s="64" t="s">
        <v>373</v>
      </c>
      <c r="G1966" s="64" t="s">
        <v>531</v>
      </c>
      <c r="H1966" t="s">
        <v>1152</v>
      </c>
      <c r="I1966" s="50" t="str">
        <f t="shared" si="31"/>
        <v>2. 出口CMDIII1. 正反调无大于47</v>
      </c>
      <c r="J1966" s="50" t="s">
        <v>1145</v>
      </c>
      <c r="K1966" s="50"/>
    </row>
    <row r="1967" spans="1:11" hidden="1">
      <c r="A1967" s="64" t="s">
        <v>15</v>
      </c>
      <c r="B1967" s="64" t="s">
        <v>291</v>
      </c>
      <c r="C1967" t="s">
        <v>1084</v>
      </c>
      <c r="D1967" s="64" t="s">
        <v>387</v>
      </c>
      <c r="E1967" s="64" t="s">
        <v>28</v>
      </c>
      <c r="F1967" s="64" t="s">
        <v>373</v>
      </c>
      <c r="G1967" s="64" t="s">
        <v>1144</v>
      </c>
      <c r="H1967" t="s">
        <v>1152</v>
      </c>
      <c r="I1967" s="50" t="str">
        <f t="shared" si="31"/>
        <v>2. 出口CMDIII1. 正反调筒式电位电阻大于47</v>
      </c>
      <c r="J1967" s="50" t="s">
        <v>1149</v>
      </c>
      <c r="K1967" s="50"/>
    </row>
    <row r="1968" spans="1:11" hidden="1">
      <c r="A1968" s="64" t="s">
        <v>15</v>
      </c>
      <c r="B1968" s="64" t="s">
        <v>291</v>
      </c>
      <c r="C1968" t="s">
        <v>1084</v>
      </c>
      <c r="D1968" s="64" t="s">
        <v>387</v>
      </c>
      <c r="E1968" s="64" t="s">
        <v>153</v>
      </c>
      <c r="F1968" s="64" t="s">
        <v>373</v>
      </c>
      <c r="G1968" s="64" t="s">
        <v>531</v>
      </c>
      <c r="H1968" t="s">
        <v>1152</v>
      </c>
      <c r="I1968" s="50" t="str">
        <f t="shared" si="31"/>
        <v>2. 出口CMDI1. 正反调无大于47</v>
      </c>
      <c r="J1968" s="50" t="s">
        <v>1143</v>
      </c>
      <c r="K1968" s="50"/>
    </row>
    <row r="1969" spans="1:11" hidden="1">
      <c r="A1969" s="64" t="s">
        <v>15</v>
      </c>
      <c r="B1969" s="64" t="s">
        <v>291</v>
      </c>
      <c r="C1969" t="s">
        <v>1084</v>
      </c>
      <c r="D1969" s="64" t="s">
        <v>387</v>
      </c>
      <c r="E1969" s="64" t="s">
        <v>153</v>
      </c>
      <c r="F1969" s="64" t="s">
        <v>373</v>
      </c>
      <c r="G1969" s="64" t="s">
        <v>1144</v>
      </c>
      <c r="H1969" t="s">
        <v>1152</v>
      </c>
      <c r="I1969" s="50" t="str">
        <f t="shared" si="31"/>
        <v>2. 出口CMDI1. 正反调筒式电位电阻大于47</v>
      </c>
      <c r="J1969" s="50" t="s">
        <v>1146</v>
      </c>
      <c r="K1969" s="50"/>
    </row>
    <row r="1970" spans="1:11" hidden="1">
      <c r="A1970" s="64" t="s">
        <v>15</v>
      </c>
      <c r="B1970" s="64" t="s">
        <v>291</v>
      </c>
      <c r="C1970" t="s">
        <v>1084</v>
      </c>
      <c r="D1970" s="64" t="s">
        <v>387</v>
      </c>
      <c r="E1970" s="64" t="s">
        <v>28</v>
      </c>
      <c r="F1970" s="64" t="s">
        <v>374</v>
      </c>
      <c r="G1970" s="64" t="s">
        <v>531</v>
      </c>
      <c r="H1970" t="s">
        <v>1152</v>
      </c>
      <c r="I1970" s="50" t="str">
        <f t="shared" si="31"/>
        <v>2. 出口CMDIII2. 线性调无大于47</v>
      </c>
      <c r="J1970" s="50" t="s">
        <v>1145</v>
      </c>
      <c r="K1970" s="50"/>
    </row>
    <row r="1971" spans="1:11" hidden="1">
      <c r="A1971" s="64" t="s">
        <v>15</v>
      </c>
      <c r="B1971" s="64" t="s">
        <v>291</v>
      </c>
      <c r="C1971" t="s">
        <v>1084</v>
      </c>
      <c r="D1971" s="64" t="s">
        <v>387</v>
      </c>
      <c r="E1971" s="64" t="s">
        <v>153</v>
      </c>
      <c r="F1971" s="64" t="s">
        <v>374</v>
      </c>
      <c r="G1971" s="64" t="s">
        <v>531</v>
      </c>
      <c r="H1971" t="s">
        <v>1152</v>
      </c>
      <c r="I1971" s="50" t="str">
        <f t="shared" si="31"/>
        <v>2. 出口CMDI2. 线性调无大于47</v>
      </c>
      <c r="J1971" s="50" t="s">
        <v>1143</v>
      </c>
      <c r="K1971" s="50"/>
    </row>
    <row r="1972" spans="1:11" hidden="1">
      <c r="A1972" s="64" t="s">
        <v>15</v>
      </c>
      <c r="B1972" s="64" t="s">
        <v>291</v>
      </c>
      <c r="C1972" t="s">
        <v>1084</v>
      </c>
      <c r="D1972" s="64" t="s">
        <v>387</v>
      </c>
      <c r="E1972" s="64" t="s">
        <v>28</v>
      </c>
      <c r="F1972" s="64" t="s">
        <v>375</v>
      </c>
      <c r="G1972" s="64" t="s">
        <v>531</v>
      </c>
      <c r="H1972" t="s">
        <v>1152</v>
      </c>
      <c r="I1972" s="50" t="str">
        <f t="shared" si="31"/>
        <v>2. 出口CMDIII3. 粗细调无大于47</v>
      </c>
      <c r="J1972" s="50" t="s">
        <v>1150</v>
      </c>
      <c r="K1972" s="50"/>
    </row>
    <row r="1973" spans="1:11" hidden="1">
      <c r="A1973" s="64" t="s">
        <v>15</v>
      </c>
      <c r="B1973" s="64" t="s">
        <v>291</v>
      </c>
      <c r="C1973" t="s">
        <v>1084</v>
      </c>
      <c r="D1973" s="64" t="s">
        <v>387</v>
      </c>
      <c r="E1973" s="64" t="s">
        <v>28</v>
      </c>
      <c r="F1973" s="64" t="s">
        <v>375</v>
      </c>
      <c r="G1973" s="64" t="s">
        <v>1144</v>
      </c>
      <c r="H1973" t="s">
        <v>1152</v>
      </c>
      <c r="I1973" s="50" t="str">
        <f t="shared" si="31"/>
        <v>2. 出口CMDIII3. 粗细调筒式电位电阻大于47</v>
      </c>
      <c r="J1973" s="50" t="s">
        <v>1150</v>
      </c>
      <c r="K1973" s="50"/>
    </row>
    <row r="1974" spans="1:11" hidden="1">
      <c r="A1974" s="64" t="s">
        <v>15</v>
      </c>
      <c r="B1974" s="64" t="s">
        <v>291</v>
      </c>
      <c r="C1974" t="s">
        <v>1084</v>
      </c>
      <c r="D1974" s="64" t="s">
        <v>387</v>
      </c>
      <c r="E1974" s="64" t="s">
        <v>153</v>
      </c>
      <c r="F1974" s="64" t="s">
        <v>375</v>
      </c>
      <c r="G1974" s="64" t="s">
        <v>531</v>
      </c>
      <c r="H1974" t="s">
        <v>1152</v>
      </c>
      <c r="I1974" s="50" t="str">
        <f t="shared" si="31"/>
        <v>2. 出口CMDI3. 粗细调无大于47</v>
      </c>
      <c r="J1974" s="50" t="s">
        <v>1150</v>
      </c>
      <c r="K1974" s="50"/>
    </row>
    <row r="1975" spans="1:11" hidden="1">
      <c r="A1975" s="64" t="s">
        <v>15</v>
      </c>
      <c r="B1975" s="64" t="s">
        <v>291</v>
      </c>
      <c r="C1975" t="s">
        <v>1084</v>
      </c>
      <c r="D1975" s="64" t="s">
        <v>387</v>
      </c>
      <c r="E1975" s="64" t="s">
        <v>153</v>
      </c>
      <c r="F1975" s="64" t="s">
        <v>375</v>
      </c>
      <c r="G1975" s="64" t="s">
        <v>1144</v>
      </c>
      <c r="H1975" t="s">
        <v>1152</v>
      </c>
      <c r="I1975" s="50" t="str">
        <f t="shared" si="31"/>
        <v>2. 出口CMDI3. 粗细调筒式电位电阻大于47</v>
      </c>
      <c r="J1975" s="50" t="s">
        <v>1150</v>
      </c>
      <c r="K1975" s="50"/>
    </row>
    <row r="1976" spans="1:11" hidden="1">
      <c r="A1976" s="64" t="s">
        <v>15</v>
      </c>
      <c r="B1976" s="64" t="s">
        <v>291</v>
      </c>
      <c r="C1976" t="s">
        <v>1084</v>
      </c>
      <c r="D1976" s="64" t="s">
        <v>387</v>
      </c>
      <c r="E1976" s="64" t="s">
        <v>28</v>
      </c>
      <c r="F1976" s="64" t="s">
        <v>376</v>
      </c>
      <c r="G1976" s="64" t="s">
        <v>531</v>
      </c>
      <c r="H1976" t="s">
        <v>1152</v>
      </c>
      <c r="I1976" s="50" t="str">
        <f t="shared" si="31"/>
        <v>2. 出口CMDIII4. 多级正反调无大于47</v>
      </c>
      <c r="J1976" s="50" t="s">
        <v>1153</v>
      </c>
      <c r="K1976" s="50"/>
    </row>
    <row r="1977" spans="1:11" hidden="1">
      <c r="A1977" s="64" t="s">
        <v>15</v>
      </c>
      <c r="B1977" s="64" t="s">
        <v>291</v>
      </c>
      <c r="C1977" t="s">
        <v>1084</v>
      </c>
      <c r="D1977" s="64" t="s">
        <v>387</v>
      </c>
      <c r="E1977" s="64" t="s">
        <v>28</v>
      </c>
      <c r="F1977" s="64" t="s">
        <v>376</v>
      </c>
      <c r="G1977" s="64" t="s">
        <v>1144</v>
      </c>
      <c r="H1977" t="s">
        <v>1152</v>
      </c>
      <c r="I1977" s="50" t="str">
        <f t="shared" si="31"/>
        <v>2. 出口CMDIII4. 多级正反调筒式电位电阻大于47</v>
      </c>
      <c r="J1977" s="50" t="s">
        <v>1153</v>
      </c>
      <c r="K1977" s="50"/>
    </row>
    <row r="1978" spans="1:11" hidden="1">
      <c r="A1978" s="64" t="s">
        <v>15</v>
      </c>
      <c r="B1978" s="64" t="s">
        <v>291</v>
      </c>
      <c r="C1978" t="s">
        <v>1084</v>
      </c>
      <c r="D1978" s="64" t="s">
        <v>387</v>
      </c>
      <c r="E1978" s="64" t="s">
        <v>153</v>
      </c>
      <c r="F1978" s="64" t="s">
        <v>376</v>
      </c>
      <c r="G1978" s="64" t="s">
        <v>531</v>
      </c>
      <c r="H1978" t="s">
        <v>1152</v>
      </c>
      <c r="I1978" s="50" t="str">
        <f t="shared" si="31"/>
        <v>2. 出口CMDI4. 多级正反调无大于47</v>
      </c>
      <c r="J1978" s="50" t="s">
        <v>1153</v>
      </c>
      <c r="K1978" s="50"/>
    </row>
    <row r="1979" spans="1:11" hidden="1">
      <c r="A1979" s="64" t="s">
        <v>15</v>
      </c>
      <c r="B1979" s="64" t="s">
        <v>291</v>
      </c>
      <c r="C1979" t="s">
        <v>1084</v>
      </c>
      <c r="D1979" s="64" t="s">
        <v>387</v>
      </c>
      <c r="E1979" s="64" t="s">
        <v>153</v>
      </c>
      <c r="F1979" s="64" t="s">
        <v>376</v>
      </c>
      <c r="G1979" s="64" t="s">
        <v>1144</v>
      </c>
      <c r="H1979" t="s">
        <v>1152</v>
      </c>
      <c r="I1979" s="50" t="str">
        <f t="shared" si="31"/>
        <v>2. 出口CMDI4. 多级正反调筒式电位电阻大于47</v>
      </c>
      <c r="J1979" s="50" t="s">
        <v>1153</v>
      </c>
      <c r="K1979" s="50"/>
    </row>
    <row r="1980" spans="1:11" hidden="1">
      <c r="A1980" s="64" t="s">
        <v>15</v>
      </c>
      <c r="B1980" s="64" t="s">
        <v>291</v>
      </c>
      <c r="C1980" t="s">
        <v>1084</v>
      </c>
      <c r="D1980" s="64" t="s">
        <v>387</v>
      </c>
      <c r="E1980" s="64" t="s">
        <v>28</v>
      </c>
      <c r="F1980" s="64" t="s">
        <v>377</v>
      </c>
      <c r="G1980" s="64" t="s">
        <v>531</v>
      </c>
      <c r="H1980" t="s">
        <v>1152</v>
      </c>
      <c r="I1980" s="50" t="str">
        <f t="shared" si="31"/>
        <v>2. 出口CMDIII5. 多级线性调无大于47</v>
      </c>
      <c r="J1980" s="50" t="s">
        <v>1153</v>
      </c>
      <c r="K1980" s="50"/>
    </row>
    <row r="1981" spans="1:11" hidden="1">
      <c r="A1981" s="64" t="s">
        <v>15</v>
      </c>
      <c r="B1981" s="64" t="s">
        <v>291</v>
      </c>
      <c r="C1981" t="s">
        <v>1084</v>
      </c>
      <c r="D1981" s="64" t="s">
        <v>387</v>
      </c>
      <c r="E1981" s="64" t="s">
        <v>153</v>
      </c>
      <c r="F1981" s="64" t="s">
        <v>377</v>
      </c>
      <c r="G1981" s="64" t="s">
        <v>531</v>
      </c>
      <c r="H1981" t="s">
        <v>1152</v>
      </c>
      <c r="I1981" s="50" t="str">
        <f t="shared" si="31"/>
        <v>2. 出口CMDI5. 多级线性调无大于47</v>
      </c>
      <c r="J1981" s="50" t="s">
        <v>1153</v>
      </c>
      <c r="K1981" s="50"/>
    </row>
    <row r="1982" spans="1:11" hidden="1">
      <c r="A1982" s="64" t="s">
        <v>15</v>
      </c>
      <c r="B1982" s="64" t="s">
        <v>291</v>
      </c>
      <c r="C1982" t="s">
        <v>1084</v>
      </c>
      <c r="D1982" s="64" t="s">
        <v>387</v>
      </c>
      <c r="E1982" s="64" t="s">
        <v>28</v>
      </c>
      <c r="F1982" s="64" t="s">
        <v>378</v>
      </c>
      <c r="G1982" s="64" t="s">
        <v>531</v>
      </c>
      <c r="H1982" t="s">
        <v>1152</v>
      </c>
      <c r="I1982" s="50" t="str">
        <f t="shared" si="31"/>
        <v>2. 出口CMDIII6. 多级粗细调无大于47</v>
      </c>
      <c r="J1982" s="50" t="s">
        <v>1153</v>
      </c>
      <c r="K1982" s="50"/>
    </row>
    <row r="1983" spans="1:11" hidden="1">
      <c r="A1983" s="64" t="s">
        <v>15</v>
      </c>
      <c r="B1983" s="64" t="s">
        <v>291</v>
      </c>
      <c r="C1983" t="s">
        <v>1084</v>
      </c>
      <c r="D1983" s="64" t="s">
        <v>387</v>
      </c>
      <c r="E1983" s="64" t="s">
        <v>28</v>
      </c>
      <c r="F1983" s="64" t="s">
        <v>378</v>
      </c>
      <c r="G1983" s="64" t="s">
        <v>1144</v>
      </c>
      <c r="H1983" t="s">
        <v>1152</v>
      </c>
      <c r="I1983" s="50" t="str">
        <f t="shared" si="31"/>
        <v>2. 出口CMDIII6. 多级粗细调筒式电位电阻大于47</v>
      </c>
      <c r="J1983" s="50" t="s">
        <v>1153</v>
      </c>
      <c r="K1983" s="50"/>
    </row>
    <row r="1984" spans="1:11" hidden="1">
      <c r="A1984" s="64" t="s">
        <v>15</v>
      </c>
      <c r="B1984" s="64" t="s">
        <v>291</v>
      </c>
      <c r="C1984" t="s">
        <v>1084</v>
      </c>
      <c r="D1984" s="64" t="s">
        <v>387</v>
      </c>
      <c r="E1984" s="64" t="s">
        <v>153</v>
      </c>
      <c r="F1984" s="64" t="s">
        <v>378</v>
      </c>
      <c r="G1984" s="64" t="s">
        <v>531</v>
      </c>
      <c r="H1984" t="s">
        <v>1152</v>
      </c>
      <c r="I1984" s="50" t="str">
        <f t="shared" si="31"/>
        <v>2. 出口CMDI6. 多级粗细调无大于47</v>
      </c>
      <c r="J1984" s="50" t="s">
        <v>1153</v>
      </c>
      <c r="K1984" s="50"/>
    </row>
    <row r="1985" spans="1:11" hidden="1">
      <c r="A1985" s="64" t="s">
        <v>15</v>
      </c>
      <c r="B1985" s="64" t="s">
        <v>291</v>
      </c>
      <c r="C1985" t="s">
        <v>1084</v>
      </c>
      <c r="D1985" s="64" t="s">
        <v>387</v>
      </c>
      <c r="E1985" s="64" t="s">
        <v>153</v>
      </c>
      <c r="F1985" s="64" t="s">
        <v>378</v>
      </c>
      <c r="G1985" s="64" t="s">
        <v>1144</v>
      </c>
      <c r="H1985" t="s">
        <v>1152</v>
      </c>
      <c r="I1985" s="50" t="str">
        <f t="shared" si="31"/>
        <v>2. 出口CMDI6. 多级粗细调筒式电位电阻大于47</v>
      </c>
      <c r="J1985" s="50" t="s">
        <v>1153</v>
      </c>
      <c r="K1985" s="50"/>
    </row>
    <row r="1986" spans="1:11" hidden="1">
      <c r="A1986" s="64" t="s">
        <v>15</v>
      </c>
      <c r="B1986" s="64" t="s">
        <v>291</v>
      </c>
      <c r="C1986" t="s">
        <v>1084</v>
      </c>
      <c r="D1986" s="64" t="s">
        <v>390</v>
      </c>
      <c r="E1986" s="64" t="s">
        <v>28</v>
      </c>
      <c r="F1986" s="64" t="s">
        <v>373</v>
      </c>
      <c r="G1986" s="64" t="s">
        <v>531</v>
      </c>
      <c r="H1986" t="s">
        <v>1152</v>
      </c>
      <c r="I1986" s="50" t="str">
        <f t="shared" si="31"/>
        <v>2. 出口CMDEIII1. 正反调无大于47</v>
      </c>
      <c r="J1986" s="50" t="s">
        <v>1145</v>
      </c>
      <c r="K1986" s="50"/>
    </row>
    <row r="1987" spans="1:11" hidden="1">
      <c r="A1987" s="64" t="s">
        <v>15</v>
      </c>
      <c r="B1987" s="64" t="s">
        <v>291</v>
      </c>
      <c r="C1987" t="s">
        <v>1084</v>
      </c>
      <c r="D1987" s="64" t="s">
        <v>390</v>
      </c>
      <c r="E1987" s="64" t="s">
        <v>28</v>
      </c>
      <c r="F1987" s="64" t="s">
        <v>373</v>
      </c>
      <c r="G1987" s="64" t="s">
        <v>1144</v>
      </c>
      <c r="H1987" t="s">
        <v>1152</v>
      </c>
      <c r="I1987" s="50" t="str">
        <f t="shared" si="31"/>
        <v>2. 出口CMDEIII1. 正反调筒式电位电阻大于47</v>
      </c>
      <c r="J1987" s="50" t="s">
        <v>1149</v>
      </c>
      <c r="K1987" s="50"/>
    </row>
    <row r="1988" spans="1:11" hidden="1">
      <c r="A1988" s="64" t="s">
        <v>15</v>
      </c>
      <c r="B1988" s="64" t="s">
        <v>291</v>
      </c>
      <c r="C1988" t="s">
        <v>1084</v>
      </c>
      <c r="D1988" s="64" t="s">
        <v>390</v>
      </c>
      <c r="E1988" s="64" t="s">
        <v>153</v>
      </c>
      <c r="F1988" s="64" t="s">
        <v>373</v>
      </c>
      <c r="G1988" s="64" t="s">
        <v>531</v>
      </c>
      <c r="H1988" t="s">
        <v>1152</v>
      </c>
      <c r="I1988" s="50" t="str">
        <f t="shared" si="31"/>
        <v>2. 出口CMDEI1. 正反调无大于47</v>
      </c>
      <c r="J1988" s="50" t="s">
        <v>1143</v>
      </c>
      <c r="K1988" s="50"/>
    </row>
    <row r="1989" spans="1:11" hidden="1">
      <c r="A1989" s="64" t="s">
        <v>15</v>
      </c>
      <c r="B1989" s="64" t="s">
        <v>291</v>
      </c>
      <c r="C1989" t="s">
        <v>1084</v>
      </c>
      <c r="D1989" s="64" t="s">
        <v>390</v>
      </c>
      <c r="E1989" s="64" t="s">
        <v>153</v>
      </c>
      <c r="F1989" s="64" t="s">
        <v>373</v>
      </c>
      <c r="G1989" s="64" t="s">
        <v>1144</v>
      </c>
      <c r="H1989" t="s">
        <v>1152</v>
      </c>
      <c r="I1989" s="50" t="str">
        <f t="shared" si="31"/>
        <v>2. 出口CMDEI1. 正反调筒式电位电阻大于47</v>
      </c>
      <c r="J1989" s="50" t="s">
        <v>1146</v>
      </c>
      <c r="K1989" s="50"/>
    </row>
    <row r="1990" spans="1:11" hidden="1">
      <c r="A1990" s="64" t="s">
        <v>15</v>
      </c>
      <c r="B1990" s="64" t="s">
        <v>291</v>
      </c>
      <c r="C1990" t="s">
        <v>1084</v>
      </c>
      <c r="D1990" s="64" t="s">
        <v>390</v>
      </c>
      <c r="E1990" s="64" t="s">
        <v>28</v>
      </c>
      <c r="F1990" s="64" t="s">
        <v>374</v>
      </c>
      <c r="G1990" s="64" t="s">
        <v>531</v>
      </c>
      <c r="H1990" t="s">
        <v>1152</v>
      </c>
      <c r="I1990" s="50" t="str">
        <f t="shared" si="31"/>
        <v>2. 出口CMDEIII2. 线性调无大于47</v>
      </c>
      <c r="J1990" s="50" t="s">
        <v>1145</v>
      </c>
      <c r="K1990" s="50"/>
    </row>
    <row r="1991" spans="1:11" hidden="1">
      <c r="A1991" s="64" t="s">
        <v>15</v>
      </c>
      <c r="B1991" s="64" t="s">
        <v>291</v>
      </c>
      <c r="C1991" t="s">
        <v>1084</v>
      </c>
      <c r="D1991" s="64" t="s">
        <v>390</v>
      </c>
      <c r="E1991" s="64" t="s">
        <v>153</v>
      </c>
      <c r="F1991" s="64" t="s">
        <v>374</v>
      </c>
      <c r="G1991" s="64" t="s">
        <v>531</v>
      </c>
      <c r="H1991" t="s">
        <v>1152</v>
      </c>
      <c r="I1991" s="50" t="str">
        <f t="shared" si="31"/>
        <v>2. 出口CMDEI2. 线性调无大于47</v>
      </c>
      <c r="J1991" s="50" t="s">
        <v>1143</v>
      </c>
      <c r="K1991" s="50"/>
    </row>
    <row r="1992" spans="1:11" hidden="1">
      <c r="A1992" s="64" t="s">
        <v>15</v>
      </c>
      <c r="B1992" s="64" t="s">
        <v>291</v>
      </c>
      <c r="C1992" t="s">
        <v>1084</v>
      </c>
      <c r="D1992" s="64" t="s">
        <v>390</v>
      </c>
      <c r="E1992" s="64" t="s">
        <v>28</v>
      </c>
      <c r="F1992" s="64" t="s">
        <v>375</v>
      </c>
      <c r="G1992" s="64" t="s">
        <v>531</v>
      </c>
      <c r="H1992" t="s">
        <v>1152</v>
      </c>
      <c r="I1992" s="50" t="str">
        <f t="shared" si="31"/>
        <v>2. 出口CMDEIII3. 粗细调无大于47</v>
      </c>
      <c r="J1992" s="50" t="s">
        <v>1150</v>
      </c>
      <c r="K1992" s="50"/>
    </row>
    <row r="1993" spans="1:11" hidden="1">
      <c r="A1993" s="64" t="s">
        <v>15</v>
      </c>
      <c r="B1993" s="64" t="s">
        <v>291</v>
      </c>
      <c r="C1993" t="s">
        <v>1084</v>
      </c>
      <c r="D1993" s="64" t="s">
        <v>390</v>
      </c>
      <c r="E1993" s="64" t="s">
        <v>28</v>
      </c>
      <c r="F1993" s="64" t="s">
        <v>375</v>
      </c>
      <c r="G1993" s="64" t="s">
        <v>1144</v>
      </c>
      <c r="H1993" t="s">
        <v>1152</v>
      </c>
      <c r="I1993" s="50" t="str">
        <f t="shared" si="31"/>
        <v>2. 出口CMDEIII3. 粗细调筒式电位电阻大于47</v>
      </c>
      <c r="J1993" s="50" t="s">
        <v>1150</v>
      </c>
      <c r="K1993" s="50"/>
    </row>
    <row r="1994" spans="1:11" hidden="1">
      <c r="A1994" s="64" t="s">
        <v>15</v>
      </c>
      <c r="B1994" s="64" t="s">
        <v>291</v>
      </c>
      <c r="C1994" t="s">
        <v>1084</v>
      </c>
      <c r="D1994" s="64" t="s">
        <v>390</v>
      </c>
      <c r="E1994" s="64" t="s">
        <v>153</v>
      </c>
      <c r="F1994" s="64" t="s">
        <v>375</v>
      </c>
      <c r="G1994" s="64" t="s">
        <v>531</v>
      </c>
      <c r="H1994" t="s">
        <v>1152</v>
      </c>
      <c r="I1994" s="50" t="str">
        <f t="shared" si="31"/>
        <v>2. 出口CMDEI3. 粗细调无大于47</v>
      </c>
      <c r="J1994" s="50" t="s">
        <v>1150</v>
      </c>
      <c r="K1994" s="50"/>
    </row>
    <row r="1995" spans="1:11" hidden="1">
      <c r="A1995" s="64" t="s">
        <v>15</v>
      </c>
      <c r="B1995" s="64" t="s">
        <v>291</v>
      </c>
      <c r="C1995" t="s">
        <v>1084</v>
      </c>
      <c r="D1995" s="64" t="s">
        <v>390</v>
      </c>
      <c r="E1995" s="64" t="s">
        <v>153</v>
      </c>
      <c r="F1995" s="64" t="s">
        <v>375</v>
      </c>
      <c r="G1995" s="64" t="s">
        <v>1144</v>
      </c>
      <c r="H1995" t="s">
        <v>1152</v>
      </c>
      <c r="I1995" s="50" t="str">
        <f t="shared" si="31"/>
        <v>2. 出口CMDEI3. 粗细调筒式电位电阻大于47</v>
      </c>
      <c r="J1995" s="50" t="s">
        <v>1150</v>
      </c>
      <c r="K1995" s="50"/>
    </row>
    <row r="1996" spans="1:11" hidden="1">
      <c r="A1996" s="64" t="s">
        <v>15</v>
      </c>
      <c r="B1996" s="64" t="s">
        <v>291</v>
      </c>
      <c r="C1996" t="s">
        <v>1084</v>
      </c>
      <c r="D1996" s="64" t="s">
        <v>390</v>
      </c>
      <c r="E1996" s="64" t="s">
        <v>28</v>
      </c>
      <c r="F1996" s="64" t="s">
        <v>376</v>
      </c>
      <c r="G1996" s="64" t="s">
        <v>531</v>
      </c>
      <c r="H1996" t="s">
        <v>1152</v>
      </c>
      <c r="I1996" s="50" t="str">
        <f t="shared" si="31"/>
        <v>2. 出口CMDEIII4. 多级正反调无大于47</v>
      </c>
      <c r="J1996" s="50" t="s">
        <v>1153</v>
      </c>
      <c r="K1996" s="50"/>
    </row>
    <row r="1997" spans="1:11" hidden="1">
      <c r="A1997" s="64" t="s">
        <v>15</v>
      </c>
      <c r="B1997" s="64" t="s">
        <v>291</v>
      </c>
      <c r="C1997" t="s">
        <v>1084</v>
      </c>
      <c r="D1997" s="64" t="s">
        <v>390</v>
      </c>
      <c r="E1997" s="64" t="s">
        <v>28</v>
      </c>
      <c r="F1997" s="64" t="s">
        <v>376</v>
      </c>
      <c r="G1997" s="64" t="s">
        <v>1144</v>
      </c>
      <c r="H1997" t="s">
        <v>1152</v>
      </c>
      <c r="I1997" s="50" t="str">
        <f t="shared" si="31"/>
        <v>2. 出口CMDEIII4. 多级正反调筒式电位电阻大于47</v>
      </c>
      <c r="J1997" s="50" t="s">
        <v>1153</v>
      </c>
      <c r="K1997" s="50"/>
    </row>
    <row r="1998" spans="1:11" hidden="1">
      <c r="A1998" s="64" t="s">
        <v>15</v>
      </c>
      <c r="B1998" s="64" t="s">
        <v>291</v>
      </c>
      <c r="C1998" t="s">
        <v>1084</v>
      </c>
      <c r="D1998" s="64" t="s">
        <v>390</v>
      </c>
      <c r="E1998" s="64" t="s">
        <v>153</v>
      </c>
      <c r="F1998" s="64" t="s">
        <v>376</v>
      </c>
      <c r="G1998" s="64" t="s">
        <v>531</v>
      </c>
      <c r="H1998" t="s">
        <v>1152</v>
      </c>
      <c r="I1998" s="50" t="str">
        <f t="shared" si="31"/>
        <v>2. 出口CMDEI4. 多级正反调无大于47</v>
      </c>
      <c r="J1998" s="50" t="s">
        <v>1153</v>
      </c>
      <c r="K1998" s="50"/>
    </row>
    <row r="1999" spans="1:11" hidden="1">
      <c r="A1999" s="64" t="s">
        <v>15</v>
      </c>
      <c r="B1999" s="64" t="s">
        <v>291</v>
      </c>
      <c r="C1999" t="s">
        <v>1084</v>
      </c>
      <c r="D1999" s="64" t="s">
        <v>390</v>
      </c>
      <c r="E1999" s="64" t="s">
        <v>153</v>
      </c>
      <c r="F1999" s="64" t="s">
        <v>376</v>
      </c>
      <c r="G1999" s="64" t="s">
        <v>1144</v>
      </c>
      <c r="H1999" t="s">
        <v>1152</v>
      </c>
      <c r="I1999" s="50" t="str">
        <f t="shared" si="31"/>
        <v>2. 出口CMDEI4. 多级正反调筒式电位电阻大于47</v>
      </c>
      <c r="J1999" s="50" t="s">
        <v>1153</v>
      </c>
      <c r="K1999" s="50"/>
    </row>
    <row r="2000" spans="1:11" hidden="1">
      <c r="A2000" s="64" t="s">
        <v>15</v>
      </c>
      <c r="B2000" s="64" t="s">
        <v>291</v>
      </c>
      <c r="C2000" t="s">
        <v>1084</v>
      </c>
      <c r="D2000" s="64" t="s">
        <v>390</v>
      </c>
      <c r="E2000" s="64" t="s">
        <v>28</v>
      </c>
      <c r="F2000" s="64" t="s">
        <v>377</v>
      </c>
      <c r="G2000" s="64" t="s">
        <v>531</v>
      </c>
      <c r="H2000" t="s">
        <v>1152</v>
      </c>
      <c r="I2000" s="50" t="str">
        <f t="shared" si="31"/>
        <v>2. 出口CMDEIII5. 多级线性调无大于47</v>
      </c>
      <c r="J2000" s="50" t="s">
        <v>1153</v>
      </c>
      <c r="K2000" s="50"/>
    </row>
    <row r="2001" spans="1:11" hidden="1">
      <c r="A2001" s="64" t="s">
        <v>15</v>
      </c>
      <c r="B2001" s="64" t="s">
        <v>291</v>
      </c>
      <c r="C2001" t="s">
        <v>1084</v>
      </c>
      <c r="D2001" s="64" t="s">
        <v>390</v>
      </c>
      <c r="E2001" s="64" t="s">
        <v>153</v>
      </c>
      <c r="F2001" s="64" t="s">
        <v>377</v>
      </c>
      <c r="G2001" s="64" t="s">
        <v>531</v>
      </c>
      <c r="H2001" t="s">
        <v>1152</v>
      </c>
      <c r="I2001" s="50" t="str">
        <f t="shared" si="31"/>
        <v>2. 出口CMDEI5. 多级线性调无大于47</v>
      </c>
      <c r="J2001" s="50" t="s">
        <v>1153</v>
      </c>
      <c r="K2001" s="50"/>
    </row>
    <row r="2002" spans="1:11" hidden="1">
      <c r="A2002" s="64" t="s">
        <v>15</v>
      </c>
      <c r="B2002" s="64" t="s">
        <v>291</v>
      </c>
      <c r="C2002" t="s">
        <v>1084</v>
      </c>
      <c r="D2002" s="64" t="s">
        <v>390</v>
      </c>
      <c r="E2002" s="64" t="s">
        <v>28</v>
      </c>
      <c r="F2002" s="64" t="s">
        <v>378</v>
      </c>
      <c r="G2002" s="64" t="s">
        <v>531</v>
      </c>
      <c r="H2002" t="s">
        <v>1152</v>
      </c>
      <c r="I2002" s="50" t="str">
        <f t="shared" si="31"/>
        <v>2. 出口CMDEIII6. 多级粗细调无大于47</v>
      </c>
      <c r="J2002" s="50" t="s">
        <v>1153</v>
      </c>
      <c r="K2002" s="50"/>
    </row>
    <row r="2003" spans="1:11" hidden="1">
      <c r="A2003" s="64" t="s">
        <v>15</v>
      </c>
      <c r="B2003" s="64" t="s">
        <v>291</v>
      </c>
      <c r="C2003" t="s">
        <v>1084</v>
      </c>
      <c r="D2003" s="64" t="s">
        <v>390</v>
      </c>
      <c r="E2003" s="64" t="s">
        <v>28</v>
      </c>
      <c r="F2003" s="64" t="s">
        <v>378</v>
      </c>
      <c r="G2003" s="64" t="s">
        <v>1144</v>
      </c>
      <c r="H2003" t="s">
        <v>1152</v>
      </c>
      <c r="I2003" s="50" t="str">
        <f t="shared" si="31"/>
        <v>2. 出口CMDEIII6. 多级粗细调筒式电位电阻大于47</v>
      </c>
      <c r="J2003" s="50" t="s">
        <v>1153</v>
      </c>
      <c r="K2003" s="50"/>
    </row>
    <row r="2004" spans="1:11" hidden="1">
      <c r="A2004" s="64" t="s">
        <v>15</v>
      </c>
      <c r="B2004" s="64" t="s">
        <v>291</v>
      </c>
      <c r="C2004" t="s">
        <v>1084</v>
      </c>
      <c r="D2004" s="64" t="s">
        <v>390</v>
      </c>
      <c r="E2004" s="64" t="s">
        <v>153</v>
      </c>
      <c r="F2004" s="64" t="s">
        <v>378</v>
      </c>
      <c r="G2004" s="64" t="s">
        <v>531</v>
      </c>
      <c r="H2004" t="s">
        <v>1152</v>
      </c>
      <c r="I2004" s="50" t="str">
        <f t="shared" si="31"/>
        <v>2. 出口CMDEI6. 多级粗细调无大于47</v>
      </c>
      <c r="J2004" s="50" t="s">
        <v>1153</v>
      </c>
      <c r="K2004" s="50"/>
    </row>
    <row r="2005" spans="1:11" hidden="1">
      <c r="A2005" s="64" t="s">
        <v>15</v>
      </c>
      <c r="B2005" s="64" t="s">
        <v>291</v>
      </c>
      <c r="C2005" t="s">
        <v>1084</v>
      </c>
      <c r="D2005" s="64" t="s">
        <v>390</v>
      </c>
      <c r="E2005" s="64" t="s">
        <v>153</v>
      </c>
      <c r="F2005" s="64" t="s">
        <v>378</v>
      </c>
      <c r="G2005" s="64" t="s">
        <v>1144</v>
      </c>
      <c r="H2005" t="s">
        <v>1152</v>
      </c>
      <c r="I2005" s="50" t="str">
        <f t="shared" si="31"/>
        <v>2. 出口CMDEI6. 多级粗细调筒式电位电阻大于47</v>
      </c>
      <c r="J2005" s="50" t="s">
        <v>1153</v>
      </c>
      <c r="K2005" s="50"/>
    </row>
    <row r="2006" spans="1:11" hidden="1">
      <c r="A2006" s="64" t="s">
        <v>1095</v>
      </c>
      <c r="B2006" s="64" t="s">
        <v>291</v>
      </c>
      <c r="C2006" t="s">
        <v>1084</v>
      </c>
      <c r="D2006" s="64" t="s">
        <v>118</v>
      </c>
      <c r="E2006" s="64" t="s">
        <v>28</v>
      </c>
      <c r="F2006" s="64" t="s">
        <v>373</v>
      </c>
      <c r="G2006" s="64" t="s">
        <v>531</v>
      </c>
      <c r="H2006" t="s">
        <v>1142</v>
      </c>
      <c r="I2006" s="50" t="str">
        <f t="shared" si="31"/>
        <v>1. 国内CMBIII1. 正反调无小于35</v>
      </c>
      <c r="J2006" s="50" t="s">
        <v>1154</v>
      </c>
      <c r="K2006" s="50" t="s">
        <v>1155</v>
      </c>
    </row>
    <row r="2007" spans="1:11" hidden="1">
      <c r="A2007" s="64" t="s">
        <v>1095</v>
      </c>
      <c r="B2007" s="64" t="s">
        <v>291</v>
      </c>
      <c r="C2007" t="s">
        <v>1084</v>
      </c>
      <c r="D2007" s="64" t="s">
        <v>118</v>
      </c>
      <c r="E2007" s="64" t="s">
        <v>28</v>
      </c>
      <c r="F2007" s="64" t="s">
        <v>373</v>
      </c>
      <c r="G2007" s="64" t="s">
        <v>1144</v>
      </c>
      <c r="H2007" t="s">
        <v>1142</v>
      </c>
      <c r="I2007" s="50" t="str">
        <f t="shared" si="31"/>
        <v>1. 国内CMBIII1. 正反调筒式电位电阻小于35</v>
      </c>
      <c r="J2007" s="50" t="s">
        <v>1156</v>
      </c>
      <c r="K2007" s="50" t="s">
        <v>1157</v>
      </c>
    </row>
    <row r="2008" spans="1:11" hidden="1">
      <c r="A2008" s="64" t="s">
        <v>1095</v>
      </c>
      <c r="B2008" s="64" t="s">
        <v>291</v>
      </c>
      <c r="C2008" t="s">
        <v>1084</v>
      </c>
      <c r="D2008" s="64" t="s">
        <v>118</v>
      </c>
      <c r="E2008" s="64" t="s">
        <v>153</v>
      </c>
      <c r="F2008" s="64" t="s">
        <v>373</v>
      </c>
      <c r="G2008" s="64" t="s">
        <v>531</v>
      </c>
      <c r="H2008" t="s">
        <v>1142</v>
      </c>
      <c r="I2008" s="50" t="str">
        <f t="shared" si="31"/>
        <v>1. 国内CMBI1. 正反调无小于35</v>
      </c>
      <c r="J2008" s="50" t="s">
        <v>1154</v>
      </c>
      <c r="K2008" s="50" t="s">
        <v>1155</v>
      </c>
    </row>
    <row r="2009" spans="1:11" hidden="1">
      <c r="A2009" s="64" t="s">
        <v>1095</v>
      </c>
      <c r="B2009" s="64" t="s">
        <v>291</v>
      </c>
      <c r="C2009" t="s">
        <v>1084</v>
      </c>
      <c r="D2009" s="64" t="s">
        <v>118</v>
      </c>
      <c r="E2009" s="64" t="s">
        <v>153</v>
      </c>
      <c r="F2009" s="64" t="s">
        <v>373</v>
      </c>
      <c r="G2009" s="64" t="s">
        <v>1144</v>
      </c>
      <c r="H2009" t="s">
        <v>1142</v>
      </c>
      <c r="I2009" s="50" t="str">
        <f t="shared" si="31"/>
        <v>1. 国内CMBI1. 正反调筒式电位电阻小于35</v>
      </c>
      <c r="J2009" s="50" t="s">
        <v>1154</v>
      </c>
      <c r="K2009" s="50" t="s">
        <v>1155</v>
      </c>
    </row>
    <row r="2010" spans="1:11" hidden="1">
      <c r="A2010" s="64" t="s">
        <v>1095</v>
      </c>
      <c r="B2010" s="64" t="s">
        <v>291</v>
      </c>
      <c r="C2010" t="s">
        <v>1084</v>
      </c>
      <c r="D2010" s="64" t="s">
        <v>118</v>
      </c>
      <c r="E2010" s="64" t="s">
        <v>28</v>
      </c>
      <c r="F2010" s="64" t="s">
        <v>374</v>
      </c>
      <c r="G2010" s="64" t="s">
        <v>531</v>
      </c>
      <c r="H2010" t="s">
        <v>1142</v>
      </c>
      <c r="I2010" s="50" t="str">
        <f t="shared" si="31"/>
        <v>1. 国内CMBIII2. 线性调无小于35</v>
      </c>
      <c r="J2010" s="50" t="s">
        <v>1154</v>
      </c>
      <c r="K2010" s="50" t="s">
        <v>1155</v>
      </c>
    </row>
    <row r="2011" spans="1:11" hidden="1">
      <c r="A2011" s="64" t="s">
        <v>1095</v>
      </c>
      <c r="B2011" s="64" t="s">
        <v>291</v>
      </c>
      <c r="C2011" t="s">
        <v>1084</v>
      </c>
      <c r="D2011" s="64" t="s">
        <v>118</v>
      </c>
      <c r="E2011" s="64" t="s">
        <v>153</v>
      </c>
      <c r="F2011" s="64" t="s">
        <v>374</v>
      </c>
      <c r="G2011" s="64" t="s">
        <v>531</v>
      </c>
      <c r="H2011" t="s">
        <v>1142</v>
      </c>
      <c r="I2011" s="50" t="str">
        <f t="shared" si="31"/>
        <v>1. 国内CMBI2. 线性调无小于35</v>
      </c>
      <c r="J2011" s="50" t="s">
        <v>1154</v>
      </c>
      <c r="K2011" s="50" t="s">
        <v>1155</v>
      </c>
    </row>
    <row r="2012" spans="1:11" hidden="1">
      <c r="A2012" s="64" t="s">
        <v>1095</v>
      </c>
      <c r="B2012" s="64" t="s">
        <v>291</v>
      </c>
      <c r="C2012" t="s">
        <v>1084</v>
      </c>
      <c r="D2012" s="64" t="s">
        <v>118</v>
      </c>
      <c r="E2012" s="64" t="s">
        <v>28</v>
      </c>
      <c r="F2012" s="64" t="s">
        <v>375</v>
      </c>
      <c r="G2012" s="64" t="s">
        <v>531</v>
      </c>
      <c r="H2012" t="s">
        <v>1142</v>
      </c>
      <c r="I2012" s="50" t="str">
        <f t="shared" si="31"/>
        <v>1. 国内CMBIII3. 粗细调无小于35</v>
      </c>
      <c r="J2012" s="50" t="s">
        <v>1158</v>
      </c>
      <c r="K2012" s="50" t="s">
        <v>1159</v>
      </c>
    </row>
    <row r="2013" spans="1:11" hidden="1">
      <c r="A2013" s="64" t="s">
        <v>1095</v>
      </c>
      <c r="B2013" s="64" t="s">
        <v>291</v>
      </c>
      <c r="C2013" t="s">
        <v>1084</v>
      </c>
      <c r="D2013" s="64" t="s">
        <v>118</v>
      </c>
      <c r="E2013" s="64" t="s">
        <v>28</v>
      </c>
      <c r="F2013" s="64" t="s">
        <v>375</v>
      </c>
      <c r="G2013" s="64" t="s">
        <v>1144</v>
      </c>
      <c r="H2013" t="s">
        <v>1142</v>
      </c>
      <c r="I2013" s="50" t="str">
        <f t="shared" si="31"/>
        <v>1. 国内CMBIII3. 粗细调筒式电位电阻小于35</v>
      </c>
      <c r="J2013" s="50" t="s">
        <v>1158</v>
      </c>
      <c r="K2013" s="50" t="s">
        <v>1159</v>
      </c>
    </row>
    <row r="2014" spans="1:11" hidden="1">
      <c r="A2014" s="64" t="s">
        <v>1095</v>
      </c>
      <c r="B2014" s="64" t="s">
        <v>291</v>
      </c>
      <c r="C2014" t="s">
        <v>1084</v>
      </c>
      <c r="D2014" s="64" t="s">
        <v>118</v>
      </c>
      <c r="E2014" s="64" t="s">
        <v>153</v>
      </c>
      <c r="F2014" s="64" t="s">
        <v>375</v>
      </c>
      <c r="G2014" s="64" t="s">
        <v>531</v>
      </c>
      <c r="H2014" t="s">
        <v>1142</v>
      </c>
      <c r="I2014" s="50" t="str">
        <f t="shared" si="31"/>
        <v>1. 国内CMBI3. 粗细调无小于35</v>
      </c>
      <c r="J2014" s="50" t="s">
        <v>1158</v>
      </c>
      <c r="K2014" s="50" t="s">
        <v>1159</v>
      </c>
    </row>
    <row r="2015" spans="1:11" hidden="1">
      <c r="A2015" s="64" t="s">
        <v>1095</v>
      </c>
      <c r="B2015" s="64" t="s">
        <v>291</v>
      </c>
      <c r="C2015" t="s">
        <v>1084</v>
      </c>
      <c r="D2015" s="64" t="s">
        <v>118</v>
      </c>
      <c r="E2015" s="64" t="s">
        <v>153</v>
      </c>
      <c r="F2015" s="64" t="s">
        <v>375</v>
      </c>
      <c r="G2015" s="64" t="s">
        <v>1144</v>
      </c>
      <c r="H2015" t="s">
        <v>1142</v>
      </c>
      <c r="I2015" s="50" t="str">
        <f t="shared" si="31"/>
        <v>1. 国内CMBI3. 粗细调筒式电位电阻小于35</v>
      </c>
      <c r="J2015" s="50" t="s">
        <v>1158</v>
      </c>
      <c r="K2015" s="50" t="s">
        <v>1159</v>
      </c>
    </row>
    <row r="2016" spans="1:11" hidden="1">
      <c r="A2016" s="64" t="s">
        <v>1095</v>
      </c>
      <c r="B2016" s="64" t="s">
        <v>291</v>
      </c>
      <c r="C2016" t="s">
        <v>1084</v>
      </c>
      <c r="D2016" s="64" t="s">
        <v>118</v>
      </c>
      <c r="E2016" s="64" t="s">
        <v>28</v>
      </c>
      <c r="F2016" s="64" t="s">
        <v>376</v>
      </c>
      <c r="G2016" s="64" t="s">
        <v>531</v>
      </c>
      <c r="H2016" t="s">
        <v>1142</v>
      </c>
      <c r="I2016" s="50" t="str">
        <f t="shared" si="31"/>
        <v>1. 国内CMBIII4. 多级正反调无小于35</v>
      </c>
      <c r="J2016" s="50" t="s">
        <v>1160</v>
      </c>
      <c r="K2016" s="50" t="s">
        <v>1161</v>
      </c>
    </row>
    <row r="2017" spans="1:11" hidden="1">
      <c r="A2017" s="64" t="s">
        <v>1095</v>
      </c>
      <c r="B2017" s="64" t="s">
        <v>291</v>
      </c>
      <c r="C2017" t="s">
        <v>1084</v>
      </c>
      <c r="D2017" s="64" t="s">
        <v>118</v>
      </c>
      <c r="E2017" s="64" t="s">
        <v>28</v>
      </c>
      <c r="F2017" s="64" t="s">
        <v>376</v>
      </c>
      <c r="G2017" s="64" t="s">
        <v>1144</v>
      </c>
      <c r="H2017" t="s">
        <v>1142</v>
      </c>
      <c r="I2017" s="50" t="str">
        <f t="shared" si="31"/>
        <v>1. 国内CMBIII4. 多级正反调筒式电位电阻小于35</v>
      </c>
      <c r="J2017" s="50" t="s">
        <v>1160</v>
      </c>
      <c r="K2017" s="50" t="s">
        <v>1161</v>
      </c>
    </row>
    <row r="2018" spans="1:11" hidden="1">
      <c r="A2018" s="64" t="s">
        <v>1095</v>
      </c>
      <c r="B2018" s="64" t="s">
        <v>291</v>
      </c>
      <c r="C2018" t="s">
        <v>1084</v>
      </c>
      <c r="D2018" s="64" t="s">
        <v>118</v>
      </c>
      <c r="E2018" s="64" t="s">
        <v>153</v>
      </c>
      <c r="F2018" s="64" t="s">
        <v>376</v>
      </c>
      <c r="G2018" s="64" t="s">
        <v>531</v>
      </c>
      <c r="H2018" t="s">
        <v>1142</v>
      </c>
      <c r="I2018" s="50" t="str">
        <f t="shared" si="31"/>
        <v>1. 国内CMBI4. 多级正反调无小于35</v>
      </c>
      <c r="J2018" s="50" t="s">
        <v>1160</v>
      </c>
      <c r="K2018" s="50" t="s">
        <v>1161</v>
      </c>
    </row>
    <row r="2019" spans="1:11" hidden="1">
      <c r="A2019" s="64" t="s">
        <v>1095</v>
      </c>
      <c r="B2019" s="64" t="s">
        <v>291</v>
      </c>
      <c r="C2019" t="s">
        <v>1084</v>
      </c>
      <c r="D2019" s="64" t="s">
        <v>118</v>
      </c>
      <c r="E2019" s="64" t="s">
        <v>153</v>
      </c>
      <c r="F2019" s="64" t="s">
        <v>376</v>
      </c>
      <c r="G2019" s="64" t="s">
        <v>1144</v>
      </c>
      <c r="H2019" t="s">
        <v>1142</v>
      </c>
      <c r="I2019" s="50" t="str">
        <f t="shared" si="31"/>
        <v>1. 国内CMBI4. 多级正反调筒式电位电阻小于35</v>
      </c>
      <c r="J2019" s="50" t="s">
        <v>1160</v>
      </c>
      <c r="K2019" s="50" t="s">
        <v>1161</v>
      </c>
    </row>
    <row r="2020" spans="1:11" hidden="1">
      <c r="A2020" s="64" t="s">
        <v>1095</v>
      </c>
      <c r="B2020" s="64" t="s">
        <v>291</v>
      </c>
      <c r="C2020" t="s">
        <v>1084</v>
      </c>
      <c r="D2020" s="64" t="s">
        <v>118</v>
      </c>
      <c r="E2020" s="64" t="s">
        <v>28</v>
      </c>
      <c r="F2020" s="64" t="s">
        <v>377</v>
      </c>
      <c r="G2020" s="64" t="s">
        <v>531</v>
      </c>
      <c r="H2020" t="s">
        <v>1142</v>
      </c>
      <c r="I2020" s="50" t="str">
        <f t="shared" si="31"/>
        <v>1. 国内CMBIII5. 多级线性调无小于35</v>
      </c>
      <c r="J2020" s="50" t="s">
        <v>1160</v>
      </c>
      <c r="K2020" s="50" t="s">
        <v>1161</v>
      </c>
    </row>
    <row r="2021" spans="1:11" hidden="1">
      <c r="A2021" s="64" t="s">
        <v>1095</v>
      </c>
      <c r="B2021" s="64" t="s">
        <v>291</v>
      </c>
      <c r="C2021" t="s">
        <v>1084</v>
      </c>
      <c r="D2021" s="64" t="s">
        <v>118</v>
      </c>
      <c r="E2021" s="64" t="s">
        <v>153</v>
      </c>
      <c r="F2021" s="64" t="s">
        <v>377</v>
      </c>
      <c r="G2021" s="64" t="s">
        <v>531</v>
      </c>
      <c r="H2021" t="s">
        <v>1142</v>
      </c>
      <c r="I2021" s="50" t="str">
        <f t="shared" si="31"/>
        <v>1. 国内CMBI5. 多级线性调无小于35</v>
      </c>
      <c r="J2021" s="50" t="s">
        <v>1160</v>
      </c>
      <c r="K2021" s="50" t="s">
        <v>1161</v>
      </c>
    </row>
    <row r="2022" spans="1:11" hidden="1">
      <c r="A2022" s="64" t="s">
        <v>1095</v>
      </c>
      <c r="B2022" s="64" t="s">
        <v>291</v>
      </c>
      <c r="C2022" t="s">
        <v>1084</v>
      </c>
      <c r="D2022" s="64" t="s">
        <v>118</v>
      </c>
      <c r="E2022" s="64" t="s">
        <v>28</v>
      </c>
      <c r="F2022" s="64" t="s">
        <v>378</v>
      </c>
      <c r="G2022" s="64" t="s">
        <v>531</v>
      </c>
      <c r="H2022" t="s">
        <v>1142</v>
      </c>
      <c r="I2022" s="50" t="str">
        <f t="shared" si="31"/>
        <v>1. 国内CMBIII6. 多级粗细调无小于35</v>
      </c>
      <c r="J2022" s="50" t="s">
        <v>1160</v>
      </c>
      <c r="K2022" s="50" t="s">
        <v>1161</v>
      </c>
    </row>
    <row r="2023" spans="1:11" hidden="1">
      <c r="A2023" s="64" t="s">
        <v>1095</v>
      </c>
      <c r="B2023" s="64" t="s">
        <v>291</v>
      </c>
      <c r="C2023" t="s">
        <v>1084</v>
      </c>
      <c r="D2023" s="64" t="s">
        <v>118</v>
      </c>
      <c r="E2023" s="64" t="s">
        <v>28</v>
      </c>
      <c r="F2023" s="64" t="s">
        <v>378</v>
      </c>
      <c r="G2023" s="64" t="s">
        <v>1144</v>
      </c>
      <c r="H2023" t="s">
        <v>1142</v>
      </c>
      <c r="I2023" s="50" t="str">
        <f t="shared" si="31"/>
        <v>1. 国内CMBIII6. 多级粗细调筒式电位电阻小于35</v>
      </c>
      <c r="J2023" s="50" t="s">
        <v>1160</v>
      </c>
      <c r="K2023" s="50" t="s">
        <v>1161</v>
      </c>
    </row>
    <row r="2024" spans="1:11" hidden="1">
      <c r="A2024" s="64" t="s">
        <v>1095</v>
      </c>
      <c r="B2024" s="64" t="s">
        <v>291</v>
      </c>
      <c r="C2024" t="s">
        <v>1084</v>
      </c>
      <c r="D2024" s="64" t="s">
        <v>118</v>
      </c>
      <c r="E2024" s="64" t="s">
        <v>153</v>
      </c>
      <c r="F2024" s="64" t="s">
        <v>378</v>
      </c>
      <c r="G2024" s="64" t="s">
        <v>531</v>
      </c>
      <c r="H2024" t="s">
        <v>1142</v>
      </c>
      <c r="I2024" s="50" t="str">
        <f t="shared" si="31"/>
        <v>1. 国内CMBI6. 多级粗细调无小于35</v>
      </c>
      <c r="J2024" s="50" t="s">
        <v>1160</v>
      </c>
      <c r="K2024" s="50" t="s">
        <v>1161</v>
      </c>
    </row>
    <row r="2025" spans="1:11">
      <c r="A2025" s="64" t="s">
        <v>1095</v>
      </c>
      <c r="B2025" s="64" t="s">
        <v>291</v>
      </c>
      <c r="C2025" t="s">
        <v>1084</v>
      </c>
      <c r="D2025" s="64" t="s">
        <v>118</v>
      </c>
      <c r="E2025" s="64" t="s">
        <v>153</v>
      </c>
      <c r="F2025" s="64" t="s">
        <v>378</v>
      </c>
      <c r="G2025" s="64" t="s">
        <v>1144</v>
      </c>
      <c r="H2025" t="s">
        <v>1142</v>
      </c>
      <c r="I2025" s="50" t="str">
        <f t="shared" si="31"/>
        <v>1. 国内CMBI6. 多级粗细调筒式电位电阻小于35</v>
      </c>
      <c r="J2025" s="50" t="s">
        <v>1160</v>
      </c>
      <c r="K2025" s="50" t="s">
        <v>1161</v>
      </c>
    </row>
    <row r="2026" spans="1:11" hidden="1">
      <c r="A2026" s="64" t="s">
        <v>1095</v>
      </c>
      <c r="B2026" s="64" t="s">
        <v>291</v>
      </c>
      <c r="C2026" t="s">
        <v>1084</v>
      </c>
      <c r="D2026" s="64" t="s">
        <v>389</v>
      </c>
      <c r="E2026" s="64" t="s">
        <v>28</v>
      </c>
      <c r="F2026" s="64" t="s">
        <v>373</v>
      </c>
      <c r="G2026" s="64" t="s">
        <v>531</v>
      </c>
      <c r="H2026" t="s">
        <v>1142</v>
      </c>
      <c r="I2026" s="50" t="str">
        <f t="shared" ref="I2026:I2089" si="32">A2026&amp;B2026&amp;D2026&amp;E2026&amp;F2026&amp;G2026&amp;H2026</f>
        <v>1. 国内CMCIII1. 正反调无小于35</v>
      </c>
      <c r="J2026" s="50" t="s">
        <v>1154</v>
      </c>
      <c r="K2026" s="50" t="s">
        <v>1155</v>
      </c>
    </row>
    <row r="2027" spans="1:11" hidden="1">
      <c r="A2027" s="64" t="s">
        <v>1095</v>
      </c>
      <c r="B2027" s="64" t="s">
        <v>291</v>
      </c>
      <c r="C2027" t="s">
        <v>1084</v>
      </c>
      <c r="D2027" s="64" t="s">
        <v>389</v>
      </c>
      <c r="E2027" s="64" t="s">
        <v>28</v>
      </c>
      <c r="F2027" s="64" t="s">
        <v>373</v>
      </c>
      <c r="G2027" s="64" t="s">
        <v>1144</v>
      </c>
      <c r="H2027" t="s">
        <v>1142</v>
      </c>
      <c r="I2027" s="50" t="str">
        <f t="shared" si="32"/>
        <v>1. 国内CMCIII1. 正反调筒式电位电阻小于35</v>
      </c>
      <c r="J2027" s="50" t="s">
        <v>1156</v>
      </c>
      <c r="K2027" s="50" t="s">
        <v>1157</v>
      </c>
    </row>
    <row r="2028" spans="1:11" hidden="1">
      <c r="A2028" s="64" t="s">
        <v>1095</v>
      </c>
      <c r="B2028" s="64" t="s">
        <v>291</v>
      </c>
      <c r="C2028" t="s">
        <v>1084</v>
      </c>
      <c r="D2028" s="64" t="s">
        <v>389</v>
      </c>
      <c r="E2028" s="64" t="s">
        <v>153</v>
      </c>
      <c r="F2028" s="64" t="s">
        <v>373</v>
      </c>
      <c r="G2028" s="64" t="s">
        <v>531</v>
      </c>
      <c r="H2028" t="s">
        <v>1142</v>
      </c>
      <c r="I2028" s="50" t="str">
        <f t="shared" si="32"/>
        <v>1. 国内CMCI1. 正反调无小于35</v>
      </c>
      <c r="J2028" s="50" t="s">
        <v>1154</v>
      </c>
      <c r="K2028" s="50" t="s">
        <v>1155</v>
      </c>
    </row>
    <row r="2029" spans="1:11" hidden="1">
      <c r="A2029" s="64" t="s">
        <v>1095</v>
      </c>
      <c r="B2029" s="64" t="s">
        <v>291</v>
      </c>
      <c r="C2029" t="s">
        <v>1084</v>
      </c>
      <c r="D2029" s="64" t="s">
        <v>389</v>
      </c>
      <c r="E2029" s="64" t="s">
        <v>153</v>
      </c>
      <c r="F2029" s="64" t="s">
        <v>373</v>
      </c>
      <c r="G2029" s="64" t="s">
        <v>1144</v>
      </c>
      <c r="H2029" t="s">
        <v>1142</v>
      </c>
      <c r="I2029" s="50" t="str">
        <f t="shared" si="32"/>
        <v>1. 国内CMCI1. 正反调筒式电位电阻小于35</v>
      </c>
      <c r="J2029" s="50" t="s">
        <v>1154</v>
      </c>
      <c r="K2029" s="50" t="s">
        <v>1155</v>
      </c>
    </row>
    <row r="2030" spans="1:11" hidden="1">
      <c r="A2030" s="64" t="s">
        <v>1095</v>
      </c>
      <c r="B2030" s="64" t="s">
        <v>291</v>
      </c>
      <c r="C2030" t="s">
        <v>1084</v>
      </c>
      <c r="D2030" s="64" t="s">
        <v>389</v>
      </c>
      <c r="E2030" s="64" t="s">
        <v>28</v>
      </c>
      <c r="F2030" s="64" t="s">
        <v>374</v>
      </c>
      <c r="G2030" s="64" t="s">
        <v>531</v>
      </c>
      <c r="H2030" t="s">
        <v>1142</v>
      </c>
      <c r="I2030" s="50" t="str">
        <f t="shared" si="32"/>
        <v>1. 国内CMCIII2. 线性调无小于35</v>
      </c>
      <c r="J2030" s="50" t="s">
        <v>1154</v>
      </c>
      <c r="K2030" s="50" t="s">
        <v>1155</v>
      </c>
    </row>
    <row r="2031" spans="1:11" hidden="1">
      <c r="A2031" s="64" t="s">
        <v>1095</v>
      </c>
      <c r="B2031" s="64" t="s">
        <v>291</v>
      </c>
      <c r="C2031" t="s">
        <v>1084</v>
      </c>
      <c r="D2031" s="64" t="s">
        <v>389</v>
      </c>
      <c r="E2031" s="64" t="s">
        <v>153</v>
      </c>
      <c r="F2031" s="64" t="s">
        <v>374</v>
      </c>
      <c r="G2031" s="64" t="s">
        <v>531</v>
      </c>
      <c r="H2031" t="s">
        <v>1142</v>
      </c>
      <c r="I2031" s="50" t="str">
        <f t="shared" si="32"/>
        <v>1. 国内CMCI2. 线性调无小于35</v>
      </c>
      <c r="J2031" s="50" t="s">
        <v>1154</v>
      </c>
      <c r="K2031" s="50" t="s">
        <v>1155</v>
      </c>
    </row>
    <row r="2032" spans="1:11" hidden="1">
      <c r="A2032" s="64" t="s">
        <v>1095</v>
      </c>
      <c r="B2032" s="64" t="s">
        <v>291</v>
      </c>
      <c r="C2032" t="s">
        <v>1084</v>
      </c>
      <c r="D2032" s="64" t="s">
        <v>389</v>
      </c>
      <c r="E2032" s="64" t="s">
        <v>28</v>
      </c>
      <c r="F2032" s="64" t="s">
        <v>375</v>
      </c>
      <c r="G2032" s="64" t="s">
        <v>531</v>
      </c>
      <c r="H2032" t="s">
        <v>1142</v>
      </c>
      <c r="I2032" s="50" t="str">
        <f t="shared" si="32"/>
        <v>1. 国内CMCIII3. 粗细调无小于35</v>
      </c>
      <c r="J2032" s="50" t="s">
        <v>1158</v>
      </c>
      <c r="K2032" s="50" t="s">
        <v>1159</v>
      </c>
    </row>
    <row r="2033" spans="1:11" hidden="1">
      <c r="A2033" s="64" t="s">
        <v>1095</v>
      </c>
      <c r="B2033" s="64" t="s">
        <v>291</v>
      </c>
      <c r="C2033" t="s">
        <v>1084</v>
      </c>
      <c r="D2033" s="64" t="s">
        <v>389</v>
      </c>
      <c r="E2033" s="64" t="s">
        <v>28</v>
      </c>
      <c r="F2033" s="64" t="s">
        <v>375</v>
      </c>
      <c r="G2033" s="64" t="s">
        <v>1144</v>
      </c>
      <c r="H2033" t="s">
        <v>1142</v>
      </c>
      <c r="I2033" s="50" t="str">
        <f t="shared" si="32"/>
        <v>1. 国内CMCIII3. 粗细调筒式电位电阻小于35</v>
      </c>
      <c r="J2033" s="50" t="s">
        <v>1158</v>
      </c>
      <c r="K2033" s="50" t="s">
        <v>1159</v>
      </c>
    </row>
    <row r="2034" spans="1:11" hidden="1">
      <c r="A2034" s="64" t="s">
        <v>1095</v>
      </c>
      <c r="B2034" s="64" t="s">
        <v>291</v>
      </c>
      <c r="C2034" t="s">
        <v>1084</v>
      </c>
      <c r="D2034" s="64" t="s">
        <v>389</v>
      </c>
      <c r="E2034" s="64" t="s">
        <v>153</v>
      </c>
      <c r="F2034" s="64" t="s">
        <v>375</v>
      </c>
      <c r="G2034" s="64" t="s">
        <v>531</v>
      </c>
      <c r="H2034" t="s">
        <v>1142</v>
      </c>
      <c r="I2034" s="50" t="str">
        <f t="shared" si="32"/>
        <v>1. 国内CMCI3. 粗细调无小于35</v>
      </c>
      <c r="J2034" s="50" t="s">
        <v>1158</v>
      </c>
      <c r="K2034" s="50" t="s">
        <v>1159</v>
      </c>
    </row>
    <row r="2035" spans="1:11" hidden="1">
      <c r="A2035" s="64" t="s">
        <v>1095</v>
      </c>
      <c r="B2035" s="64" t="s">
        <v>291</v>
      </c>
      <c r="C2035" t="s">
        <v>1084</v>
      </c>
      <c r="D2035" s="64" t="s">
        <v>389</v>
      </c>
      <c r="E2035" s="64" t="s">
        <v>153</v>
      </c>
      <c r="F2035" s="64" t="s">
        <v>375</v>
      </c>
      <c r="G2035" s="64" t="s">
        <v>1144</v>
      </c>
      <c r="H2035" t="s">
        <v>1142</v>
      </c>
      <c r="I2035" s="50" t="str">
        <f t="shared" si="32"/>
        <v>1. 国内CMCI3. 粗细调筒式电位电阻小于35</v>
      </c>
      <c r="J2035" s="50" t="s">
        <v>1158</v>
      </c>
      <c r="K2035" s="50" t="s">
        <v>1159</v>
      </c>
    </row>
    <row r="2036" spans="1:11" hidden="1">
      <c r="A2036" s="64" t="s">
        <v>1095</v>
      </c>
      <c r="B2036" s="64" t="s">
        <v>291</v>
      </c>
      <c r="C2036" t="s">
        <v>1084</v>
      </c>
      <c r="D2036" s="64" t="s">
        <v>389</v>
      </c>
      <c r="E2036" s="64" t="s">
        <v>28</v>
      </c>
      <c r="F2036" s="64" t="s">
        <v>376</v>
      </c>
      <c r="G2036" s="64" t="s">
        <v>531</v>
      </c>
      <c r="H2036" t="s">
        <v>1142</v>
      </c>
      <c r="I2036" s="50" t="str">
        <f t="shared" si="32"/>
        <v>1. 国内CMCIII4. 多级正反调无小于35</v>
      </c>
      <c r="J2036" s="50" t="s">
        <v>1160</v>
      </c>
      <c r="K2036" s="50" t="s">
        <v>1161</v>
      </c>
    </row>
    <row r="2037" spans="1:11" hidden="1">
      <c r="A2037" s="64" t="s">
        <v>1095</v>
      </c>
      <c r="B2037" s="64" t="s">
        <v>291</v>
      </c>
      <c r="C2037" t="s">
        <v>1084</v>
      </c>
      <c r="D2037" s="64" t="s">
        <v>389</v>
      </c>
      <c r="E2037" s="64" t="s">
        <v>28</v>
      </c>
      <c r="F2037" s="64" t="s">
        <v>376</v>
      </c>
      <c r="G2037" s="64" t="s">
        <v>1144</v>
      </c>
      <c r="H2037" t="s">
        <v>1142</v>
      </c>
      <c r="I2037" s="50" t="str">
        <f t="shared" si="32"/>
        <v>1. 国内CMCIII4. 多级正反调筒式电位电阻小于35</v>
      </c>
      <c r="J2037" s="50" t="s">
        <v>1160</v>
      </c>
      <c r="K2037" s="50" t="s">
        <v>1161</v>
      </c>
    </row>
    <row r="2038" spans="1:11" hidden="1">
      <c r="A2038" s="64" t="s">
        <v>1095</v>
      </c>
      <c r="B2038" s="64" t="s">
        <v>291</v>
      </c>
      <c r="C2038" t="s">
        <v>1084</v>
      </c>
      <c r="D2038" s="64" t="s">
        <v>389</v>
      </c>
      <c r="E2038" s="64" t="s">
        <v>153</v>
      </c>
      <c r="F2038" s="64" t="s">
        <v>376</v>
      </c>
      <c r="G2038" s="64" t="s">
        <v>531</v>
      </c>
      <c r="H2038" t="s">
        <v>1142</v>
      </c>
      <c r="I2038" s="50" t="str">
        <f t="shared" si="32"/>
        <v>1. 国内CMCI4. 多级正反调无小于35</v>
      </c>
      <c r="J2038" s="50" t="s">
        <v>1160</v>
      </c>
      <c r="K2038" s="50" t="s">
        <v>1161</v>
      </c>
    </row>
    <row r="2039" spans="1:11" hidden="1">
      <c r="A2039" s="64" t="s">
        <v>1095</v>
      </c>
      <c r="B2039" s="64" t="s">
        <v>291</v>
      </c>
      <c r="C2039" t="s">
        <v>1084</v>
      </c>
      <c r="D2039" s="64" t="s">
        <v>389</v>
      </c>
      <c r="E2039" s="64" t="s">
        <v>153</v>
      </c>
      <c r="F2039" s="64" t="s">
        <v>376</v>
      </c>
      <c r="G2039" s="64" t="s">
        <v>1144</v>
      </c>
      <c r="H2039" t="s">
        <v>1142</v>
      </c>
      <c r="I2039" s="50" t="str">
        <f t="shared" si="32"/>
        <v>1. 国内CMCI4. 多级正反调筒式电位电阻小于35</v>
      </c>
      <c r="J2039" s="50" t="s">
        <v>1160</v>
      </c>
      <c r="K2039" s="50" t="s">
        <v>1161</v>
      </c>
    </row>
    <row r="2040" spans="1:11" hidden="1">
      <c r="A2040" s="64" t="s">
        <v>1095</v>
      </c>
      <c r="B2040" s="64" t="s">
        <v>291</v>
      </c>
      <c r="C2040" t="s">
        <v>1084</v>
      </c>
      <c r="D2040" s="64" t="s">
        <v>389</v>
      </c>
      <c r="E2040" s="64" t="s">
        <v>28</v>
      </c>
      <c r="F2040" s="64" t="s">
        <v>377</v>
      </c>
      <c r="G2040" s="64" t="s">
        <v>531</v>
      </c>
      <c r="H2040" t="s">
        <v>1142</v>
      </c>
      <c r="I2040" s="50" t="str">
        <f t="shared" si="32"/>
        <v>1. 国内CMCIII5. 多级线性调无小于35</v>
      </c>
      <c r="J2040" s="50" t="s">
        <v>1160</v>
      </c>
      <c r="K2040" s="50" t="s">
        <v>1161</v>
      </c>
    </row>
    <row r="2041" spans="1:11" hidden="1">
      <c r="A2041" s="64" t="s">
        <v>1095</v>
      </c>
      <c r="B2041" s="64" t="s">
        <v>291</v>
      </c>
      <c r="C2041" t="s">
        <v>1084</v>
      </c>
      <c r="D2041" s="64" t="s">
        <v>389</v>
      </c>
      <c r="E2041" s="64" t="s">
        <v>153</v>
      </c>
      <c r="F2041" s="64" t="s">
        <v>377</v>
      </c>
      <c r="G2041" s="64" t="s">
        <v>531</v>
      </c>
      <c r="H2041" t="s">
        <v>1142</v>
      </c>
      <c r="I2041" s="50" t="str">
        <f t="shared" si="32"/>
        <v>1. 国内CMCI5. 多级线性调无小于35</v>
      </c>
      <c r="J2041" s="50" t="s">
        <v>1160</v>
      </c>
      <c r="K2041" s="50" t="s">
        <v>1161</v>
      </c>
    </row>
    <row r="2042" spans="1:11" hidden="1">
      <c r="A2042" s="64" t="s">
        <v>1095</v>
      </c>
      <c r="B2042" s="64" t="s">
        <v>291</v>
      </c>
      <c r="C2042" t="s">
        <v>1084</v>
      </c>
      <c r="D2042" s="64" t="s">
        <v>389</v>
      </c>
      <c r="E2042" s="64" t="s">
        <v>28</v>
      </c>
      <c r="F2042" s="64" t="s">
        <v>378</v>
      </c>
      <c r="G2042" s="64" t="s">
        <v>531</v>
      </c>
      <c r="H2042" t="s">
        <v>1142</v>
      </c>
      <c r="I2042" s="50" t="str">
        <f t="shared" si="32"/>
        <v>1. 国内CMCIII6. 多级粗细调无小于35</v>
      </c>
      <c r="J2042" s="50" t="s">
        <v>1160</v>
      </c>
      <c r="K2042" s="50" t="s">
        <v>1161</v>
      </c>
    </row>
    <row r="2043" spans="1:11" hidden="1">
      <c r="A2043" s="64" t="s">
        <v>1095</v>
      </c>
      <c r="B2043" s="64" t="s">
        <v>291</v>
      </c>
      <c r="C2043" t="s">
        <v>1084</v>
      </c>
      <c r="D2043" s="64" t="s">
        <v>389</v>
      </c>
      <c r="E2043" s="64" t="s">
        <v>28</v>
      </c>
      <c r="F2043" s="64" t="s">
        <v>378</v>
      </c>
      <c r="G2043" s="64" t="s">
        <v>1144</v>
      </c>
      <c r="H2043" t="s">
        <v>1142</v>
      </c>
      <c r="I2043" s="50" t="str">
        <f t="shared" si="32"/>
        <v>1. 国内CMCIII6. 多级粗细调筒式电位电阻小于35</v>
      </c>
      <c r="J2043" s="50" t="s">
        <v>1160</v>
      </c>
      <c r="K2043" s="50" t="s">
        <v>1161</v>
      </c>
    </row>
    <row r="2044" spans="1:11" hidden="1">
      <c r="A2044" s="64" t="s">
        <v>1095</v>
      </c>
      <c r="B2044" s="64" t="s">
        <v>291</v>
      </c>
      <c r="C2044" t="s">
        <v>1084</v>
      </c>
      <c r="D2044" s="64" t="s">
        <v>389</v>
      </c>
      <c r="E2044" s="64" t="s">
        <v>153</v>
      </c>
      <c r="F2044" s="64" t="s">
        <v>378</v>
      </c>
      <c r="G2044" s="64" t="s">
        <v>531</v>
      </c>
      <c r="H2044" t="s">
        <v>1142</v>
      </c>
      <c r="I2044" s="50" t="str">
        <f t="shared" si="32"/>
        <v>1. 国内CMCI6. 多级粗细调无小于35</v>
      </c>
      <c r="J2044" s="50" t="s">
        <v>1160</v>
      </c>
      <c r="K2044" s="50" t="s">
        <v>1161</v>
      </c>
    </row>
    <row r="2045" spans="1:11" hidden="1">
      <c r="A2045" s="64" t="s">
        <v>1095</v>
      </c>
      <c r="B2045" s="64" t="s">
        <v>291</v>
      </c>
      <c r="C2045" t="s">
        <v>1084</v>
      </c>
      <c r="D2045" s="64" t="s">
        <v>389</v>
      </c>
      <c r="E2045" s="64" t="s">
        <v>153</v>
      </c>
      <c r="F2045" s="64" t="s">
        <v>378</v>
      </c>
      <c r="G2045" s="64" t="s">
        <v>1144</v>
      </c>
      <c r="H2045" t="s">
        <v>1142</v>
      </c>
      <c r="I2045" s="50" t="str">
        <f t="shared" si="32"/>
        <v>1. 国内CMCI6. 多级粗细调筒式电位电阻小于35</v>
      </c>
      <c r="J2045" s="50" t="s">
        <v>1160</v>
      </c>
      <c r="K2045" s="50" t="s">
        <v>1161</v>
      </c>
    </row>
    <row r="2046" spans="1:11" hidden="1">
      <c r="A2046" s="64" t="s">
        <v>1095</v>
      </c>
      <c r="B2046" s="64" t="s">
        <v>291</v>
      </c>
      <c r="C2046" t="s">
        <v>1084</v>
      </c>
      <c r="D2046" s="64" t="s">
        <v>387</v>
      </c>
      <c r="E2046" s="64" t="s">
        <v>28</v>
      </c>
      <c r="F2046" s="64" t="s">
        <v>373</v>
      </c>
      <c r="G2046" s="64" t="s">
        <v>531</v>
      </c>
      <c r="H2046" t="s">
        <v>1142</v>
      </c>
      <c r="I2046" s="50" t="str">
        <f t="shared" si="32"/>
        <v>1. 国内CMDIII1. 正反调无小于35</v>
      </c>
      <c r="J2046" s="50" t="s">
        <v>1156</v>
      </c>
      <c r="K2046" s="50" t="s">
        <v>1157</v>
      </c>
    </row>
    <row r="2047" spans="1:11" hidden="1">
      <c r="A2047" s="64" t="s">
        <v>1095</v>
      </c>
      <c r="B2047" s="64" t="s">
        <v>291</v>
      </c>
      <c r="C2047" t="s">
        <v>1084</v>
      </c>
      <c r="D2047" s="64" t="s">
        <v>387</v>
      </c>
      <c r="E2047" s="64" t="s">
        <v>28</v>
      </c>
      <c r="F2047" s="64" t="s">
        <v>373</v>
      </c>
      <c r="G2047" s="64" t="s">
        <v>1144</v>
      </c>
      <c r="H2047" t="s">
        <v>1142</v>
      </c>
      <c r="I2047" s="50" t="str">
        <f t="shared" si="32"/>
        <v>1. 国内CMDIII1. 正反调筒式电位电阻小于35</v>
      </c>
      <c r="J2047" s="50" t="s">
        <v>1162</v>
      </c>
      <c r="K2047" s="50" t="s">
        <v>1163</v>
      </c>
    </row>
    <row r="2048" spans="1:11" hidden="1">
      <c r="A2048" s="64" t="s">
        <v>1095</v>
      </c>
      <c r="B2048" s="64" t="s">
        <v>291</v>
      </c>
      <c r="C2048" t="s">
        <v>1084</v>
      </c>
      <c r="D2048" s="64" t="s">
        <v>387</v>
      </c>
      <c r="E2048" s="64" t="s">
        <v>153</v>
      </c>
      <c r="F2048" s="64" t="s">
        <v>373</v>
      </c>
      <c r="G2048" s="64" t="s">
        <v>531</v>
      </c>
      <c r="H2048" t="s">
        <v>1142</v>
      </c>
      <c r="I2048" s="50" t="str">
        <f t="shared" si="32"/>
        <v>1. 国内CMDI1. 正反调无小于35</v>
      </c>
      <c r="J2048" s="50" t="s">
        <v>1154</v>
      </c>
      <c r="K2048" s="50" t="s">
        <v>1155</v>
      </c>
    </row>
    <row r="2049" spans="1:11" hidden="1">
      <c r="A2049" s="64" t="s">
        <v>1095</v>
      </c>
      <c r="B2049" s="64" t="s">
        <v>291</v>
      </c>
      <c r="C2049" t="s">
        <v>1084</v>
      </c>
      <c r="D2049" s="64" t="s">
        <v>387</v>
      </c>
      <c r="E2049" s="64" t="s">
        <v>153</v>
      </c>
      <c r="F2049" s="64" t="s">
        <v>373</v>
      </c>
      <c r="G2049" s="64" t="s">
        <v>1144</v>
      </c>
      <c r="H2049" t="s">
        <v>1142</v>
      </c>
      <c r="I2049" s="50" t="str">
        <f t="shared" si="32"/>
        <v>1. 国内CMDI1. 正反调筒式电位电阻小于35</v>
      </c>
      <c r="J2049" s="50" t="s">
        <v>1154</v>
      </c>
      <c r="K2049" s="50" t="s">
        <v>1155</v>
      </c>
    </row>
    <row r="2050" spans="1:11" hidden="1">
      <c r="A2050" s="64" t="s">
        <v>1095</v>
      </c>
      <c r="B2050" s="64" t="s">
        <v>291</v>
      </c>
      <c r="C2050" t="s">
        <v>1084</v>
      </c>
      <c r="D2050" s="64" t="s">
        <v>387</v>
      </c>
      <c r="E2050" s="64" t="s">
        <v>28</v>
      </c>
      <c r="F2050" s="64" t="s">
        <v>374</v>
      </c>
      <c r="G2050" s="64" t="s">
        <v>531</v>
      </c>
      <c r="H2050" t="s">
        <v>1142</v>
      </c>
      <c r="I2050" s="50" t="str">
        <f t="shared" si="32"/>
        <v>1. 国内CMDIII2. 线性调无小于35</v>
      </c>
      <c r="J2050" s="50" t="s">
        <v>1156</v>
      </c>
      <c r="K2050" s="50" t="s">
        <v>1157</v>
      </c>
    </row>
    <row r="2051" spans="1:11" hidden="1">
      <c r="A2051" s="64" t="s">
        <v>1095</v>
      </c>
      <c r="B2051" s="64" t="s">
        <v>291</v>
      </c>
      <c r="C2051" t="s">
        <v>1084</v>
      </c>
      <c r="D2051" s="64" t="s">
        <v>387</v>
      </c>
      <c r="E2051" s="64" t="s">
        <v>153</v>
      </c>
      <c r="F2051" s="64" t="s">
        <v>374</v>
      </c>
      <c r="G2051" s="64" t="s">
        <v>531</v>
      </c>
      <c r="H2051" t="s">
        <v>1142</v>
      </c>
      <c r="I2051" s="50" t="str">
        <f t="shared" si="32"/>
        <v>1. 国内CMDI2. 线性调无小于35</v>
      </c>
      <c r="J2051" s="50" t="s">
        <v>1154</v>
      </c>
      <c r="K2051" s="50" t="s">
        <v>1155</v>
      </c>
    </row>
    <row r="2052" spans="1:11" hidden="1">
      <c r="A2052" s="64" t="s">
        <v>1095</v>
      </c>
      <c r="B2052" s="64" t="s">
        <v>291</v>
      </c>
      <c r="C2052" t="s">
        <v>1084</v>
      </c>
      <c r="D2052" s="64" t="s">
        <v>387</v>
      </c>
      <c r="E2052" s="64" t="s">
        <v>28</v>
      </c>
      <c r="F2052" s="64" t="s">
        <v>375</v>
      </c>
      <c r="G2052" s="64" t="s">
        <v>531</v>
      </c>
      <c r="H2052" t="s">
        <v>1142</v>
      </c>
      <c r="I2052" s="50" t="str">
        <f t="shared" si="32"/>
        <v>1. 国内CMDIII3. 粗细调无小于35</v>
      </c>
      <c r="J2052" s="50" t="s">
        <v>1164</v>
      </c>
      <c r="K2052" s="50" t="s">
        <v>1165</v>
      </c>
    </row>
    <row r="2053" spans="1:11" hidden="1">
      <c r="A2053" s="64" t="s">
        <v>1095</v>
      </c>
      <c r="B2053" s="64" t="s">
        <v>291</v>
      </c>
      <c r="C2053" t="s">
        <v>1084</v>
      </c>
      <c r="D2053" s="64" t="s">
        <v>387</v>
      </c>
      <c r="E2053" s="64" t="s">
        <v>28</v>
      </c>
      <c r="F2053" s="64" t="s">
        <v>375</v>
      </c>
      <c r="G2053" s="64" t="s">
        <v>1144</v>
      </c>
      <c r="H2053" t="s">
        <v>1142</v>
      </c>
      <c r="I2053" s="50" t="str">
        <f t="shared" si="32"/>
        <v>1. 国内CMDIII3. 粗细调筒式电位电阻小于35</v>
      </c>
      <c r="J2053" s="50" t="s">
        <v>1164</v>
      </c>
      <c r="K2053" s="50" t="s">
        <v>1165</v>
      </c>
    </row>
    <row r="2054" spans="1:11" hidden="1">
      <c r="A2054" s="64" t="s">
        <v>1095</v>
      </c>
      <c r="B2054" s="64" t="s">
        <v>291</v>
      </c>
      <c r="C2054" t="s">
        <v>1084</v>
      </c>
      <c r="D2054" s="64" t="s">
        <v>387</v>
      </c>
      <c r="E2054" s="64" t="s">
        <v>153</v>
      </c>
      <c r="F2054" s="64" t="s">
        <v>375</v>
      </c>
      <c r="G2054" s="64" t="s">
        <v>531</v>
      </c>
      <c r="H2054" t="s">
        <v>1142</v>
      </c>
      <c r="I2054" s="50" t="str">
        <f t="shared" si="32"/>
        <v>1. 国内CMDI3. 粗细调无小于35</v>
      </c>
      <c r="J2054" s="50" t="s">
        <v>1164</v>
      </c>
      <c r="K2054" s="50" t="s">
        <v>1165</v>
      </c>
    </row>
    <row r="2055" spans="1:11" hidden="1">
      <c r="A2055" s="64" t="s">
        <v>1095</v>
      </c>
      <c r="B2055" s="64" t="s">
        <v>291</v>
      </c>
      <c r="C2055" t="s">
        <v>1084</v>
      </c>
      <c r="D2055" s="64" t="s">
        <v>387</v>
      </c>
      <c r="E2055" s="64" t="s">
        <v>153</v>
      </c>
      <c r="F2055" s="64" t="s">
        <v>375</v>
      </c>
      <c r="G2055" s="64" t="s">
        <v>1144</v>
      </c>
      <c r="H2055" t="s">
        <v>1142</v>
      </c>
      <c r="I2055" s="50" t="str">
        <f t="shared" si="32"/>
        <v>1. 国内CMDI3. 粗细调筒式电位电阻小于35</v>
      </c>
      <c r="J2055" s="50" t="s">
        <v>1164</v>
      </c>
      <c r="K2055" s="50" t="s">
        <v>1165</v>
      </c>
    </row>
    <row r="2056" spans="1:11" hidden="1">
      <c r="A2056" s="64" t="s">
        <v>1095</v>
      </c>
      <c r="B2056" s="64" t="s">
        <v>291</v>
      </c>
      <c r="C2056" t="s">
        <v>1084</v>
      </c>
      <c r="D2056" s="64" t="s">
        <v>387</v>
      </c>
      <c r="E2056" s="64" t="s">
        <v>28</v>
      </c>
      <c r="F2056" s="64" t="s">
        <v>376</v>
      </c>
      <c r="G2056" s="64" t="s">
        <v>531</v>
      </c>
      <c r="H2056" t="s">
        <v>1142</v>
      </c>
      <c r="I2056" s="50" t="str">
        <f t="shared" si="32"/>
        <v>1. 国内CMDIII4. 多级正反调无小于35</v>
      </c>
      <c r="J2056" s="50" t="s">
        <v>1160</v>
      </c>
      <c r="K2056" s="50" t="s">
        <v>1161</v>
      </c>
    </row>
    <row r="2057" spans="1:11" hidden="1">
      <c r="A2057" s="64" t="s">
        <v>1095</v>
      </c>
      <c r="B2057" s="64" t="s">
        <v>291</v>
      </c>
      <c r="C2057" t="s">
        <v>1084</v>
      </c>
      <c r="D2057" s="64" t="s">
        <v>387</v>
      </c>
      <c r="E2057" s="64" t="s">
        <v>28</v>
      </c>
      <c r="F2057" s="64" t="s">
        <v>376</v>
      </c>
      <c r="G2057" s="64" t="s">
        <v>1144</v>
      </c>
      <c r="H2057" t="s">
        <v>1142</v>
      </c>
      <c r="I2057" s="50" t="str">
        <f t="shared" si="32"/>
        <v>1. 国内CMDIII4. 多级正反调筒式电位电阻小于35</v>
      </c>
      <c r="J2057" s="50" t="s">
        <v>1160</v>
      </c>
      <c r="K2057" s="50" t="s">
        <v>1161</v>
      </c>
    </row>
    <row r="2058" spans="1:11" hidden="1">
      <c r="A2058" s="64" t="s">
        <v>1095</v>
      </c>
      <c r="B2058" s="64" t="s">
        <v>291</v>
      </c>
      <c r="C2058" t="s">
        <v>1084</v>
      </c>
      <c r="D2058" s="64" t="s">
        <v>387</v>
      </c>
      <c r="E2058" s="64" t="s">
        <v>153</v>
      </c>
      <c r="F2058" s="64" t="s">
        <v>376</v>
      </c>
      <c r="G2058" s="64" t="s">
        <v>531</v>
      </c>
      <c r="H2058" t="s">
        <v>1142</v>
      </c>
      <c r="I2058" s="50" t="str">
        <f t="shared" si="32"/>
        <v>1. 国内CMDI4. 多级正反调无小于35</v>
      </c>
      <c r="J2058" s="50" t="s">
        <v>1160</v>
      </c>
      <c r="K2058" s="50" t="s">
        <v>1161</v>
      </c>
    </row>
    <row r="2059" spans="1:11" hidden="1">
      <c r="A2059" s="64" t="s">
        <v>1095</v>
      </c>
      <c r="B2059" s="64" t="s">
        <v>291</v>
      </c>
      <c r="C2059" t="s">
        <v>1084</v>
      </c>
      <c r="D2059" s="64" t="s">
        <v>387</v>
      </c>
      <c r="E2059" s="64" t="s">
        <v>153</v>
      </c>
      <c r="F2059" s="64" t="s">
        <v>376</v>
      </c>
      <c r="G2059" s="64" t="s">
        <v>1144</v>
      </c>
      <c r="H2059" t="s">
        <v>1142</v>
      </c>
      <c r="I2059" s="50" t="str">
        <f t="shared" si="32"/>
        <v>1. 国内CMDI4. 多级正反调筒式电位电阻小于35</v>
      </c>
      <c r="J2059" s="50" t="s">
        <v>1160</v>
      </c>
      <c r="K2059" s="50" t="s">
        <v>1161</v>
      </c>
    </row>
    <row r="2060" spans="1:11" hidden="1">
      <c r="A2060" s="64" t="s">
        <v>1095</v>
      </c>
      <c r="B2060" s="64" t="s">
        <v>291</v>
      </c>
      <c r="C2060" t="s">
        <v>1084</v>
      </c>
      <c r="D2060" s="64" t="s">
        <v>387</v>
      </c>
      <c r="E2060" s="64" t="s">
        <v>28</v>
      </c>
      <c r="F2060" s="64" t="s">
        <v>377</v>
      </c>
      <c r="G2060" s="64" t="s">
        <v>531</v>
      </c>
      <c r="H2060" t="s">
        <v>1142</v>
      </c>
      <c r="I2060" s="50" t="str">
        <f t="shared" si="32"/>
        <v>1. 国内CMDIII5. 多级线性调无小于35</v>
      </c>
      <c r="J2060" s="50" t="s">
        <v>1160</v>
      </c>
      <c r="K2060" s="50" t="s">
        <v>1161</v>
      </c>
    </row>
    <row r="2061" spans="1:11" hidden="1">
      <c r="A2061" s="64" t="s">
        <v>1095</v>
      </c>
      <c r="B2061" s="64" t="s">
        <v>291</v>
      </c>
      <c r="C2061" t="s">
        <v>1084</v>
      </c>
      <c r="D2061" s="64" t="s">
        <v>387</v>
      </c>
      <c r="E2061" s="64" t="s">
        <v>153</v>
      </c>
      <c r="F2061" s="64" t="s">
        <v>377</v>
      </c>
      <c r="G2061" s="64" t="s">
        <v>531</v>
      </c>
      <c r="H2061" t="s">
        <v>1142</v>
      </c>
      <c r="I2061" s="50" t="str">
        <f t="shared" si="32"/>
        <v>1. 国内CMDI5. 多级线性调无小于35</v>
      </c>
      <c r="J2061" s="50" t="s">
        <v>1160</v>
      </c>
      <c r="K2061" s="50" t="s">
        <v>1161</v>
      </c>
    </row>
    <row r="2062" spans="1:11" hidden="1">
      <c r="A2062" s="64" t="s">
        <v>1095</v>
      </c>
      <c r="B2062" s="64" t="s">
        <v>291</v>
      </c>
      <c r="C2062" t="s">
        <v>1084</v>
      </c>
      <c r="D2062" s="64" t="s">
        <v>387</v>
      </c>
      <c r="E2062" s="64" t="s">
        <v>28</v>
      </c>
      <c r="F2062" s="64" t="s">
        <v>378</v>
      </c>
      <c r="G2062" s="64" t="s">
        <v>531</v>
      </c>
      <c r="H2062" t="s">
        <v>1142</v>
      </c>
      <c r="I2062" s="50" t="str">
        <f t="shared" si="32"/>
        <v>1. 国内CMDIII6. 多级粗细调无小于35</v>
      </c>
      <c r="J2062" s="50" t="s">
        <v>1160</v>
      </c>
      <c r="K2062" s="50" t="s">
        <v>1161</v>
      </c>
    </row>
    <row r="2063" spans="1:11" hidden="1">
      <c r="A2063" s="64" t="s">
        <v>1095</v>
      </c>
      <c r="B2063" s="64" t="s">
        <v>291</v>
      </c>
      <c r="C2063" t="s">
        <v>1084</v>
      </c>
      <c r="D2063" s="64" t="s">
        <v>387</v>
      </c>
      <c r="E2063" s="64" t="s">
        <v>28</v>
      </c>
      <c r="F2063" s="64" t="s">
        <v>378</v>
      </c>
      <c r="G2063" s="64" t="s">
        <v>1144</v>
      </c>
      <c r="H2063" t="s">
        <v>1142</v>
      </c>
      <c r="I2063" s="50" t="str">
        <f t="shared" si="32"/>
        <v>1. 国内CMDIII6. 多级粗细调筒式电位电阻小于35</v>
      </c>
      <c r="J2063" s="50" t="s">
        <v>1160</v>
      </c>
      <c r="K2063" s="50" t="s">
        <v>1161</v>
      </c>
    </row>
    <row r="2064" spans="1:11" hidden="1">
      <c r="A2064" s="64" t="s">
        <v>1095</v>
      </c>
      <c r="B2064" s="64" t="s">
        <v>291</v>
      </c>
      <c r="C2064" t="s">
        <v>1084</v>
      </c>
      <c r="D2064" s="64" t="s">
        <v>387</v>
      </c>
      <c r="E2064" s="64" t="s">
        <v>153</v>
      </c>
      <c r="F2064" s="64" t="s">
        <v>378</v>
      </c>
      <c r="G2064" s="64" t="s">
        <v>531</v>
      </c>
      <c r="H2064" t="s">
        <v>1142</v>
      </c>
      <c r="I2064" s="50" t="str">
        <f t="shared" si="32"/>
        <v>1. 国内CMDI6. 多级粗细调无小于35</v>
      </c>
      <c r="J2064" s="50" t="s">
        <v>1160</v>
      </c>
      <c r="K2064" s="50" t="s">
        <v>1161</v>
      </c>
    </row>
    <row r="2065" spans="1:11" hidden="1">
      <c r="A2065" s="64" t="s">
        <v>1095</v>
      </c>
      <c r="B2065" s="64" t="s">
        <v>291</v>
      </c>
      <c r="C2065" t="s">
        <v>1084</v>
      </c>
      <c r="D2065" s="64" t="s">
        <v>387</v>
      </c>
      <c r="E2065" s="64" t="s">
        <v>153</v>
      </c>
      <c r="F2065" s="64" t="s">
        <v>378</v>
      </c>
      <c r="G2065" s="64" t="s">
        <v>1144</v>
      </c>
      <c r="H2065" t="s">
        <v>1142</v>
      </c>
      <c r="I2065" s="50" t="str">
        <f t="shared" si="32"/>
        <v>1. 国内CMDI6. 多级粗细调筒式电位电阻小于35</v>
      </c>
      <c r="J2065" s="50" t="s">
        <v>1160</v>
      </c>
      <c r="K2065" s="50" t="s">
        <v>1161</v>
      </c>
    </row>
    <row r="2066" spans="1:11" hidden="1">
      <c r="A2066" s="64" t="s">
        <v>1095</v>
      </c>
      <c r="B2066" s="64" t="s">
        <v>291</v>
      </c>
      <c r="C2066" t="s">
        <v>1084</v>
      </c>
      <c r="D2066" s="64" t="s">
        <v>390</v>
      </c>
      <c r="E2066" s="64" t="s">
        <v>28</v>
      </c>
      <c r="F2066" s="64" t="s">
        <v>373</v>
      </c>
      <c r="G2066" s="64" t="s">
        <v>531</v>
      </c>
      <c r="H2066" t="s">
        <v>1142</v>
      </c>
      <c r="I2066" s="50" t="str">
        <f t="shared" si="32"/>
        <v>1. 国内CMDEIII1. 正反调无小于35</v>
      </c>
      <c r="J2066" s="50" t="s">
        <v>1156</v>
      </c>
      <c r="K2066" s="50" t="s">
        <v>1157</v>
      </c>
    </row>
    <row r="2067" spans="1:11" hidden="1">
      <c r="A2067" s="64" t="s">
        <v>1095</v>
      </c>
      <c r="B2067" s="64" t="s">
        <v>291</v>
      </c>
      <c r="C2067" t="s">
        <v>1084</v>
      </c>
      <c r="D2067" s="64" t="s">
        <v>390</v>
      </c>
      <c r="E2067" s="64" t="s">
        <v>28</v>
      </c>
      <c r="F2067" s="64" t="s">
        <v>373</v>
      </c>
      <c r="G2067" s="64" t="s">
        <v>1144</v>
      </c>
      <c r="H2067" t="s">
        <v>1142</v>
      </c>
      <c r="I2067" s="50" t="str">
        <f t="shared" si="32"/>
        <v>1. 国内CMDEIII1. 正反调筒式电位电阻小于35</v>
      </c>
      <c r="J2067" s="50" t="s">
        <v>1162</v>
      </c>
      <c r="K2067" s="50" t="s">
        <v>1163</v>
      </c>
    </row>
    <row r="2068" spans="1:11" hidden="1">
      <c r="A2068" s="64" t="s">
        <v>1095</v>
      </c>
      <c r="B2068" s="64" t="s">
        <v>291</v>
      </c>
      <c r="C2068" t="s">
        <v>1084</v>
      </c>
      <c r="D2068" s="64" t="s">
        <v>390</v>
      </c>
      <c r="E2068" s="64" t="s">
        <v>153</v>
      </c>
      <c r="F2068" s="64" t="s">
        <v>373</v>
      </c>
      <c r="G2068" s="64" t="s">
        <v>531</v>
      </c>
      <c r="H2068" t="s">
        <v>1142</v>
      </c>
      <c r="I2068" s="50" t="str">
        <f t="shared" si="32"/>
        <v>1. 国内CMDEI1. 正反调无小于35</v>
      </c>
      <c r="J2068" s="50" t="s">
        <v>1154</v>
      </c>
      <c r="K2068" s="50" t="s">
        <v>1155</v>
      </c>
    </row>
    <row r="2069" spans="1:11" hidden="1">
      <c r="A2069" s="64" t="s">
        <v>1095</v>
      </c>
      <c r="B2069" s="64" t="s">
        <v>291</v>
      </c>
      <c r="C2069" t="s">
        <v>1084</v>
      </c>
      <c r="D2069" s="64" t="s">
        <v>390</v>
      </c>
      <c r="E2069" s="64" t="s">
        <v>153</v>
      </c>
      <c r="F2069" s="64" t="s">
        <v>373</v>
      </c>
      <c r="G2069" s="64" t="s">
        <v>1144</v>
      </c>
      <c r="H2069" t="s">
        <v>1142</v>
      </c>
      <c r="I2069" s="50" t="str">
        <f t="shared" si="32"/>
        <v>1. 国内CMDEI1. 正反调筒式电位电阻小于35</v>
      </c>
      <c r="J2069" s="50" t="s">
        <v>1154</v>
      </c>
      <c r="K2069" s="50" t="s">
        <v>1155</v>
      </c>
    </row>
    <row r="2070" spans="1:11" hidden="1">
      <c r="A2070" s="64" t="s">
        <v>1095</v>
      </c>
      <c r="B2070" s="64" t="s">
        <v>291</v>
      </c>
      <c r="C2070" t="s">
        <v>1084</v>
      </c>
      <c r="D2070" s="64" t="s">
        <v>390</v>
      </c>
      <c r="E2070" s="64" t="s">
        <v>28</v>
      </c>
      <c r="F2070" s="64" t="s">
        <v>374</v>
      </c>
      <c r="G2070" s="64" t="s">
        <v>531</v>
      </c>
      <c r="H2070" t="s">
        <v>1142</v>
      </c>
      <c r="I2070" s="50" t="str">
        <f t="shared" si="32"/>
        <v>1. 国内CMDEIII2. 线性调无小于35</v>
      </c>
      <c r="J2070" s="50" t="s">
        <v>1156</v>
      </c>
      <c r="K2070" s="50" t="s">
        <v>1157</v>
      </c>
    </row>
    <row r="2071" spans="1:11" hidden="1">
      <c r="A2071" s="64" t="s">
        <v>1095</v>
      </c>
      <c r="B2071" s="64" t="s">
        <v>291</v>
      </c>
      <c r="C2071" t="s">
        <v>1084</v>
      </c>
      <c r="D2071" s="64" t="s">
        <v>390</v>
      </c>
      <c r="E2071" s="64" t="s">
        <v>153</v>
      </c>
      <c r="F2071" s="64" t="s">
        <v>374</v>
      </c>
      <c r="G2071" s="64" t="s">
        <v>531</v>
      </c>
      <c r="H2071" t="s">
        <v>1142</v>
      </c>
      <c r="I2071" s="50" t="str">
        <f t="shared" si="32"/>
        <v>1. 国内CMDEI2. 线性调无小于35</v>
      </c>
      <c r="J2071" s="50" t="s">
        <v>1154</v>
      </c>
      <c r="K2071" s="50" t="s">
        <v>1155</v>
      </c>
    </row>
    <row r="2072" spans="1:11" hidden="1">
      <c r="A2072" s="64" t="s">
        <v>1095</v>
      </c>
      <c r="B2072" s="64" t="s">
        <v>291</v>
      </c>
      <c r="C2072" t="s">
        <v>1084</v>
      </c>
      <c r="D2072" s="64" t="s">
        <v>390</v>
      </c>
      <c r="E2072" s="64" t="s">
        <v>28</v>
      </c>
      <c r="F2072" s="64" t="s">
        <v>375</v>
      </c>
      <c r="G2072" s="64" t="s">
        <v>531</v>
      </c>
      <c r="H2072" t="s">
        <v>1142</v>
      </c>
      <c r="I2072" s="50" t="str">
        <f t="shared" si="32"/>
        <v>1. 国内CMDEIII3. 粗细调无小于35</v>
      </c>
      <c r="J2072" s="50" t="s">
        <v>1164</v>
      </c>
      <c r="K2072" s="50" t="s">
        <v>1165</v>
      </c>
    </row>
    <row r="2073" spans="1:11" hidden="1">
      <c r="A2073" s="64" t="s">
        <v>1095</v>
      </c>
      <c r="B2073" s="64" t="s">
        <v>291</v>
      </c>
      <c r="C2073" t="s">
        <v>1084</v>
      </c>
      <c r="D2073" s="64" t="s">
        <v>390</v>
      </c>
      <c r="E2073" s="64" t="s">
        <v>28</v>
      </c>
      <c r="F2073" s="64" t="s">
        <v>375</v>
      </c>
      <c r="G2073" s="64" t="s">
        <v>1144</v>
      </c>
      <c r="H2073" t="s">
        <v>1142</v>
      </c>
      <c r="I2073" s="50" t="str">
        <f t="shared" si="32"/>
        <v>1. 国内CMDEIII3. 粗细调筒式电位电阻小于35</v>
      </c>
      <c r="J2073" s="50" t="s">
        <v>1164</v>
      </c>
      <c r="K2073" s="50" t="s">
        <v>1165</v>
      </c>
    </row>
    <row r="2074" spans="1:11" hidden="1">
      <c r="A2074" s="64" t="s">
        <v>1095</v>
      </c>
      <c r="B2074" s="64" t="s">
        <v>291</v>
      </c>
      <c r="C2074" t="s">
        <v>1084</v>
      </c>
      <c r="D2074" s="64" t="s">
        <v>390</v>
      </c>
      <c r="E2074" s="64" t="s">
        <v>153</v>
      </c>
      <c r="F2074" s="64" t="s">
        <v>375</v>
      </c>
      <c r="G2074" s="64" t="s">
        <v>531</v>
      </c>
      <c r="H2074" t="s">
        <v>1142</v>
      </c>
      <c r="I2074" s="50" t="str">
        <f t="shared" si="32"/>
        <v>1. 国内CMDEI3. 粗细调无小于35</v>
      </c>
      <c r="J2074" s="50" t="s">
        <v>1164</v>
      </c>
      <c r="K2074" s="50" t="s">
        <v>1165</v>
      </c>
    </row>
    <row r="2075" spans="1:11" hidden="1">
      <c r="A2075" s="64" t="s">
        <v>1095</v>
      </c>
      <c r="B2075" s="64" t="s">
        <v>291</v>
      </c>
      <c r="C2075" t="s">
        <v>1084</v>
      </c>
      <c r="D2075" s="64" t="s">
        <v>390</v>
      </c>
      <c r="E2075" s="64" t="s">
        <v>153</v>
      </c>
      <c r="F2075" s="64" t="s">
        <v>375</v>
      </c>
      <c r="G2075" s="64" t="s">
        <v>1144</v>
      </c>
      <c r="H2075" t="s">
        <v>1142</v>
      </c>
      <c r="I2075" s="50" t="str">
        <f t="shared" si="32"/>
        <v>1. 国内CMDEI3. 粗细调筒式电位电阻小于35</v>
      </c>
      <c r="J2075" s="50" t="s">
        <v>1164</v>
      </c>
      <c r="K2075" s="50" t="s">
        <v>1165</v>
      </c>
    </row>
    <row r="2076" spans="1:11" hidden="1">
      <c r="A2076" s="64" t="s">
        <v>1095</v>
      </c>
      <c r="B2076" s="64" t="s">
        <v>291</v>
      </c>
      <c r="C2076" t="s">
        <v>1084</v>
      </c>
      <c r="D2076" s="64" t="s">
        <v>390</v>
      </c>
      <c r="E2076" s="64" t="s">
        <v>28</v>
      </c>
      <c r="F2076" s="64" t="s">
        <v>376</v>
      </c>
      <c r="G2076" s="64" t="s">
        <v>531</v>
      </c>
      <c r="H2076" t="s">
        <v>1142</v>
      </c>
      <c r="I2076" s="50" t="str">
        <f t="shared" si="32"/>
        <v>1. 国内CMDEIII4. 多级正反调无小于35</v>
      </c>
      <c r="J2076" s="50" t="s">
        <v>1160</v>
      </c>
      <c r="K2076" s="50" t="s">
        <v>1161</v>
      </c>
    </row>
    <row r="2077" spans="1:11" hidden="1">
      <c r="A2077" s="64" t="s">
        <v>1095</v>
      </c>
      <c r="B2077" s="64" t="s">
        <v>291</v>
      </c>
      <c r="C2077" t="s">
        <v>1084</v>
      </c>
      <c r="D2077" s="64" t="s">
        <v>390</v>
      </c>
      <c r="E2077" s="64" t="s">
        <v>28</v>
      </c>
      <c r="F2077" s="64" t="s">
        <v>376</v>
      </c>
      <c r="G2077" s="64" t="s">
        <v>1144</v>
      </c>
      <c r="H2077" t="s">
        <v>1142</v>
      </c>
      <c r="I2077" s="50" t="str">
        <f t="shared" si="32"/>
        <v>1. 国内CMDEIII4. 多级正反调筒式电位电阻小于35</v>
      </c>
      <c r="J2077" s="50" t="s">
        <v>1160</v>
      </c>
      <c r="K2077" s="50" t="s">
        <v>1161</v>
      </c>
    </row>
    <row r="2078" spans="1:11" hidden="1">
      <c r="A2078" s="64" t="s">
        <v>1095</v>
      </c>
      <c r="B2078" s="64" t="s">
        <v>291</v>
      </c>
      <c r="C2078" t="s">
        <v>1084</v>
      </c>
      <c r="D2078" s="64" t="s">
        <v>390</v>
      </c>
      <c r="E2078" s="64" t="s">
        <v>153</v>
      </c>
      <c r="F2078" s="64" t="s">
        <v>376</v>
      </c>
      <c r="G2078" s="64" t="s">
        <v>531</v>
      </c>
      <c r="H2078" t="s">
        <v>1142</v>
      </c>
      <c r="I2078" s="50" t="str">
        <f t="shared" si="32"/>
        <v>1. 国内CMDEI4. 多级正反调无小于35</v>
      </c>
      <c r="J2078" s="50" t="s">
        <v>1160</v>
      </c>
      <c r="K2078" s="50" t="s">
        <v>1161</v>
      </c>
    </row>
    <row r="2079" spans="1:11" hidden="1">
      <c r="A2079" s="64" t="s">
        <v>1095</v>
      </c>
      <c r="B2079" s="64" t="s">
        <v>291</v>
      </c>
      <c r="C2079" t="s">
        <v>1084</v>
      </c>
      <c r="D2079" s="64" t="s">
        <v>390</v>
      </c>
      <c r="E2079" s="64" t="s">
        <v>153</v>
      </c>
      <c r="F2079" s="64" t="s">
        <v>376</v>
      </c>
      <c r="G2079" s="64" t="s">
        <v>1144</v>
      </c>
      <c r="H2079" t="s">
        <v>1142</v>
      </c>
      <c r="I2079" s="50" t="str">
        <f t="shared" si="32"/>
        <v>1. 国内CMDEI4. 多级正反调筒式电位电阻小于35</v>
      </c>
      <c r="J2079" s="50" t="s">
        <v>1160</v>
      </c>
      <c r="K2079" s="50" t="s">
        <v>1161</v>
      </c>
    </row>
    <row r="2080" spans="1:11" hidden="1">
      <c r="A2080" s="64" t="s">
        <v>1095</v>
      </c>
      <c r="B2080" s="64" t="s">
        <v>291</v>
      </c>
      <c r="C2080" t="s">
        <v>1084</v>
      </c>
      <c r="D2080" s="64" t="s">
        <v>390</v>
      </c>
      <c r="E2080" s="64" t="s">
        <v>28</v>
      </c>
      <c r="F2080" s="64" t="s">
        <v>377</v>
      </c>
      <c r="G2080" s="64" t="s">
        <v>531</v>
      </c>
      <c r="H2080" t="s">
        <v>1142</v>
      </c>
      <c r="I2080" s="50" t="str">
        <f t="shared" si="32"/>
        <v>1. 国内CMDEIII5. 多级线性调无小于35</v>
      </c>
      <c r="J2080" s="50" t="s">
        <v>1160</v>
      </c>
      <c r="K2080" s="50" t="s">
        <v>1161</v>
      </c>
    </row>
    <row r="2081" spans="1:11" hidden="1">
      <c r="A2081" s="64" t="s">
        <v>1095</v>
      </c>
      <c r="B2081" s="64" t="s">
        <v>291</v>
      </c>
      <c r="C2081" t="s">
        <v>1084</v>
      </c>
      <c r="D2081" s="64" t="s">
        <v>390</v>
      </c>
      <c r="E2081" s="64" t="s">
        <v>153</v>
      </c>
      <c r="F2081" s="64" t="s">
        <v>377</v>
      </c>
      <c r="G2081" s="64" t="s">
        <v>531</v>
      </c>
      <c r="H2081" t="s">
        <v>1142</v>
      </c>
      <c r="I2081" s="50" t="str">
        <f t="shared" si="32"/>
        <v>1. 国内CMDEI5. 多级线性调无小于35</v>
      </c>
      <c r="J2081" s="50" t="s">
        <v>1160</v>
      </c>
      <c r="K2081" s="50" t="s">
        <v>1161</v>
      </c>
    </row>
    <row r="2082" spans="1:11" hidden="1">
      <c r="A2082" s="64" t="s">
        <v>1095</v>
      </c>
      <c r="B2082" s="64" t="s">
        <v>291</v>
      </c>
      <c r="C2082" t="s">
        <v>1084</v>
      </c>
      <c r="D2082" s="64" t="s">
        <v>390</v>
      </c>
      <c r="E2082" s="64" t="s">
        <v>28</v>
      </c>
      <c r="F2082" s="64" t="s">
        <v>378</v>
      </c>
      <c r="G2082" s="64" t="s">
        <v>531</v>
      </c>
      <c r="H2082" t="s">
        <v>1142</v>
      </c>
      <c r="I2082" s="50" t="str">
        <f t="shared" si="32"/>
        <v>1. 国内CMDEIII6. 多级粗细调无小于35</v>
      </c>
      <c r="J2082" s="50" t="s">
        <v>1160</v>
      </c>
      <c r="K2082" s="50" t="s">
        <v>1161</v>
      </c>
    </row>
    <row r="2083" spans="1:11" hidden="1">
      <c r="A2083" s="64" t="s">
        <v>1095</v>
      </c>
      <c r="B2083" s="64" t="s">
        <v>291</v>
      </c>
      <c r="C2083" t="s">
        <v>1084</v>
      </c>
      <c r="D2083" s="64" t="s">
        <v>390</v>
      </c>
      <c r="E2083" s="64" t="s">
        <v>28</v>
      </c>
      <c r="F2083" s="64" t="s">
        <v>378</v>
      </c>
      <c r="G2083" s="64" t="s">
        <v>1144</v>
      </c>
      <c r="H2083" t="s">
        <v>1142</v>
      </c>
      <c r="I2083" s="50" t="str">
        <f t="shared" si="32"/>
        <v>1. 国内CMDEIII6. 多级粗细调筒式电位电阻小于35</v>
      </c>
      <c r="J2083" s="50" t="s">
        <v>1160</v>
      </c>
      <c r="K2083" s="50" t="s">
        <v>1161</v>
      </c>
    </row>
    <row r="2084" spans="1:11" hidden="1">
      <c r="A2084" s="64" t="s">
        <v>1095</v>
      </c>
      <c r="B2084" s="64" t="s">
        <v>291</v>
      </c>
      <c r="C2084" t="s">
        <v>1084</v>
      </c>
      <c r="D2084" s="64" t="s">
        <v>390</v>
      </c>
      <c r="E2084" s="64" t="s">
        <v>153</v>
      </c>
      <c r="F2084" s="64" t="s">
        <v>378</v>
      </c>
      <c r="G2084" s="64" t="s">
        <v>531</v>
      </c>
      <c r="H2084" t="s">
        <v>1142</v>
      </c>
      <c r="I2084" s="50" t="str">
        <f t="shared" si="32"/>
        <v>1. 国内CMDEI6. 多级粗细调无小于35</v>
      </c>
      <c r="J2084" s="50" t="s">
        <v>1160</v>
      </c>
      <c r="K2084" s="50" t="s">
        <v>1161</v>
      </c>
    </row>
    <row r="2085" spans="1:11" hidden="1">
      <c r="A2085" s="64" t="s">
        <v>1095</v>
      </c>
      <c r="B2085" s="64" t="s">
        <v>291</v>
      </c>
      <c r="C2085" t="s">
        <v>1084</v>
      </c>
      <c r="D2085" s="64" t="s">
        <v>390</v>
      </c>
      <c r="E2085" s="64" t="s">
        <v>153</v>
      </c>
      <c r="F2085" s="64" t="s">
        <v>378</v>
      </c>
      <c r="G2085" s="64" t="s">
        <v>1144</v>
      </c>
      <c r="H2085" t="s">
        <v>1142</v>
      </c>
      <c r="I2085" s="50" t="str">
        <f t="shared" si="32"/>
        <v>1. 国内CMDEI6. 多级粗细调筒式电位电阻小于35</v>
      </c>
      <c r="J2085" s="50" t="s">
        <v>1160</v>
      </c>
      <c r="K2085" s="50" t="s">
        <v>1161</v>
      </c>
    </row>
    <row r="2086" spans="1:11" hidden="1">
      <c r="A2086" s="64" t="s">
        <v>1095</v>
      </c>
      <c r="B2086" s="64" t="s">
        <v>291</v>
      </c>
      <c r="C2086" t="s">
        <v>1084</v>
      </c>
      <c r="D2086" s="64" t="s">
        <v>118</v>
      </c>
      <c r="E2086" s="64" t="s">
        <v>28</v>
      </c>
      <c r="F2086" s="64" t="s">
        <v>373</v>
      </c>
      <c r="G2086" s="64" t="s">
        <v>531</v>
      </c>
      <c r="H2086" t="s">
        <v>1151</v>
      </c>
      <c r="I2086" s="50" t="str">
        <f t="shared" si="32"/>
        <v>1. 国内CMBIII1. 正反调无小于等于47</v>
      </c>
      <c r="J2086" s="50" t="s">
        <v>1154</v>
      </c>
      <c r="K2086" s="50" t="s">
        <v>1155</v>
      </c>
    </row>
    <row r="2087" spans="1:11" hidden="1">
      <c r="A2087" s="64" t="s">
        <v>1095</v>
      </c>
      <c r="B2087" s="64" t="s">
        <v>291</v>
      </c>
      <c r="C2087" t="s">
        <v>1084</v>
      </c>
      <c r="D2087" s="64" t="s">
        <v>118</v>
      </c>
      <c r="E2087" s="64" t="s">
        <v>28</v>
      </c>
      <c r="F2087" s="64" t="s">
        <v>373</v>
      </c>
      <c r="G2087" s="64" t="s">
        <v>1144</v>
      </c>
      <c r="H2087" t="s">
        <v>1151</v>
      </c>
      <c r="I2087" s="50" t="str">
        <f t="shared" si="32"/>
        <v>1. 国内CMBIII1. 正反调筒式电位电阻小于等于47</v>
      </c>
      <c r="J2087" s="50" t="s">
        <v>1156</v>
      </c>
      <c r="K2087" s="50" t="s">
        <v>1157</v>
      </c>
    </row>
    <row r="2088" spans="1:11" hidden="1">
      <c r="A2088" s="64" t="s">
        <v>1095</v>
      </c>
      <c r="B2088" s="64" t="s">
        <v>291</v>
      </c>
      <c r="C2088" t="s">
        <v>1084</v>
      </c>
      <c r="D2088" s="64" t="s">
        <v>118</v>
      </c>
      <c r="E2088" s="64" t="s">
        <v>153</v>
      </c>
      <c r="F2088" s="64" t="s">
        <v>373</v>
      </c>
      <c r="G2088" s="64" t="s">
        <v>531</v>
      </c>
      <c r="H2088" t="s">
        <v>1151</v>
      </c>
      <c r="I2088" s="50" t="str">
        <f t="shared" si="32"/>
        <v>1. 国内CMBI1. 正反调无小于等于47</v>
      </c>
      <c r="J2088" s="50" t="s">
        <v>1154</v>
      </c>
      <c r="K2088" s="50" t="s">
        <v>1155</v>
      </c>
    </row>
    <row r="2089" spans="1:11" hidden="1">
      <c r="A2089" s="64" t="s">
        <v>1095</v>
      </c>
      <c r="B2089" s="64" t="s">
        <v>291</v>
      </c>
      <c r="C2089" t="s">
        <v>1084</v>
      </c>
      <c r="D2089" s="64" t="s">
        <v>118</v>
      </c>
      <c r="E2089" s="64" t="s">
        <v>153</v>
      </c>
      <c r="F2089" s="64" t="s">
        <v>373</v>
      </c>
      <c r="G2089" s="64" t="s">
        <v>1144</v>
      </c>
      <c r="H2089" t="s">
        <v>1151</v>
      </c>
      <c r="I2089" s="50" t="str">
        <f t="shared" si="32"/>
        <v>1. 国内CMBI1. 正反调筒式电位电阻小于等于47</v>
      </c>
      <c r="J2089" s="50" t="s">
        <v>1154</v>
      </c>
      <c r="K2089" s="50" t="s">
        <v>1155</v>
      </c>
    </row>
    <row r="2090" spans="1:11" hidden="1">
      <c r="A2090" s="64" t="s">
        <v>1095</v>
      </c>
      <c r="B2090" s="64" t="s">
        <v>291</v>
      </c>
      <c r="C2090" t="s">
        <v>1084</v>
      </c>
      <c r="D2090" s="64" t="s">
        <v>118</v>
      </c>
      <c r="E2090" s="64" t="s">
        <v>28</v>
      </c>
      <c r="F2090" s="64" t="s">
        <v>374</v>
      </c>
      <c r="G2090" s="64" t="s">
        <v>531</v>
      </c>
      <c r="H2090" t="s">
        <v>1151</v>
      </c>
      <c r="I2090" s="50" t="str">
        <f t="shared" ref="I2090:I2153" si="33">A2090&amp;B2090&amp;D2090&amp;E2090&amp;F2090&amp;G2090&amp;H2090</f>
        <v>1. 国内CMBIII2. 线性调无小于等于47</v>
      </c>
      <c r="J2090" s="50" t="s">
        <v>1154</v>
      </c>
      <c r="K2090" s="50" t="s">
        <v>1155</v>
      </c>
    </row>
    <row r="2091" spans="1:11" hidden="1">
      <c r="A2091" s="64" t="s">
        <v>1095</v>
      </c>
      <c r="B2091" s="64" t="s">
        <v>291</v>
      </c>
      <c r="C2091" t="s">
        <v>1084</v>
      </c>
      <c r="D2091" s="64" t="s">
        <v>118</v>
      </c>
      <c r="E2091" s="64" t="s">
        <v>153</v>
      </c>
      <c r="F2091" s="64" t="s">
        <v>374</v>
      </c>
      <c r="G2091" s="64" t="s">
        <v>531</v>
      </c>
      <c r="H2091" t="s">
        <v>1151</v>
      </c>
      <c r="I2091" s="50" t="str">
        <f t="shared" si="33"/>
        <v>1. 国内CMBI2. 线性调无小于等于47</v>
      </c>
      <c r="J2091" s="50" t="s">
        <v>1154</v>
      </c>
      <c r="K2091" s="50" t="s">
        <v>1155</v>
      </c>
    </row>
    <row r="2092" spans="1:11" hidden="1">
      <c r="A2092" s="64" t="s">
        <v>1095</v>
      </c>
      <c r="B2092" s="64" t="s">
        <v>291</v>
      </c>
      <c r="C2092" t="s">
        <v>1084</v>
      </c>
      <c r="D2092" s="64" t="s">
        <v>118</v>
      </c>
      <c r="E2092" s="64" t="s">
        <v>28</v>
      </c>
      <c r="F2092" s="64" t="s">
        <v>375</v>
      </c>
      <c r="G2092" s="64" t="s">
        <v>531</v>
      </c>
      <c r="H2092" t="s">
        <v>1151</v>
      </c>
      <c r="I2092" s="50" t="str">
        <f t="shared" si="33"/>
        <v>1. 国内CMBIII3. 粗细调无小于等于47</v>
      </c>
      <c r="J2092" s="50" t="s">
        <v>1158</v>
      </c>
      <c r="K2092" s="50" t="s">
        <v>1159</v>
      </c>
    </row>
    <row r="2093" spans="1:11" hidden="1">
      <c r="A2093" s="64" t="s">
        <v>1095</v>
      </c>
      <c r="B2093" s="64" t="s">
        <v>291</v>
      </c>
      <c r="C2093" t="s">
        <v>1084</v>
      </c>
      <c r="D2093" s="64" t="s">
        <v>118</v>
      </c>
      <c r="E2093" s="64" t="s">
        <v>28</v>
      </c>
      <c r="F2093" s="64" t="s">
        <v>375</v>
      </c>
      <c r="G2093" s="64" t="s">
        <v>1144</v>
      </c>
      <c r="H2093" t="s">
        <v>1151</v>
      </c>
      <c r="I2093" s="50" t="str">
        <f t="shared" si="33"/>
        <v>1. 国内CMBIII3. 粗细调筒式电位电阻小于等于47</v>
      </c>
      <c r="J2093" s="50" t="s">
        <v>1158</v>
      </c>
      <c r="K2093" s="50" t="s">
        <v>1159</v>
      </c>
    </row>
    <row r="2094" spans="1:11" hidden="1">
      <c r="A2094" s="64" t="s">
        <v>1095</v>
      </c>
      <c r="B2094" s="64" t="s">
        <v>291</v>
      </c>
      <c r="C2094" t="s">
        <v>1084</v>
      </c>
      <c r="D2094" s="64" t="s">
        <v>118</v>
      </c>
      <c r="E2094" s="64" t="s">
        <v>153</v>
      </c>
      <c r="F2094" s="64" t="s">
        <v>375</v>
      </c>
      <c r="G2094" s="64" t="s">
        <v>531</v>
      </c>
      <c r="H2094" t="s">
        <v>1151</v>
      </c>
      <c r="I2094" s="50" t="str">
        <f t="shared" si="33"/>
        <v>1. 国内CMBI3. 粗细调无小于等于47</v>
      </c>
      <c r="J2094" s="50" t="s">
        <v>1158</v>
      </c>
      <c r="K2094" s="50" t="s">
        <v>1159</v>
      </c>
    </row>
    <row r="2095" spans="1:11" hidden="1">
      <c r="A2095" s="64" t="s">
        <v>1095</v>
      </c>
      <c r="B2095" s="64" t="s">
        <v>291</v>
      </c>
      <c r="C2095" t="s">
        <v>1084</v>
      </c>
      <c r="D2095" s="64" t="s">
        <v>118</v>
      </c>
      <c r="E2095" s="64" t="s">
        <v>153</v>
      </c>
      <c r="F2095" s="64" t="s">
        <v>375</v>
      </c>
      <c r="G2095" s="64" t="s">
        <v>1144</v>
      </c>
      <c r="H2095" t="s">
        <v>1151</v>
      </c>
      <c r="I2095" s="50" t="str">
        <f t="shared" si="33"/>
        <v>1. 国内CMBI3. 粗细调筒式电位电阻小于等于47</v>
      </c>
      <c r="J2095" s="50" t="s">
        <v>1158</v>
      </c>
      <c r="K2095" s="50" t="s">
        <v>1159</v>
      </c>
    </row>
    <row r="2096" spans="1:11" hidden="1">
      <c r="A2096" s="64" t="s">
        <v>1095</v>
      </c>
      <c r="B2096" s="64" t="s">
        <v>291</v>
      </c>
      <c r="C2096" t="s">
        <v>1084</v>
      </c>
      <c r="D2096" s="64" t="s">
        <v>118</v>
      </c>
      <c r="E2096" s="64" t="s">
        <v>28</v>
      </c>
      <c r="F2096" s="64" t="s">
        <v>376</v>
      </c>
      <c r="G2096" s="64" t="s">
        <v>531</v>
      </c>
      <c r="H2096" t="s">
        <v>1151</v>
      </c>
      <c r="I2096" s="50" t="str">
        <f t="shared" si="33"/>
        <v>1. 国内CMBIII4. 多级正反调无小于等于47</v>
      </c>
      <c r="J2096" s="50" t="s">
        <v>1160</v>
      </c>
      <c r="K2096" s="50" t="s">
        <v>1161</v>
      </c>
    </row>
    <row r="2097" spans="1:11" hidden="1">
      <c r="A2097" s="64" t="s">
        <v>1095</v>
      </c>
      <c r="B2097" s="64" t="s">
        <v>291</v>
      </c>
      <c r="C2097" t="s">
        <v>1084</v>
      </c>
      <c r="D2097" s="64" t="s">
        <v>118</v>
      </c>
      <c r="E2097" s="64" t="s">
        <v>28</v>
      </c>
      <c r="F2097" s="64" t="s">
        <v>376</v>
      </c>
      <c r="G2097" s="64" t="s">
        <v>1144</v>
      </c>
      <c r="H2097" t="s">
        <v>1151</v>
      </c>
      <c r="I2097" s="50" t="str">
        <f t="shared" si="33"/>
        <v>1. 国内CMBIII4. 多级正反调筒式电位电阻小于等于47</v>
      </c>
      <c r="J2097" s="50" t="s">
        <v>1160</v>
      </c>
      <c r="K2097" s="50" t="s">
        <v>1161</v>
      </c>
    </row>
    <row r="2098" spans="1:11" hidden="1">
      <c r="A2098" s="64" t="s">
        <v>1095</v>
      </c>
      <c r="B2098" s="64" t="s">
        <v>291</v>
      </c>
      <c r="C2098" t="s">
        <v>1084</v>
      </c>
      <c r="D2098" s="64" t="s">
        <v>118</v>
      </c>
      <c r="E2098" s="64" t="s">
        <v>153</v>
      </c>
      <c r="F2098" s="64" t="s">
        <v>376</v>
      </c>
      <c r="G2098" s="64" t="s">
        <v>531</v>
      </c>
      <c r="H2098" t="s">
        <v>1151</v>
      </c>
      <c r="I2098" s="50" t="str">
        <f t="shared" si="33"/>
        <v>1. 国内CMBI4. 多级正反调无小于等于47</v>
      </c>
      <c r="J2098" s="50" t="s">
        <v>1160</v>
      </c>
      <c r="K2098" s="50" t="s">
        <v>1161</v>
      </c>
    </row>
    <row r="2099" spans="1:11" hidden="1">
      <c r="A2099" s="64" t="s">
        <v>1095</v>
      </c>
      <c r="B2099" s="64" t="s">
        <v>291</v>
      </c>
      <c r="C2099" t="s">
        <v>1084</v>
      </c>
      <c r="D2099" s="64" t="s">
        <v>118</v>
      </c>
      <c r="E2099" s="64" t="s">
        <v>153</v>
      </c>
      <c r="F2099" s="64" t="s">
        <v>376</v>
      </c>
      <c r="G2099" s="64" t="s">
        <v>1144</v>
      </c>
      <c r="H2099" t="s">
        <v>1151</v>
      </c>
      <c r="I2099" s="50" t="str">
        <f t="shared" si="33"/>
        <v>1. 国内CMBI4. 多级正反调筒式电位电阻小于等于47</v>
      </c>
      <c r="J2099" s="50" t="s">
        <v>1160</v>
      </c>
      <c r="K2099" s="50" t="s">
        <v>1161</v>
      </c>
    </row>
    <row r="2100" spans="1:11" hidden="1">
      <c r="A2100" s="64" t="s">
        <v>1095</v>
      </c>
      <c r="B2100" s="64" t="s">
        <v>291</v>
      </c>
      <c r="C2100" t="s">
        <v>1084</v>
      </c>
      <c r="D2100" s="64" t="s">
        <v>118</v>
      </c>
      <c r="E2100" s="64" t="s">
        <v>28</v>
      </c>
      <c r="F2100" s="64" t="s">
        <v>377</v>
      </c>
      <c r="G2100" s="64" t="s">
        <v>531</v>
      </c>
      <c r="H2100" t="s">
        <v>1151</v>
      </c>
      <c r="I2100" s="50" t="str">
        <f t="shared" si="33"/>
        <v>1. 国内CMBIII5. 多级线性调无小于等于47</v>
      </c>
      <c r="J2100" s="50" t="s">
        <v>1160</v>
      </c>
      <c r="K2100" s="50" t="s">
        <v>1161</v>
      </c>
    </row>
    <row r="2101" spans="1:11" hidden="1">
      <c r="A2101" s="64" t="s">
        <v>1095</v>
      </c>
      <c r="B2101" s="64" t="s">
        <v>291</v>
      </c>
      <c r="C2101" t="s">
        <v>1084</v>
      </c>
      <c r="D2101" s="64" t="s">
        <v>118</v>
      </c>
      <c r="E2101" s="64" t="s">
        <v>153</v>
      </c>
      <c r="F2101" s="64" t="s">
        <v>377</v>
      </c>
      <c r="G2101" s="64" t="s">
        <v>531</v>
      </c>
      <c r="H2101" t="s">
        <v>1151</v>
      </c>
      <c r="I2101" s="50" t="str">
        <f t="shared" si="33"/>
        <v>1. 国内CMBI5. 多级线性调无小于等于47</v>
      </c>
      <c r="J2101" s="50" t="s">
        <v>1160</v>
      </c>
      <c r="K2101" s="50" t="s">
        <v>1161</v>
      </c>
    </row>
    <row r="2102" spans="1:11" hidden="1">
      <c r="A2102" s="64" t="s">
        <v>1095</v>
      </c>
      <c r="B2102" s="64" t="s">
        <v>291</v>
      </c>
      <c r="C2102" t="s">
        <v>1084</v>
      </c>
      <c r="D2102" s="64" t="s">
        <v>118</v>
      </c>
      <c r="E2102" s="64" t="s">
        <v>28</v>
      </c>
      <c r="F2102" s="64" t="s">
        <v>378</v>
      </c>
      <c r="G2102" s="64" t="s">
        <v>531</v>
      </c>
      <c r="H2102" t="s">
        <v>1151</v>
      </c>
      <c r="I2102" s="50" t="str">
        <f t="shared" si="33"/>
        <v>1. 国内CMBIII6. 多级粗细调无小于等于47</v>
      </c>
      <c r="J2102" s="50" t="s">
        <v>1160</v>
      </c>
      <c r="K2102" s="50" t="s">
        <v>1161</v>
      </c>
    </row>
    <row r="2103" spans="1:11" hidden="1">
      <c r="A2103" s="64" t="s">
        <v>1095</v>
      </c>
      <c r="B2103" s="64" t="s">
        <v>291</v>
      </c>
      <c r="C2103" t="s">
        <v>1084</v>
      </c>
      <c r="D2103" s="64" t="s">
        <v>118</v>
      </c>
      <c r="E2103" s="64" t="s">
        <v>28</v>
      </c>
      <c r="F2103" s="64" t="s">
        <v>378</v>
      </c>
      <c r="G2103" s="64" t="s">
        <v>1144</v>
      </c>
      <c r="H2103" t="s">
        <v>1151</v>
      </c>
      <c r="I2103" s="50" t="str">
        <f t="shared" si="33"/>
        <v>1. 国内CMBIII6. 多级粗细调筒式电位电阻小于等于47</v>
      </c>
      <c r="J2103" s="50" t="s">
        <v>1160</v>
      </c>
      <c r="K2103" s="50" t="s">
        <v>1161</v>
      </c>
    </row>
    <row r="2104" spans="1:11" hidden="1">
      <c r="A2104" s="64" t="s">
        <v>1095</v>
      </c>
      <c r="B2104" s="64" t="s">
        <v>291</v>
      </c>
      <c r="C2104" t="s">
        <v>1084</v>
      </c>
      <c r="D2104" s="64" t="s">
        <v>118</v>
      </c>
      <c r="E2104" s="64" t="s">
        <v>153</v>
      </c>
      <c r="F2104" s="64" t="s">
        <v>378</v>
      </c>
      <c r="G2104" s="64" t="s">
        <v>531</v>
      </c>
      <c r="H2104" t="s">
        <v>1151</v>
      </c>
      <c r="I2104" s="50" t="str">
        <f t="shared" si="33"/>
        <v>1. 国内CMBI6. 多级粗细调无小于等于47</v>
      </c>
      <c r="J2104" s="50" t="s">
        <v>1160</v>
      </c>
      <c r="K2104" s="50" t="s">
        <v>1161</v>
      </c>
    </row>
    <row r="2105" spans="1:11" hidden="1">
      <c r="A2105" s="64" t="s">
        <v>1095</v>
      </c>
      <c r="B2105" s="64" t="s">
        <v>291</v>
      </c>
      <c r="C2105" t="s">
        <v>1084</v>
      </c>
      <c r="D2105" s="64" t="s">
        <v>118</v>
      </c>
      <c r="E2105" s="64" t="s">
        <v>153</v>
      </c>
      <c r="F2105" s="64" t="s">
        <v>378</v>
      </c>
      <c r="G2105" s="64" t="s">
        <v>1144</v>
      </c>
      <c r="H2105" t="s">
        <v>1151</v>
      </c>
      <c r="I2105" s="50" t="str">
        <f t="shared" si="33"/>
        <v>1. 国内CMBI6. 多级粗细调筒式电位电阻小于等于47</v>
      </c>
      <c r="J2105" s="50" t="s">
        <v>1160</v>
      </c>
      <c r="K2105" s="50" t="s">
        <v>1161</v>
      </c>
    </row>
    <row r="2106" spans="1:11" hidden="1">
      <c r="A2106" s="64" t="s">
        <v>1095</v>
      </c>
      <c r="B2106" s="64" t="s">
        <v>291</v>
      </c>
      <c r="C2106" t="s">
        <v>1084</v>
      </c>
      <c r="D2106" s="64" t="s">
        <v>389</v>
      </c>
      <c r="E2106" s="64" t="s">
        <v>28</v>
      </c>
      <c r="F2106" s="64" t="s">
        <v>373</v>
      </c>
      <c r="G2106" s="64" t="s">
        <v>531</v>
      </c>
      <c r="H2106" t="s">
        <v>1151</v>
      </c>
      <c r="I2106" s="50" t="str">
        <f t="shared" si="33"/>
        <v>1. 国内CMCIII1. 正反调无小于等于47</v>
      </c>
      <c r="J2106" s="50" t="s">
        <v>1154</v>
      </c>
      <c r="K2106" s="50" t="s">
        <v>1155</v>
      </c>
    </row>
    <row r="2107" spans="1:11" hidden="1">
      <c r="A2107" s="64" t="s">
        <v>1095</v>
      </c>
      <c r="B2107" s="64" t="s">
        <v>291</v>
      </c>
      <c r="C2107" t="s">
        <v>1084</v>
      </c>
      <c r="D2107" s="64" t="s">
        <v>389</v>
      </c>
      <c r="E2107" s="64" t="s">
        <v>28</v>
      </c>
      <c r="F2107" s="64" t="s">
        <v>373</v>
      </c>
      <c r="G2107" s="64" t="s">
        <v>1144</v>
      </c>
      <c r="H2107" t="s">
        <v>1151</v>
      </c>
      <c r="I2107" s="50" t="str">
        <f t="shared" si="33"/>
        <v>1. 国内CMCIII1. 正反调筒式电位电阻小于等于47</v>
      </c>
      <c r="J2107" s="50" t="s">
        <v>1156</v>
      </c>
      <c r="K2107" s="50" t="s">
        <v>1157</v>
      </c>
    </row>
    <row r="2108" spans="1:11" hidden="1">
      <c r="A2108" s="64" t="s">
        <v>1095</v>
      </c>
      <c r="B2108" s="64" t="s">
        <v>291</v>
      </c>
      <c r="C2108" t="s">
        <v>1084</v>
      </c>
      <c r="D2108" s="64" t="s">
        <v>389</v>
      </c>
      <c r="E2108" s="64" t="s">
        <v>153</v>
      </c>
      <c r="F2108" s="64" t="s">
        <v>373</v>
      </c>
      <c r="G2108" s="64" t="s">
        <v>531</v>
      </c>
      <c r="H2108" t="s">
        <v>1151</v>
      </c>
      <c r="I2108" s="50" t="str">
        <f t="shared" si="33"/>
        <v>1. 国内CMCI1. 正反调无小于等于47</v>
      </c>
      <c r="J2108" s="50" t="s">
        <v>1154</v>
      </c>
      <c r="K2108" s="50" t="s">
        <v>1155</v>
      </c>
    </row>
    <row r="2109" spans="1:11" hidden="1">
      <c r="A2109" s="64" t="s">
        <v>1095</v>
      </c>
      <c r="B2109" s="64" t="s">
        <v>291</v>
      </c>
      <c r="C2109" t="s">
        <v>1084</v>
      </c>
      <c r="D2109" s="64" t="s">
        <v>389</v>
      </c>
      <c r="E2109" s="64" t="s">
        <v>153</v>
      </c>
      <c r="F2109" s="64" t="s">
        <v>373</v>
      </c>
      <c r="G2109" s="64" t="s">
        <v>1144</v>
      </c>
      <c r="H2109" t="s">
        <v>1151</v>
      </c>
      <c r="I2109" s="50" t="str">
        <f t="shared" si="33"/>
        <v>1. 国内CMCI1. 正反调筒式电位电阻小于等于47</v>
      </c>
      <c r="J2109" s="50" t="s">
        <v>1154</v>
      </c>
      <c r="K2109" s="50" t="s">
        <v>1155</v>
      </c>
    </row>
    <row r="2110" spans="1:11" hidden="1">
      <c r="A2110" s="64" t="s">
        <v>1095</v>
      </c>
      <c r="B2110" s="64" t="s">
        <v>291</v>
      </c>
      <c r="C2110" t="s">
        <v>1084</v>
      </c>
      <c r="D2110" s="64" t="s">
        <v>389</v>
      </c>
      <c r="E2110" s="64" t="s">
        <v>28</v>
      </c>
      <c r="F2110" s="64" t="s">
        <v>374</v>
      </c>
      <c r="G2110" s="64" t="s">
        <v>531</v>
      </c>
      <c r="H2110" t="s">
        <v>1151</v>
      </c>
      <c r="I2110" s="50" t="str">
        <f t="shared" si="33"/>
        <v>1. 国内CMCIII2. 线性调无小于等于47</v>
      </c>
      <c r="J2110" s="50" t="s">
        <v>1154</v>
      </c>
      <c r="K2110" s="50" t="s">
        <v>1155</v>
      </c>
    </row>
    <row r="2111" spans="1:11" hidden="1">
      <c r="A2111" s="64" t="s">
        <v>1095</v>
      </c>
      <c r="B2111" s="64" t="s">
        <v>291</v>
      </c>
      <c r="C2111" t="s">
        <v>1084</v>
      </c>
      <c r="D2111" s="64" t="s">
        <v>389</v>
      </c>
      <c r="E2111" s="64" t="s">
        <v>153</v>
      </c>
      <c r="F2111" s="64" t="s">
        <v>374</v>
      </c>
      <c r="G2111" s="64" t="s">
        <v>531</v>
      </c>
      <c r="H2111" t="s">
        <v>1151</v>
      </c>
      <c r="I2111" s="50" t="str">
        <f t="shared" si="33"/>
        <v>1. 国内CMCI2. 线性调无小于等于47</v>
      </c>
      <c r="J2111" s="50" t="s">
        <v>1154</v>
      </c>
      <c r="K2111" s="50" t="s">
        <v>1155</v>
      </c>
    </row>
    <row r="2112" spans="1:11" hidden="1">
      <c r="A2112" s="64" t="s">
        <v>1095</v>
      </c>
      <c r="B2112" s="64" t="s">
        <v>291</v>
      </c>
      <c r="C2112" t="s">
        <v>1084</v>
      </c>
      <c r="D2112" s="64" t="s">
        <v>389</v>
      </c>
      <c r="E2112" s="64" t="s">
        <v>28</v>
      </c>
      <c r="F2112" s="64" t="s">
        <v>375</v>
      </c>
      <c r="G2112" s="64" t="s">
        <v>531</v>
      </c>
      <c r="H2112" t="s">
        <v>1151</v>
      </c>
      <c r="I2112" s="50" t="str">
        <f t="shared" si="33"/>
        <v>1. 国内CMCIII3. 粗细调无小于等于47</v>
      </c>
      <c r="J2112" s="50" t="s">
        <v>1158</v>
      </c>
      <c r="K2112" s="50" t="s">
        <v>1159</v>
      </c>
    </row>
    <row r="2113" spans="1:11" hidden="1">
      <c r="A2113" s="64" t="s">
        <v>1095</v>
      </c>
      <c r="B2113" s="64" t="s">
        <v>291</v>
      </c>
      <c r="C2113" t="s">
        <v>1084</v>
      </c>
      <c r="D2113" s="64" t="s">
        <v>389</v>
      </c>
      <c r="E2113" s="64" t="s">
        <v>28</v>
      </c>
      <c r="F2113" s="64" t="s">
        <v>375</v>
      </c>
      <c r="G2113" s="64" t="s">
        <v>1144</v>
      </c>
      <c r="H2113" t="s">
        <v>1151</v>
      </c>
      <c r="I2113" s="50" t="str">
        <f t="shared" si="33"/>
        <v>1. 国内CMCIII3. 粗细调筒式电位电阻小于等于47</v>
      </c>
      <c r="J2113" s="50" t="s">
        <v>1158</v>
      </c>
      <c r="K2113" s="50" t="s">
        <v>1159</v>
      </c>
    </row>
    <row r="2114" spans="1:11" hidden="1">
      <c r="A2114" s="64" t="s">
        <v>1095</v>
      </c>
      <c r="B2114" s="64" t="s">
        <v>291</v>
      </c>
      <c r="C2114" t="s">
        <v>1084</v>
      </c>
      <c r="D2114" s="64" t="s">
        <v>389</v>
      </c>
      <c r="E2114" s="64" t="s">
        <v>153</v>
      </c>
      <c r="F2114" s="64" t="s">
        <v>375</v>
      </c>
      <c r="G2114" s="64" t="s">
        <v>531</v>
      </c>
      <c r="H2114" t="s">
        <v>1151</v>
      </c>
      <c r="I2114" s="50" t="str">
        <f t="shared" si="33"/>
        <v>1. 国内CMCI3. 粗细调无小于等于47</v>
      </c>
      <c r="J2114" s="50" t="s">
        <v>1158</v>
      </c>
      <c r="K2114" s="50" t="s">
        <v>1159</v>
      </c>
    </row>
    <row r="2115" spans="1:11" hidden="1">
      <c r="A2115" s="64" t="s">
        <v>1095</v>
      </c>
      <c r="B2115" s="64" t="s">
        <v>291</v>
      </c>
      <c r="C2115" t="s">
        <v>1084</v>
      </c>
      <c r="D2115" s="64" t="s">
        <v>389</v>
      </c>
      <c r="E2115" s="64" t="s">
        <v>153</v>
      </c>
      <c r="F2115" s="64" t="s">
        <v>375</v>
      </c>
      <c r="G2115" s="64" t="s">
        <v>1144</v>
      </c>
      <c r="H2115" t="s">
        <v>1151</v>
      </c>
      <c r="I2115" s="50" t="str">
        <f t="shared" si="33"/>
        <v>1. 国内CMCI3. 粗细调筒式电位电阻小于等于47</v>
      </c>
      <c r="J2115" s="50" t="s">
        <v>1158</v>
      </c>
      <c r="K2115" s="50" t="s">
        <v>1159</v>
      </c>
    </row>
    <row r="2116" spans="1:11" hidden="1">
      <c r="A2116" s="64" t="s">
        <v>1095</v>
      </c>
      <c r="B2116" s="64" t="s">
        <v>291</v>
      </c>
      <c r="C2116" t="s">
        <v>1084</v>
      </c>
      <c r="D2116" s="64" t="s">
        <v>389</v>
      </c>
      <c r="E2116" s="64" t="s">
        <v>28</v>
      </c>
      <c r="F2116" s="64" t="s">
        <v>376</v>
      </c>
      <c r="G2116" s="64" t="s">
        <v>531</v>
      </c>
      <c r="H2116" t="s">
        <v>1151</v>
      </c>
      <c r="I2116" s="50" t="str">
        <f t="shared" si="33"/>
        <v>1. 国内CMCIII4. 多级正反调无小于等于47</v>
      </c>
      <c r="J2116" s="50" t="s">
        <v>1160</v>
      </c>
      <c r="K2116" s="50" t="s">
        <v>1161</v>
      </c>
    </row>
    <row r="2117" spans="1:11" hidden="1">
      <c r="A2117" s="64" t="s">
        <v>1095</v>
      </c>
      <c r="B2117" s="64" t="s">
        <v>291</v>
      </c>
      <c r="C2117" t="s">
        <v>1084</v>
      </c>
      <c r="D2117" s="64" t="s">
        <v>389</v>
      </c>
      <c r="E2117" s="64" t="s">
        <v>28</v>
      </c>
      <c r="F2117" s="64" t="s">
        <v>376</v>
      </c>
      <c r="G2117" s="64" t="s">
        <v>1144</v>
      </c>
      <c r="H2117" t="s">
        <v>1151</v>
      </c>
      <c r="I2117" s="50" t="str">
        <f t="shared" si="33"/>
        <v>1. 国内CMCIII4. 多级正反调筒式电位电阻小于等于47</v>
      </c>
      <c r="J2117" s="50" t="s">
        <v>1160</v>
      </c>
      <c r="K2117" s="50" t="s">
        <v>1161</v>
      </c>
    </row>
    <row r="2118" spans="1:11" hidden="1">
      <c r="A2118" s="64" t="s">
        <v>1095</v>
      </c>
      <c r="B2118" s="64" t="s">
        <v>291</v>
      </c>
      <c r="C2118" t="s">
        <v>1084</v>
      </c>
      <c r="D2118" s="64" t="s">
        <v>389</v>
      </c>
      <c r="E2118" s="64" t="s">
        <v>153</v>
      </c>
      <c r="F2118" s="64" t="s">
        <v>376</v>
      </c>
      <c r="G2118" s="64" t="s">
        <v>531</v>
      </c>
      <c r="H2118" t="s">
        <v>1151</v>
      </c>
      <c r="I2118" s="50" t="str">
        <f t="shared" si="33"/>
        <v>1. 国内CMCI4. 多级正反调无小于等于47</v>
      </c>
      <c r="J2118" s="50" t="s">
        <v>1160</v>
      </c>
      <c r="K2118" s="50" t="s">
        <v>1161</v>
      </c>
    </row>
    <row r="2119" spans="1:11" hidden="1">
      <c r="A2119" s="64" t="s">
        <v>1095</v>
      </c>
      <c r="B2119" s="64" t="s">
        <v>291</v>
      </c>
      <c r="C2119" t="s">
        <v>1084</v>
      </c>
      <c r="D2119" s="64" t="s">
        <v>389</v>
      </c>
      <c r="E2119" s="64" t="s">
        <v>153</v>
      </c>
      <c r="F2119" s="64" t="s">
        <v>376</v>
      </c>
      <c r="G2119" s="64" t="s">
        <v>1144</v>
      </c>
      <c r="H2119" t="s">
        <v>1151</v>
      </c>
      <c r="I2119" s="50" t="str">
        <f t="shared" si="33"/>
        <v>1. 国内CMCI4. 多级正反调筒式电位电阻小于等于47</v>
      </c>
      <c r="J2119" s="50" t="s">
        <v>1160</v>
      </c>
      <c r="K2119" s="50" t="s">
        <v>1161</v>
      </c>
    </row>
    <row r="2120" spans="1:11" hidden="1">
      <c r="A2120" s="64" t="s">
        <v>1095</v>
      </c>
      <c r="B2120" s="64" t="s">
        <v>291</v>
      </c>
      <c r="C2120" t="s">
        <v>1084</v>
      </c>
      <c r="D2120" s="64" t="s">
        <v>389</v>
      </c>
      <c r="E2120" s="64" t="s">
        <v>28</v>
      </c>
      <c r="F2120" s="64" t="s">
        <v>377</v>
      </c>
      <c r="G2120" s="64" t="s">
        <v>531</v>
      </c>
      <c r="H2120" t="s">
        <v>1151</v>
      </c>
      <c r="I2120" s="50" t="str">
        <f t="shared" si="33"/>
        <v>1. 国内CMCIII5. 多级线性调无小于等于47</v>
      </c>
      <c r="J2120" s="50" t="s">
        <v>1160</v>
      </c>
      <c r="K2120" s="50" t="s">
        <v>1161</v>
      </c>
    </row>
    <row r="2121" spans="1:11" hidden="1">
      <c r="A2121" s="64" t="s">
        <v>1095</v>
      </c>
      <c r="B2121" s="64" t="s">
        <v>291</v>
      </c>
      <c r="C2121" t="s">
        <v>1084</v>
      </c>
      <c r="D2121" s="64" t="s">
        <v>389</v>
      </c>
      <c r="E2121" s="64" t="s">
        <v>153</v>
      </c>
      <c r="F2121" s="64" t="s">
        <v>377</v>
      </c>
      <c r="G2121" s="64" t="s">
        <v>531</v>
      </c>
      <c r="H2121" t="s">
        <v>1151</v>
      </c>
      <c r="I2121" s="50" t="str">
        <f t="shared" si="33"/>
        <v>1. 国内CMCI5. 多级线性调无小于等于47</v>
      </c>
      <c r="J2121" s="50" t="s">
        <v>1160</v>
      </c>
      <c r="K2121" s="50" t="s">
        <v>1161</v>
      </c>
    </row>
    <row r="2122" spans="1:11" hidden="1">
      <c r="A2122" s="64" t="s">
        <v>1095</v>
      </c>
      <c r="B2122" s="64" t="s">
        <v>291</v>
      </c>
      <c r="C2122" t="s">
        <v>1084</v>
      </c>
      <c r="D2122" s="64" t="s">
        <v>389</v>
      </c>
      <c r="E2122" s="64" t="s">
        <v>28</v>
      </c>
      <c r="F2122" s="64" t="s">
        <v>378</v>
      </c>
      <c r="G2122" s="64" t="s">
        <v>531</v>
      </c>
      <c r="H2122" t="s">
        <v>1151</v>
      </c>
      <c r="I2122" s="50" t="str">
        <f t="shared" si="33"/>
        <v>1. 国内CMCIII6. 多级粗细调无小于等于47</v>
      </c>
      <c r="J2122" s="50" t="s">
        <v>1160</v>
      </c>
      <c r="K2122" s="50" t="s">
        <v>1161</v>
      </c>
    </row>
    <row r="2123" spans="1:11" hidden="1">
      <c r="A2123" s="64" t="s">
        <v>1095</v>
      </c>
      <c r="B2123" s="64" t="s">
        <v>291</v>
      </c>
      <c r="C2123" t="s">
        <v>1084</v>
      </c>
      <c r="D2123" s="64" t="s">
        <v>389</v>
      </c>
      <c r="E2123" s="64" t="s">
        <v>28</v>
      </c>
      <c r="F2123" s="64" t="s">
        <v>378</v>
      </c>
      <c r="G2123" s="64" t="s">
        <v>1144</v>
      </c>
      <c r="H2123" t="s">
        <v>1151</v>
      </c>
      <c r="I2123" s="50" t="str">
        <f t="shared" si="33"/>
        <v>1. 国内CMCIII6. 多级粗细调筒式电位电阻小于等于47</v>
      </c>
      <c r="J2123" s="50" t="s">
        <v>1160</v>
      </c>
      <c r="K2123" s="50" t="s">
        <v>1161</v>
      </c>
    </row>
    <row r="2124" spans="1:11" hidden="1">
      <c r="A2124" s="64" t="s">
        <v>1095</v>
      </c>
      <c r="B2124" s="64" t="s">
        <v>291</v>
      </c>
      <c r="C2124" t="s">
        <v>1084</v>
      </c>
      <c r="D2124" s="64" t="s">
        <v>389</v>
      </c>
      <c r="E2124" s="64" t="s">
        <v>153</v>
      </c>
      <c r="F2124" s="64" t="s">
        <v>378</v>
      </c>
      <c r="G2124" s="64" t="s">
        <v>531</v>
      </c>
      <c r="H2124" t="s">
        <v>1151</v>
      </c>
      <c r="I2124" s="50" t="str">
        <f t="shared" si="33"/>
        <v>1. 国内CMCI6. 多级粗细调无小于等于47</v>
      </c>
      <c r="J2124" s="50" t="s">
        <v>1160</v>
      </c>
      <c r="K2124" s="50" t="s">
        <v>1161</v>
      </c>
    </row>
    <row r="2125" spans="1:11" hidden="1">
      <c r="A2125" s="64" t="s">
        <v>1095</v>
      </c>
      <c r="B2125" s="64" t="s">
        <v>291</v>
      </c>
      <c r="C2125" t="s">
        <v>1084</v>
      </c>
      <c r="D2125" s="64" t="s">
        <v>389</v>
      </c>
      <c r="E2125" s="64" t="s">
        <v>153</v>
      </c>
      <c r="F2125" s="64" t="s">
        <v>378</v>
      </c>
      <c r="G2125" s="64" t="s">
        <v>1144</v>
      </c>
      <c r="H2125" t="s">
        <v>1151</v>
      </c>
      <c r="I2125" s="50" t="str">
        <f t="shared" si="33"/>
        <v>1. 国内CMCI6. 多级粗细调筒式电位电阻小于等于47</v>
      </c>
      <c r="J2125" s="50" t="s">
        <v>1160</v>
      </c>
      <c r="K2125" s="50" t="s">
        <v>1161</v>
      </c>
    </row>
    <row r="2126" spans="1:11" hidden="1">
      <c r="A2126" s="64" t="s">
        <v>1095</v>
      </c>
      <c r="B2126" s="64" t="s">
        <v>291</v>
      </c>
      <c r="C2126" t="s">
        <v>1084</v>
      </c>
      <c r="D2126" s="64" t="s">
        <v>387</v>
      </c>
      <c r="E2126" s="64" t="s">
        <v>28</v>
      </c>
      <c r="F2126" s="64" t="s">
        <v>373</v>
      </c>
      <c r="G2126" s="64" t="s">
        <v>531</v>
      </c>
      <c r="H2126" t="s">
        <v>1151</v>
      </c>
      <c r="I2126" s="50" t="str">
        <f t="shared" si="33"/>
        <v>1. 国内CMDIII1. 正反调无小于等于47</v>
      </c>
      <c r="J2126" s="50" t="s">
        <v>1156</v>
      </c>
      <c r="K2126" s="50" t="s">
        <v>1157</v>
      </c>
    </row>
    <row r="2127" spans="1:11" hidden="1">
      <c r="A2127" s="64" t="s">
        <v>1095</v>
      </c>
      <c r="B2127" s="64" t="s">
        <v>291</v>
      </c>
      <c r="C2127" t="s">
        <v>1084</v>
      </c>
      <c r="D2127" s="64" t="s">
        <v>387</v>
      </c>
      <c r="E2127" s="64" t="s">
        <v>28</v>
      </c>
      <c r="F2127" s="64" t="s">
        <v>373</v>
      </c>
      <c r="G2127" s="64" t="s">
        <v>1144</v>
      </c>
      <c r="H2127" t="s">
        <v>1151</v>
      </c>
      <c r="I2127" s="50" t="str">
        <f t="shared" si="33"/>
        <v>1. 国内CMDIII1. 正反调筒式电位电阻小于等于47</v>
      </c>
      <c r="J2127" s="50" t="s">
        <v>1162</v>
      </c>
      <c r="K2127" s="50" t="s">
        <v>1163</v>
      </c>
    </row>
    <row r="2128" spans="1:11" hidden="1">
      <c r="A2128" s="64" t="s">
        <v>1095</v>
      </c>
      <c r="B2128" s="64" t="s">
        <v>291</v>
      </c>
      <c r="C2128" t="s">
        <v>1084</v>
      </c>
      <c r="D2128" s="64" t="s">
        <v>387</v>
      </c>
      <c r="E2128" s="64" t="s">
        <v>153</v>
      </c>
      <c r="F2128" s="64" t="s">
        <v>373</v>
      </c>
      <c r="G2128" s="64" t="s">
        <v>531</v>
      </c>
      <c r="H2128" t="s">
        <v>1151</v>
      </c>
      <c r="I2128" s="50" t="str">
        <f t="shared" si="33"/>
        <v>1. 国内CMDI1. 正反调无小于等于47</v>
      </c>
      <c r="J2128" s="50" t="s">
        <v>1154</v>
      </c>
      <c r="K2128" s="50" t="s">
        <v>1155</v>
      </c>
    </row>
    <row r="2129" spans="1:11" hidden="1">
      <c r="A2129" s="64" t="s">
        <v>1095</v>
      </c>
      <c r="B2129" s="64" t="s">
        <v>291</v>
      </c>
      <c r="C2129" t="s">
        <v>1084</v>
      </c>
      <c r="D2129" s="64" t="s">
        <v>387</v>
      </c>
      <c r="E2129" s="64" t="s">
        <v>153</v>
      </c>
      <c r="F2129" s="64" t="s">
        <v>373</v>
      </c>
      <c r="G2129" s="64" t="s">
        <v>1144</v>
      </c>
      <c r="H2129" t="s">
        <v>1151</v>
      </c>
      <c r="I2129" s="50" t="str">
        <f t="shared" si="33"/>
        <v>1. 国内CMDI1. 正反调筒式电位电阻小于等于47</v>
      </c>
      <c r="J2129" s="50" t="s">
        <v>1154</v>
      </c>
      <c r="K2129" s="50" t="s">
        <v>1155</v>
      </c>
    </row>
    <row r="2130" spans="1:11" hidden="1">
      <c r="A2130" s="64" t="s">
        <v>1095</v>
      </c>
      <c r="B2130" s="64" t="s">
        <v>291</v>
      </c>
      <c r="C2130" t="s">
        <v>1084</v>
      </c>
      <c r="D2130" s="64" t="s">
        <v>387</v>
      </c>
      <c r="E2130" s="64" t="s">
        <v>28</v>
      </c>
      <c r="F2130" s="64" t="s">
        <v>374</v>
      </c>
      <c r="G2130" s="64" t="s">
        <v>531</v>
      </c>
      <c r="H2130" t="s">
        <v>1151</v>
      </c>
      <c r="I2130" s="50" t="str">
        <f t="shared" si="33"/>
        <v>1. 国内CMDIII2. 线性调无小于等于47</v>
      </c>
      <c r="J2130" s="50" t="s">
        <v>1156</v>
      </c>
      <c r="K2130" s="50" t="s">
        <v>1157</v>
      </c>
    </row>
    <row r="2131" spans="1:11" hidden="1">
      <c r="A2131" s="64" t="s">
        <v>1095</v>
      </c>
      <c r="B2131" s="64" t="s">
        <v>291</v>
      </c>
      <c r="C2131" t="s">
        <v>1084</v>
      </c>
      <c r="D2131" s="64" t="s">
        <v>387</v>
      </c>
      <c r="E2131" s="64" t="s">
        <v>153</v>
      </c>
      <c r="F2131" s="64" t="s">
        <v>374</v>
      </c>
      <c r="G2131" s="64" t="s">
        <v>531</v>
      </c>
      <c r="H2131" t="s">
        <v>1151</v>
      </c>
      <c r="I2131" s="50" t="str">
        <f t="shared" si="33"/>
        <v>1. 国内CMDI2. 线性调无小于等于47</v>
      </c>
      <c r="J2131" s="50" t="s">
        <v>1154</v>
      </c>
      <c r="K2131" s="50" t="s">
        <v>1155</v>
      </c>
    </row>
    <row r="2132" spans="1:11" hidden="1">
      <c r="A2132" s="64" t="s">
        <v>1095</v>
      </c>
      <c r="B2132" s="64" t="s">
        <v>291</v>
      </c>
      <c r="C2132" t="s">
        <v>1084</v>
      </c>
      <c r="D2132" s="64" t="s">
        <v>387</v>
      </c>
      <c r="E2132" s="64" t="s">
        <v>28</v>
      </c>
      <c r="F2132" s="64" t="s">
        <v>375</v>
      </c>
      <c r="G2132" s="64" t="s">
        <v>531</v>
      </c>
      <c r="H2132" t="s">
        <v>1151</v>
      </c>
      <c r="I2132" s="50" t="str">
        <f t="shared" si="33"/>
        <v>1. 国内CMDIII3. 粗细调无小于等于47</v>
      </c>
      <c r="J2132" s="50" t="s">
        <v>1164</v>
      </c>
      <c r="K2132" s="50" t="s">
        <v>1165</v>
      </c>
    </row>
    <row r="2133" spans="1:11" hidden="1">
      <c r="A2133" s="64" t="s">
        <v>1095</v>
      </c>
      <c r="B2133" s="64" t="s">
        <v>291</v>
      </c>
      <c r="C2133" t="s">
        <v>1084</v>
      </c>
      <c r="D2133" s="64" t="s">
        <v>387</v>
      </c>
      <c r="E2133" s="64" t="s">
        <v>28</v>
      </c>
      <c r="F2133" s="64" t="s">
        <v>375</v>
      </c>
      <c r="G2133" s="64" t="s">
        <v>1144</v>
      </c>
      <c r="H2133" t="s">
        <v>1151</v>
      </c>
      <c r="I2133" s="50" t="str">
        <f t="shared" si="33"/>
        <v>1. 国内CMDIII3. 粗细调筒式电位电阻小于等于47</v>
      </c>
      <c r="J2133" s="50" t="s">
        <v>1164</v>
      </c>
      <c r="K2133" s="50" t="s">
        <v>1165</v>
      </c>
    </row>
    <row r="2134" spans="1:11" hidden="1">
      <c r="A2134" s="64" t="s">
        <v>1095</v>
      </c>
      <c r="B2134" s="64" t="s">
        <v>291</v>
      </c>
      <c r="C2134" t="s">
        <v>1084</v>
      </c>
      <c r="D2134" s="64" t="s">
        <v>387</v>
      </c>
      <c r="E2134" s="64" t="s">
        <v>153</v>
      </c>
      <c r="F2134" s="64" t="s">
        <v>375</v>
      </c>
      <c r="G2134" s="64" t="s">
        <v>531</v>
      </c>
      <c r="H2134" t="s">
        <v>1151</v>
      </c>
      <c r="I2134" s="50" t="str">
        <f t="shared" si="33"/>
        <v>1. 国内CMDI3. 粗细调无小于等于47</v>
      </c>
      <c r="J2134" s="50" t="s">
        <v>1164</v>
      </c>
      <c r="K2134" s="50" t="s">
        <v>1165</v>
      </c>
    </row>
    <row r="2135" spans="1:11" hidden="1">
      <c r="A2135" s="64" t="s">
        <v>1095</v>
      </c>
      <c r="B2135" s="64" t="s">
        <v>291</v>
      </c>
      <c r="C2135" t="s">
        <v>1084</v>
      </c>
      <c r="D2135" s="64" t="s">
        <v>387</v>
      </c>
      <c r="E2135" s="64" t="s">
        <v>153</v>
      </c>
      <c r="F2135" s="64" t="s">
        <v>375</v>
      </c>
      <c r="G2135" s="64" t="s">
        <v>1144</v>
      </c>
      <c r="H2135" t="s">
        <v>1151</v>
      </c>
      <c r="I2135" s="50" t="str">
        <f t="shared" si="33"/>
        <v>1. 国内CMDI3. 粗细调筒式电位电阻小于等于47</v>
      </c>
      <c r="J2135" s="50" t="s">
        <v>1164</v>
      </c>
      <c r="K2135" s="50" t="s">
        <v>1165</v>
      </c>
    </row>
    <row r="2136" spans="1:11" hidden="1">
      <c r="A2136" s="64" t="s">
        <v>1095</v>
      </c>
      <c r="B2136" s="64" t="s">
        <v>291</v>
      </c>
      <c r="C2136" t="s">
        <v>1084</v>
      </c>
      <c r="D2136" s="64" t="s">
        <v>387</v>
      </c>
      <c r="E2136" s="64" t="s">
        <v>28</v>
      </c>
      <c r="F2136" s="64" t="s">
        <v>376</v>
      </c>
      <c r="G2136" s="64" t="s">
        <v>531</v>
      </c>
      <c r="H2136" t="s">
        <v>1151</v>
      </c>
      <c r="I2136" s="50" t="str">
        <f t="shared" si="33"/>
        <v>1. 国内CMDIII4. 多级正反调无小于等于47</v>
      </c>
      <c r="J2136" s="50" t="s">
        <v>1160</v>
      </c>
      <c r="K2136" s="50" t="s">
        <v>1161</v>
      </c>
    </row>
    <row r="2137" spans="1:11" hidden="1">
      <c r="A2137" s="64" t="s">
        <v>1095</v>
      </c>
      <c r="B2137" s="64" t="s">
        <v>291</v>
      </c>
      <c r="C2137" t="s">
        <v>1084</v>
      </c>
      <c r="D2137" s="64" t="s">
        <v>387</v>
      </c>
      <c r="E2137" s="64" t="s">
        <v>28</v>
      </c>
      <c r="F2137" s="64" t="s">
        <v>376</v>
      </c>
      <c r="G2137" s="64" t="s">
        <v>1144</v>
      </c>
      <c r="H2137" t="s">
        <v>1151</v>
      </c>
      <c r="I2137" s="50" t="str">
        <f t="shared" si="33"/>
        <v>1. 国内CMDIII4. 多级正反调筒式电位电阻小于等于47</v>
      </c>
      <c r="J2137" s="50" t="s">
        <v>1160</v>
      </c>
      <c r="K2137" s="50" t="s">
        <v>1161</v>
      </c>
    </row>
    <row r="2138" spans="1:11" hidden="1">
      <c r="A2138" s="64" t="s">
        <v>1095</v>
      </c>
      <c r="B2138" s="64" t="s">
        <v>291</v>
      </c>
      <c r="C2138" t="s">
        <v>1084</v>
      </c>
      <c r="D2138" s="64" t="s">
        <v>387</v>
      </c>
      <c r="E2138" s="64" t="s">
        <v>153</v>
      </c>
      <c r="F2138" s="64" t="s">
        <v>376</v>
      </c>
      <c r="G2138" s="64" t="s">
        <v>531</v>
      </c>
      <c r="H2138" t="s">
        <v>1151</v>
      </c>
      <c r="I2138" s="50" t="str">
        <f t="shared" si="33"/>
        <v>1. 国内CMDI4. 多级正反调无小于等于47</v>
      </c>
      <c r="J2138" s="50" t="s">
        <v>1160</v>
      </c>
      <c r="K2138" s="50" t="s">
        <v>1161</v>
      </c>
    </row>
    <row r="2139" spans="1:11" hidden="1">
      <c r="A2139" s="64" t="s">
        <v>1095</v>
      </c>
      <c r="B2139" s="64" t="s">
        <v>291</v>
      </c>
      <c r="C2139" t="s">
        <v>1084</v>
      </c>
      <c r="D2139" s="64" t="s">
        <v>387</v>
      </c>
      <c r="E2139" s="64" t="s">
        <v>153</v>
      </c>
      <c r="F2139" s="64" t="s">
        <v>376</v>
      </c>
      <c r="G2139" s="64" t="s">
        <v>1144</v>
      </c>
      <c r="H2139" t="s">
        <v>1151</v>
      </c>
      <c r="I2139" s="50" t="str">
        <f t="shared" si="33"/>
        <v>1. 国内CMDI4. 多级正反调筒式电位电阻小于等于47</v>
      </c>
      <c r="J2139" s="50" t="s">
        <v>1160</v>
      </c>
      <c r="K2139" s="50" t="s">
        <v>1161</v>
      </c>
    </row>
    <row r="2140" spans="1:11" hidden="1">
      <c r="A2140" s="64" t="s">
        <v>1095</v>
      </c>
      <c r="B2140" s="64" t="s">
        <v>291</v>
      </c>
      <c r="C2140" t="s">
        <v>1084</v>
      </c>
      <c r="D2140" s="64" t="s">
        <v>387</v>
      </c>
      <c r="E2140" s="64" t="s">
        <v>28</v>
      </c>
      <c r="F2140" s="64" t="s">
        <v>377</v>
      </c>
      <c r="G2140" s="64" t="s">
        <v>531</v>
      </c>
      <c r="H2140" t="s">
        <v>1151</v>
      </c>
      <c r="I2140" s="50" t="str">
        <f t="shared" si="33"/>
        <v>1. 国内CMDIII5. 多级线性调无小于等于47</v>
      </c>
      <c r="J2140" s="50" t="s">
        <v>1160</v>
      </c>
      <c r="K2140" s="50" t="s">
        <v>1161</v>
      </c>
    </row>
    <row r="2141" spans="1:11" hidden="1">
      <c r="A2141" s="64" t="s">
        <v>1095</v>
      </c>
      <c r="B2141" s="64" t="s">
        <v>291</v>
      </c>
      <c r="C2141" t="s">
        <v>1084</v>
      </c>
      <c r="D2141" s="64" t="s">
        <v>387</v>
      </c>
      <c r="E2141" s="64" t="s">
        <v>153</v>
      </c>
      <c r="F2141" s="64" t="s">
        <v>377</v>
      </c>
      <c r="G2141" s="64" t="s">
        <v>531</v>
      </c>
      <c r="H2141" t="s">
        <v>1151</v>
      </c>
      <c r="I2141" s="50" t="str">
        <f t="shared" si="33"/>
        <v>1. 国内CMDI5. 多级线性调无小于等于47</v>
      </c>
      <c r="J2141" s="50" t="s">
        <v>1160</v>
      </c>
      <c r="K2141" s="50" t="s">
        <v>1161</v>
      </c>
    </row>
    <row r="2142" spans="1:11" hidden="1">
      <c r="A2142" s="64" t="s">
        <v>1095</v>
      </c>
      <c r="B2142" s="64" t="s">
        <v>291</v>
      </c>
      <c r="C2142" t="s">
        <v>1084</v>
      </c>
      <c r="D2142" s="64" t="s">
        <v>387</v>
      </c>
      <c r="E2142" s="64" t="s">
        <v>28</v>
      </c>
      <c r="F2142" s="64" t="s">
        <v>378</v>
      </c>
      <c r="G2142" s="64" t="s">
        <v>531</v>
      </c>
      <c r="H2142" t="s">
        <v>1151</v>
      </c>
      <c r="I2142" s="50" t="str">
        <f t="shared" si="33"/>
        <v>1. 国内CMDIII6. 多级粗细调无小于等于47</v>
      </c>
      <c r="J2142" s="50" t="s">
        <v>1160</v>
      </c>
      <c r="K2142" s="50" t="s">
        <v>1161</v>
      </c>
    </row>
    <row r="2143" spans="1:11" hidden="1">
      <c r="A2143" s="64" t="s">
        <v>1095</v>
      </c>
      <c r="B2143" s="64" t="s">
        <v>291</v>
      </c>
      <c r="C2143" t="s">
        <v>1084</v>
      </c>
      <c r="D2143" s="64" t="s">
        <v>387</v>
      </c>
      <c r="E2143" s="64" t="s">
        <v>28</v>
      </c>
      <c r="F2143" s="64" t="s">
        <v>378</v>
      </c>
      <c r="G2143" s="64" t="s">
        <v>1144</v>
      </c>
      <c r="H2143" t="s">
        <v>1151</v>
      </c>
      <c r="I2143" s="50" t="str">
        <f t="shared" si="33"/>
        <v>1. 国内CMDIII6. 多级粗细调筒式电位电阻小于等于47</v>
      </c>
      <c r="J2143" s="50" t="s">
        <v>1160</v>
      </c>
      <c r="K2143" s="50" t="s">
        <v>1161</v>
      </c>
    </row>
    <row r="2144" spans="1:11" hidden="1">
      <c r="A2144" s="64" t="s">
        <v>1095</v>
      </c>
      <c r="B2144" s="64" t="s">
        <v>291</v>
      </c>
      <c r="C2144" t="s">
        <v>1084</v>
      </c>
      <c r="D2144" s="64" t="s">
        <v>387</v>
      </c>
      <c r="E2144" s="64" t="s">
        <v>153</v>
      </c>
      <c r="F2144" s="64" t="s">
        <v>378</v>
      </c>
      <c r="G2144" s="64" t="s">
        <v>531</v>
      </c>
      <c r="H2144" t="s">
        <v>1151</v>
      </c>
      <c r="I2144" s="50" t="str">
        <f t="shared" si="33"/>
        <v>1. 国内CMDI6. 多级粗细调无小于等于47</v>
      </c>
      <c r="J2144" s="50" t="s">
        <v>1160</v>
      </c>
      <c r="K2144" s="50" t="s">
        <v>1161</v>
      </c>
    </row>
    <row r="2145" spans="1:11" hidden="1">
      <c r="A2145" s="64" t="s">
        <v>1095</v>
      </c>
      <c r="B2145" s="64" t="s">
        <v>291</v>
      </c>
      <c r="C2145" t="s">
        <v>1084</v>
      </c>
      <c r="D2145" s="64" t="s">
        <v>387</v>
      </c>
      <c r="E2145" s="64" t="s">
        <v>153</v>
      </c>
      <c r="F2145" s="64" t="s">
        <v>378</v>
      </c>
      <c r="G2145" s="64" t="s">
        <v>1144</v>
      </c>
      <c r="H2145" t="s">
        <v>1151</v>
      </c>
      <c r="I2145" s="50" t="str">
        <f t="shared" si="33"/>
        <v>1. 国内CMDI6. 多级粗细调筒式电位电阻小于等于47</v>
      </c>
      <c r="J2145" s="50" t="s">
        <v>1160</v>
      </c>
      <c r="K2145" s="50" t="s">
        <v>1161</v>
      </c>
    </row>
    <row r="2146" spans="1:11" hidden="1">
      <c r="A2146" s="64" t="s">
        <v>1095</v>
      </c>
      <c r="B2146" s="64" t="s">
        <v>291</v>
      </c>
      <c r="C2146" t="s">
        <v>1084</v>
      </c>
      <c r="D2146" s="64" t="s">
        <v>390</v>
      </c>
      <c r="E2146" s="64" t="s">
        <v>28</v>
      </c>
      <c r="F2146" s="64" t="s">
        <v>373</v>
      </c>
      <c r="G2146" s="64" t="s">
        <v>531</v>
      </c>
      <c r="H2146" t="s">
        <v>1151</v>
      </c>
      <c r="I2146" s="50" t="str">
        <f t="shared" si="33"/>
        <v>1. 国内CMDEIII1. 正反调无小于等于47</v>
      </c>
      <c r="J2146" s="50" t="s">
        <v>1156</v>
      </c>
      <c r="K2146" s="50" t="s">
        <v>1157</v>
      </c>
    </row>
    <row r="2147" spans="1:11" hidden="1">
      <c r="A2147" s="64" t="s">
        <v>1095</v>
      </c>
      <c r="B2147" s="64" t="s">
        <v>291</v>
      </c>
      <c r="C2147" t="s">
        <v>1084</v>
      </c>
      <c r="D2147" s="64" t="s">
        <v>390</v>
      </c>
      <c r="E2147" s="64" t="s">
        <v>28</v>
      </c>
      <c r="F2147" s="64" t="s">
        <v>373</v>
      </c>
      <c r="G2147" s="64" t="s">
        <v>1144</v>
      </c>
      <c r="H2147" t="s">
        <v>1151</v>
      </c>
      <c r="I2147" s="50" t="str">
        <f t="shared" si="33"/>
        <v>1. 国内CMDEIII1. 正反调筒式电位电阻小于等于47</v>
      </c>
      <c r="J2147" s="50" t="s">
        <v>1162</v>
      </c>
      <c r="K2147" s="50" t="s">
        <v>1163</v>
      </c>
    </row>
    <row r="2148" spans="1:11" hidden="1">
      <c r="A2148" s="64" t="s">
        <v>1095</v>
      </c>
      <c r="B2148" s="64" t="s">
        <v>291</v>
      </c>
      <c r="C2148" t="s">
        <v>1084</v>
      </c>
      <c r="D2148" s="64" t="s">
        <v>390</v>
      </c>
      <c r="E2148" s="64" t="s">
        <v>153</v>
      </c>
      <c r="F2148" s="64" t="s">
        <v>373</v>
      </c>
      <c r="G2148" s="64" t="s">
        <v>531</v>
      </c>
      <c r="H2148" t="s">
        <v>1151</v>
      </c>
      <c r="I2148" s="50" t="str">
        <f t="shared" si="33"/>
        <v>1. 国内CMDEI1. 正反调无小于等于47</v>
      </c>
      <c r="J2148" s="50" t="s">
        <v>1154</v>
      </c>
      <c r="K2148" s="50" t="s">
        <v>1155</v>
      </c>
    </row>
    <row r="2149" spans="1:11" hidden="1">
      <c r="A2149" s="64" t="s">
        <v>1095</v>
      </c>
      <c r="B2149" s="64" t="s">
        <v>291</v>
      </c>
      <c r="C2149" t="s">
        <v>1084</v>
      </c>
      <c r="D2149" s="64" t="s">
        <v>390</v>
      </c>
      <c r="E2149" s="64" t="s">
        <v>153</v>
      </c>
      <c r="F2149" s="64" t="s">
        <v>373</v>
      </c>
      <c r="G2149" s="64" t="s">
        <v>1144</v>
      </c>
      <c r="H2149" t="s">
        <v>1151</v>
      </c>
      <c r="I2149" s="50" t="str">
        <f t="shared" si="33"/>
        <v>1. 国内CMDEI1. 正反调筒式电位电阻小于等于47</v>
      </c>
      <c r="J2149" s="50" t="s">
        <v>1154</v>
      </c>
      <c r="K2149" s="50" t="s">
        <v>1155</v>
      </c>
    </row>
    <row r="2150" spans="1:11" hidden="1">
      <c r="A2150" s="64" t="s">
        <v>1095</v>
      </c>
      <c r="B2150" s="64" t="s">
        <v>291</v>
      </c>
      <c r="C2150" t="s">
        <v>1084</v>
      </c>
      <c r="D2150" s="64" t="s">
        <v>390</v>
      </c>
      <c r="E2150" s="64" t="s">
        <v>28</v>
      </c>
      <c r="F2150" s="64" t="s">
        <v>374</v>
      </c>
      <c r="G2150" s="64" t="s">
        <v>531</v>
      </c>
      <c r="H2150" t="s">
        <v>1151</v>
      </c>
      <c r="I2150" s="50" t="str">
        <f t="shared" si="33"/>
        <v>1. 国内CMDEIII2. 线性调无小于等于47</v>
      </c>
      <c r="J2150" s="50" t="s">
        <v>1156</v>
      </c>
      <c r="K2150" s="50" t="s">
        <v>1157</v>
      </c>
    </row>
    <row r="2151" spans="1:11" hidden="1">
      <c r="A2151" s="64" t="s">
        <v>1095</v>
      </c>
      <c r="B2151" s="64" t="s">
        <v>291</v>
      </c>
      <c r="C2151" t="s">
        <v>1084</v>
      </c>
      <c r="D2151" s="64" t="s">
        <v>390</v>
      </c>
      <c r="E2151" s="64" t="s">
        <v>153</v>
      </c>
      <c r="F2151" s="64" t="s">
        <v>374</v>
      </c>
      <c r="G2151" s="64" t="s">
        <v>531</v>
      </c>
      <c r="H2151" t="s">
        <v>1151</v>
      </c>
      <c r="I2151" s="50" t="str">
        <f t="shared" si="33"/>
        <v>1. 国内CMDEI2. 线性调无小于等于47</v>
      </c>
      <c r="J2151" s="50" t="s">
        <v>1154</v>
      </c>
      <c r="K2151" s="50" t="s">
        <v>1155</v>
      </c>
    </row>
    <row r="2152" spans="1:11" hidden="1">
      <c r="A2152" s="64" t="s">
        <v>1095</v>
      </c>
      <c r="B2152" s="64" t="s">
        <v>291</v>
      </c>
      <c r="C2152" t="s">
        <v>1084</v>
      </c>
      <c r="D2152" s="64" t="s">
        <v>390</v>
      </c>
      <c r="E2152" s="64" t="s">
        <v>28</v>
      </c>
      <c r="F2152" s="64" t="s">
        <v>375</v>
      </c>
      <c r="G2152" s="64" t="s">
        <v>531</v>
      </c>
      <c r="H2152" t="s">
        <v>1151</v>
      </c>
      <c r="I2152" s="50" t="str">
        <f t="shared" si="33"/>
        <v>1. 国内CMDEIII3. 粗细调无小于等于47</v>
      </c>
      <c r="J2152" s="50" t="s">
        <v>1164</v>
      </c>
      <c r="K2152" s="50" t="s">
        <v>1165</v>
      </c>
    </row>
    <row r="2153" spans="1:11" hidden="1">
      <c r="A2153" s="64" t="s">
        <v>1095</v>
      </c>
      <c r="B2153" s="64" t="s">
        <v>291</v>
      </c>
      <c r="C2153" t="s">
        <v>1084</v>
      </c>
      <c r="D2153" s="64" t="s">
        <v>390</v>
      </c>
      <c r="E2153" s="64" t="s">
        <v>28</v>
      </c>
      <c r="F2153" s="64" t="s">
        <v>375</v>
      </c>
      <c r="G2153" s="64" t="s">
        <v>1144</v>
      </c>
      <c r="H2153" t="s">
        <v>1151</v>
      </c>
      <c r="I2153" s="50" t="str">
        <f t="shared" si="33"/>
        <v>1. 国内CMDEIII3. 粗细调筒式电位电阻小于等于47</v>
      </c>
      <c r="J2153" s="50" t="s">
        <v>1164</v>
      </c>
      <c r="K2153" s="50" t="s">
        <v>1165</v>
      </c>
    </row>
    <row r="2154" spans="1:11" hidden="1">
      <c r="A2154" s="64" t="s">
        <v>1095</v>
      </c>
      <c r="B2154" s="64" t="s">
        <v>291</v>
      </c>
      <c r="C2154" t="s">
        <v>1084</v>
      </c>
      <c r="D2154" s="64" t="s">
        <v>390</v>
      </c>
      <c r="E2154" s="64" t="s">
        <v>153</v>
      </c>
      <c r="F2154" s="64" t="s">
        <v>375</v>
      </c>
      <c r="G2154" s="64" t="s">
        <v>531</v>
      </c>
      <c r="H2154" t="s">
        <v>1151</v>
      </c>
      <c r="I2154" s="50" t="str">
        <f t="shared" ref="I2154:I2217" si="34">A2154&amp;B2154&amp;D2154&amp;E2154&amp;F2154&amp;G2154&amp;H2154</f>
        <v>1. 国内CMDEI3. 粗细调无小于等于47</v>
      </c>
      <c r="J2154" s="50" t="s">
        <v>1164</v>
      </c>
      <c r="K2154" s="50" t="s">
        <v>1165</v>
      </c>
    </row>
    <row r="2155" spans="1:11" hidden="1">
      <c r="A2155" s="64" t="s">
        <v>1095</v>
      </c>
      <c r="B2155" s="64" t="s">
        <v>291</v>
      </c>
      <c r="C2155" t="s">
        <v>1084</v>
      </c>
      <c r="D2155" s="64" t="s">
        <v>390</v>
      </c>
      <c r="E2155" s="64" t="s">
        <v>153</v>
      </c>
      <c r="F2155" s="64" t="s">
        <v>375</v>
      </c>
      <c r="G2155" s="64" t="s">
        <v>1144</v>
      </c>
      <c r="H2155" t="s">
        <v>1151</v>
      </c>
      <c r="I2155" s="50" t="str">
        <f t="shared" si="34"/>
        <v>1. 国内CMDEI3. 粗细调筒式电位电阻小于等于47</v>
      </c>
      <c r="J2155" s="50" t="s">
        <v>1164</v>
      </c>
      <c r="K2155" s="50" t="s">
        <v>1165</v>
      </c>
    </row>
    <row r="2156" spans="1:11" hidden="1">
      <c r="A2156" s="64" t="s">
        <v>1095</v>
      </c>
      <c r="B2156" s="64" t="s">
        <v>291</v>
      </c>
      <c r="C2156" t="s">
        <v>1084</v>
      </c>
      <c r="D2156" s="64" t="s">
        <v>390</v>
      </c>
      <c r="E2156" s="64" t="s">
        <v>28</v>
      </c>
      <c r="F2156" s="64" t="s">
        <v>376</v>
      </c>
      <c r="G2156" s="64" t="s">
        <v>531</v>
      </c>
      <c r="H2156" t="s">
        <v>1151</v>
      </c>
      <c r="I2156" s="50" t="str">
        <f t="shared" si="34"/>
        <v>1. 国内CMDEIII4. 多级正反调无小于等于47</v>
      </c>
      <c r="J2156" s="50" t="s">
        <v>1160</v>
      </c>
      <c r="K2156" s="50" t="s">
        <v>1161</v>
      </c>
    </row>
    <row r="2157" spans="1:11" hidden="1">
      <c r="A2157" s="64" t="s">
        <v>1095</v>
      </c>
      <c r="B2157" s="64" t="s">
        <v>291</v>
      </c>
      <c r="C2157" t="s">
        <v>1084</v>
      </c>
      <c r="D2157" s="64" t="s">
        <v>390</v>
      </c>
      <c r="E2157" s="64" t="s">
        <v>28</v>
      </c>
      <c r="F2157" s="64" t="s">
        <v>376</v>
      </c>
      <c r="G2157" s="64" t="s">
        <v>1144</v>
      </c>
      <c r="H2157" t="s">
        <v>1151</v>
      </c>
      <c r="I2157" s="50" t="str">
        <f t="shared" si="34"/>
        <v>1. 国内CMDEIII4. 多级正反调筒式电位电阻小于等于47</v>
      </c>
      <c r="J2157" s="50" t="s">
        <v>1160</v>
      </c>
      <c r="K2157" s="50" t="s">
        <v>1161</v>
      </c>
    </row>
    <row r="2158" spans="1:11" hidden="1">
      <c r="A2158" s="64" t="s">
        <v>1095</v>
      </c>
      <c r="B2158" s="64" t="s">
        <v>291</v>
      </c>
      <c r="C2158" t="s">
        <v>1084</v>
      </c>
      <c r="D2158" s="64" t="s">
        <v>390</v>
      </c>
      <c r="E2158" s="64" t="s">
        <v>153</v>
      </c>
      <c r="F2158" s="64" t="s">
        <v>376</v>
      </c>
      <c r="G2158" s="64" t="s">
        <v>531</v>
      </c>
      <c r="H2158" t="s">
        <v>1151</v>
      </c>
      <c r="I2158" s="50" t="str">
        <f t="shared" si="34"/>
        <v>1. 国内CMDEI4. 多级正反调无小于等于47</v>
      </c>
      <c r="J2158" s="50" t="s">
        <v>1160</v>
      </c>
      <c r="K2158" s="50" t="s">
        <v>1161</v>
      </c>
    </row>
    <row r="2159" spans="1:11" hidden="1">
      <c r="A2159" s="64" t="s">
        <v>1095</v>
      </c>
      <c r="B2159" s="64" t="s">
        <v>291</v>
      </c>
      <c r="C2159" t="s">
        <v>1084</v>
      </c>
      <c r="D2159" s="64" t="s">
        <v>390</v>
      </c>
      <c r="E2159" s="64" t="s">
        <v>153</v>
      </c>
      <c r="F2159" s="64" t="s">
        <v>376</v>
      </c>
      <c r="G2159" s="64" t="s">
        <v>1144</v>
      </c>
      <c r="H2159" t="s">
        <v>1151</v>
      </c>
      <c r="I2159" s="50" t="str">
        <f t="shared" si="34"/>
        <v>1. 国内CMDEI4. 多级正反调筒式电位电阻小于等于47</v>
      </c>
      <c r="J2159" s="50" t="s">
        <v>1160</v>
      </c>
      <c r="K2159" s="50" t="s">
        <v>1161</v>
      </c>
    </row>
    <row r="2160" spans="1:11" hidden="1">
      <c r="A2160" s="64" t="s">
        <v>1095</v>
      </c>
      <c r="B2160" s="64" t="s">
        <v>291</v>
      </c>
      <c r="C2160" t="s">
        <v>1084</v>
      </c>
      <c r="D2160" s="64" t="s">
        <v>390</v>
      </c>
      <c r="E2160" s="64" t="s">
        <v>28</v>
      </c>
      <c r="F2160" s="64" t="s">
        <v>377</v>
      </c>
      <c r="G2160" s="64" t="s">
        <v>531</v>
      </c>
      <c r="H2160" t="s">
        <v>1151</v>
      </c>
      <c r="I2160" s="50" t="str">
        <f t="shared" si="34"/>
        <v>1. 国内CMDEIII5. 多级线性调无小于等于47</v>
      </c>
      <c r="J2160" s="50" t="s">
        <v>1160</v>
      </c>
      <c r="K2160" s="50" t="s">
        <v>1161</v>
      </c>
    </row>
    <row r="2161" spans="1:11" hidden="1">
      <c r="A2161" s="64" t="s">
        <v>1095</v>
      </c>
      <c r="B2161" s="64" t="s">
        <v>291</v>
      </c>
      <c r="C2161" t="s">
        <v>1084</v>
      </c>
      <c r="D2161" s="64" t="s">
        <v>390</v>
      </c>
      <c r="E2161" s="64" t="s">
        <v>153</v>
      </c>
      <c r="F2161" s="64" t="s">
        <v>377</v>
      </c>
      <c r="G2161" s="64" t="s">
        <v>531</v>
      </c>
      <c r="H2161" t="s">
        <v>1151</v>
      </c>
      <c r="I2161" s="50" t="str">
        <f t="shared" si="34"/>
        <v>1. 国内CMDEI5. 多级线性调无小于等于47</v>
      </c>
      <c r="J2161" s="50" t="s">
        <v>1160</v>
      </c>
      <c r="K2161" s="50" t="s">
        <v>1161</v>
      </c>
    </row>
    <row r="2162" spans="1:11" hidden="1">
      <c r="A2162" s="64" t="s">
        <v>1095</v>
      </c>
      <c r="B2162" s="64" t="s">
        <v>291</v>
      </c>
      <c r="C2162" t="s">
        <v>1084</v>
      </c>
      <c r="D2162" s="64" t="s">
        <v>390</v>
      </c>
      <c r="E2162" s="64" t="s">
        <v>28</v>
      </c>
      <c r="F2162" s="64" t="s">
        <v>378</v>
      </c>
      <c r="G2162" s="64" t="s">
        <v>531</v>
      </c>
      <c r="H2162" t="s">
        <v>1151</v>
      </c>
      <c r="I2162" s="50" t="str">
        <f t="shared" si="34"/>
        <v>1. 国内CMDEIII6. 多级粗细调无小于等于47</v>
      </c>
      <c r="J2162" s="50" t="s">
        <v>1160</v>
      </c>
      <c r="K2162" s="50" t="s">
        <v>1161</v>
      </c>
    </row>
    <row r="2163" spans="1:11" hidden="1">
      <c r="A2163" s="64" t="s">
        <v>1095</v>
      </c>
      <c r="B2163" s="64" t="s">
        <v>291</v>
      </c>
      <c r="C2163" t="s">
        <v>1084</v>
      </c>
      <c r="D2163" s="64" t="s">
        <v>390</v>
      </c>
      <c r="E2163" s="64" t="s">
        <v>28</v>
      </c>
      <c r="F2163" s="64" t="s">
        <v>378</v>
      </c>
      <c r="G2163" s="64" t="s">
        <v>1144</v>
      </c>
      <c r="H2163" t="s">
        <v>1151</v>
      </c>
      <c r="I2163" s="50" t="str">
        <f t="shared" si="34"/>
        <v>1. 国内CMDEIII6. 多级粗细调筒式电位电阻小于等于47</v>
      </c>
      <c r="J2163" s="50" t="s">
        <v>1160</v>
      </c>
      <c r="K2163" s="50" t="s">
        <v>1161</v>
      </c>
    </row>
    <row r="2164" spans="1:11" hidden="1">
      <c r="A2164" s="64" t="s">
        <v>1095</v>
      </c>
      <c r="B2164" s="64" t="s">
        <v>291</v>
      </c>
      <c r="C2164" t="s">
        <v>1084</v>
      </c>
      <c r="D2164" s="64" t="s">
        <v>390</v>
      </c>
      <c r="E2164" s="64" t="s">
        <v>153</v>
      </c>
      <c r="F2164" s="64" t="s">
        <v>378</v>
      </c>
      <c r="G2164" s="64" t="s">
        <v>531</v>
      </c>
      <c r="H2164" t="s">
        <v>1151</v>
      </c>
      <c r="I2164" s="50" t="str">
        <f t="shared" si="34"/>
        <v>1. 国内CMDEI6. 多级粗细调无小于等于47</v>
      </c>
      <c r="J2164" s="50" t="s">
        <v>1160</v>
      </c>
      <c r="K2164" s="50" t="s">
        <v>1161</v>
      </c>
    </row>
    <row r="2165" spans="1:11" hidden="1">
      <c r="A2165" s="64" t="s">
        <v>1095</v>
      </c>
      <c r="B2165" s="64" t="s">
        <v>291</v>
      </c>
      <c r="C2165" t="s">
        <v>1084</v>
      </c>
      <c r="D2165" s="64" t="s">
        <v>390</v>
      </c>
      <c r="E2165" s="64" t="s">
        <v>153</v>
      </c>
      <c r="F2165" s="64" t="s">
        <v>378</v>
      </c>
      <c r="G2165" s="64" t="s">
        <v>1144</v>
      </c>
      <c r="H2165" t="s">
        <v>1151</v>
      </c>
      <c r="I2165" s="50" t="str">
        <f t="shared" si="34"/>
        <v>1. 国内CMDEI6. 多级粗细调筒式电位电阻小于等于47</v>
      </c>
      <c r="J2165" s="50" t="s">
        <v>1160</v>
      </c>
      <c r="K2165" s="50" t="s">
        <v>1161</v>
      </c>
    </row>
    <row r="2166" spans="1:11" hidden="1">
      <c r="A2166" s="64" t="s">
        <v>1095</v>
      </c>
      <c r="B2166" s="64" t="s">
        <v>291</v>
      </c>
      <c r="C2166" t="s">
        <v>1084</v>
      </c>
      <c r="D2166" s="64" t="s">
        <v>118</v>
      </c>
      <c r="E2166" s="64" t="s">
        <v>28</v>
      </c>
      <c r="F2166" s="64" t="s">
        <v>373</v>
      </c>
      <c r="G2166" s="64" t="s">
        <v>531</v>
      </c>
      <c r="H2166" t="s">
        <v>1152</v>
      </c>
      <c r="I2166" s="50" t="str">
        <f t="shared" si="34"/>
        <v>1. 国内CMBIII1. 正反调无大于47</v>
      </c>
      <c r="J2166" s="50" t="s">
        <v>1154</v>
      </c>
      <c r="K2166" s="50" t="s">
        <v>1155</v>
      </c>
    </row>
    <row r="2167" spans="1:11" hidden="1">
      <c r="A2167" s="64" t="s">
        <v>1095</v>
      </c>
      <c r="B2167" s="64" t="s">
        <v>291</v>
      </c>
      <c r="C2167" t="s">
        <v>1084</v>
      </c>
      <c r="D2167" s="64" t="s">
        <v>118</v>
      </c>
      <c r="E2167" s="64" t="s">
        <v>28</v>
      </c>
      <c r="F2167" s="64" t="s">
        <v>373</v>
      </c>
      <c r="G2167" s="64" t="s">
        <v>1144</v>
      </c>
      <c r="H2167" t="s">
        <v>1152</v>
      </c>
      <c r="I2167" s="50" t="str">
        <f t="shared" si="34"/>
        <v>1. 国内CMBIII1. 正反调筒式电位电阻大于47</v>
      </c>
      <c r="J2167" s="50" t="s">
        <v>1156</v>
      </c>
      <c r="K2167" s="50" t="s">
        <v>1157</v>
      </c>
    </row>
    <row r="2168" spans="1:11" hidden="1">
      <c r="A2168" s="64" t="s">
        <v>1095</v>
      </c>
      <c r="B2168" s="64" t="s">
        <v>291</v>
      </c>
      <c r="C2168" t="s">
        <v>1084</v>
      </c>
      <c r="D2168" s="64" t="s">
        <v>118</v>
      </c>
      <c r="E2168" s="64" t="s">
        <v>153</v>
      </c>
      <c r="F2168" s="64" t="s">
        <v>373</v>
      </c>
      <c r="G2168" s="64" t="s">
        <v>531</v>
      </c>
      <c r="H2168" t="s">
        <v>1152</v>
      </c>
      <c r="I2168" s="50" t="str">
        <f t="shared" si="34"/>
        <v>1. 国内CMBI1. 正反调无大于47</v>
      </c>
      <c r="J2168" s="50" t="s">
        <v>1154</v>
      </c>
      <c r="K2168" s="50" t="s">
        <v>1155</v>
      </c>
    </row>
    <row r="2169" spans="1:11" hidden="1">
      <c r="A2169" s="64" t="s">
        <v>1095</v>
      </c>
      <c r="B2169" s="64" t="s">
        <v>291</v>
      </c>
      <c r="C2169" t="s">
        <v>1084</v>
      </c>
      <c r="D2169" s="64" t="s">
        <v>118</v>
      </c>
      <c r="E2169" s="64" t="s">
        <v>153</v>
      </c>
      <c r="F2169" s="64" t="s">
        <v>373</v>
      </c>
      <c r="G2169" s="64" t="s">
        <v>1144</v>
      </c>
      <c r="H2169" t="s">
        <v>1152</v>
      </c>
      <c r="I2169" s="50" t="str">
        <f t="shared" si="34"/>
        <v>1. 国内CMBI1. 正反调筒式电位电阻大于47</v>
      </c>
      <c r="J2169" s="50" t="s">
        <v>1154</v>
      </c>
      <c r="K2169" s="50" t="s">
        <v>1155</v>
      </c>
    </row>
    <row r="2170" spans="1:11" hidden="1">
      <c r="A2170" s="64" t="s">
        <v>1095</v>
      </c>
      <c r="B2170" s="64" t="s">
        <v>291</v>
      </c>
      <c r="C2170" t="s">
        <v>1084</v>
      </c>
      <c r="D2170" s="64" t="s">
        <v>118</v>
      </c>
      <c r="E2170" s="64" t="s">
        <v>28</v>
      </c>
      <c r="F2170" s="64" t="s">
        <v>374</v>
      </c>
      <c r="G2170" s="64" t="s">
        <v>531</v>
      </c>
      <c r="H2170" t="s">
        <v>1152</v>
      </c>
      <c r="I2170" s="50" t="str">
        <f t="shared" si="34"/>
        <v>1. 国内CMBIII2. 线性调无大于47</v>
      </c>
      <c r="J2170" s="50" t="s">
        <v>1154</v>
      </c>
      <c r="K2170" s="50" t="s">
        <v>1155</v>
      </c>
    </row>
    <row r="2171" spans="1:11" hidden="1">
      <c r="A2171" s="64" t="s">
        <v>1095</v>
      </c>
      <c r="B2171" s="64" t="s">
        <v>291</v>
      </c>
      <c r="C2171" t="s">
        <v>1084</v>
      </c>
      <c r="D2171" s="64" t="s">
        <v>118</v>
      </c>
      <c r="E2171" s="64" t="s">
        <v>153</v>
      </c>
      <c r="F2171" s="64" t="s">
        <v>374</v>
      </c>
      <c r="G2171" s="64" t="s">
        <v>531</v>
      </c>
      <c r="H2171" t="s">
        <v>1152</v>
      </c>
      <c r="I2171" s="50" t="str">
        <f t="shared" si="34"/>
        <v>1. 国内CMBI2. 线性调无大于47</v>
      </c>
      <c r="J2171" s="50" t="s">
        <v>1154</v>
      </c>
      <c r="K2171" s="50" t="s">
        <v>1155</v>
      </c>
    </row>
    <row r="2172" spans="1:11" hidden="1">
      <c r="A2172" s="64" t="s">
        <v>1095</v>
      </c>
      <c r="B2172" s="64" t="s">
        <v>291</v>
      </c>
      <c r="C2172" t="s">
        <v>1084</v>
      </c>
      <c r="D2172" s="64" t="s">
        <v>118</v>
      </c>
      <c r="E2172" s="64" t="s">
        <v>28</v>
      </c>
      <c r="F2172" s="64" t="s">
        <v>375</v>
      </c>
      <c r="G2172" s="64" t="s">
        <v>531</v>
      </c>
      <c r="H2172" t="s">
        <v>1152</v>
      </c>
      <c r="I2172" s="50" t="str">
        <f t="shared" si="34"/>
        <v>1. 国内CMBIII3. 粗细调无大于47</v>
      </c>
      <c r="J2172" s="50" t="s">
        <v>1158</v>
      </c>
      <c r="K2172" s="50" t="s">
        <v>1159</v>
      </c>
    </row>
    <row r="2173" spans="1:11" hidden="1">
      <c r="A2173" s="64" t="s">
        <v>1095</v>
      </c>
      <c r="B2173" s="64" t="s">
        <v>291</v>
      </c>
      <c r="C2173" t="s">
        <v>1084</v>
      </c>
      <c r="D2173" s="64" t="s">
        <v>118</v>
      </c>
      <c r="E2173" s="64" t="s">
        <v>28</v>
      </c>
      <c r="F2173" s="64" t="s">
        <v>375</v>
      </c>
      <c r="G2173" s="64" t="s">
        <v>1144</v>
      </c>
      <c r="H2173" t="s">
        <v>1152</v>
      </c>
      <c r="I2173" s="50" t="str">
        <f t="shared" si="34"/>
        <v>1. 国内CMBIII3. 粗细调筒式电位电阻大于47</v>
      </c>
      <c r="J2173" s="50" t="s">
        <v>1158</v>
      </c>
      <c r="K2173" s="50" t="s">
        <v>1159</v>
      </c>
    </row>
    <row r="2174" spans="1:11" hidden="1">
      <c r="A2174" s="64" t="s">
        <v>1095</v>
      </c>
      <c r="B2174" s="64" t="s">
        <v>291</v>
      </c>
      <c r="C2174" t="s">
        <v>1084</v>
      </c>
      <c r="D2174" s="64" t="s">
        <v>118</v>
      </c>
      <c r="E2174" s="64" t="s">
        <v>153</v>
      </c>
      <c r="F2174" s="64" t="s">
        <v>375</v>
      </c>
      <c r="G2174" s="64" t="s">
        <v>531</v>
      </c>
      <c r="H2174" t="s">
        <v>1152</v>
      </c>
      <c r="I2174" s="50" t="str">
        <f t="shared" si="34"/>
        <v>1. 国内CMBI3. 粗细调无大于47</v>
      </c>
      <c r="J2174" s="50" t="s">
        <v>1158</v>
      </c>
      <c r="K2174" s="50" t="s">
        <v>1159</v>
      </c>
    </row>
    <row r="2175" spans="1:11" hidden="1">
      <c r="A2175" s="64" t="s">
        <v>1095</v>
      </c>
      <c r="B2175" s="64" t="s">
        <v>291</v>
      </c>
      <c r="C2175" t="s">
        <v>1084</v>
      </c>
      <c r="D2175" s="64" t="s">
        <v>118</v>
      </c>
      <c r="E2175" s="64" t="s">
        <v>153</v>
      </c>
      <c r="F2175" s="64" t="s">
        <v>375</v>
      </c>
      <c r="G2175" s="64" t="s">
        <v>1144</v>
      </c>
      <c r="H2175" t="s">
        <v>1152</v>
      </c>
      <c r="I2175" s="50" t="str">
        <f t="shared" si="34"/>
        <v>1. 国内CMBI3. 粗细调筒式电位电阻大于47</v>
      </c>
      <c r="J2175" s="50" t="s">
        <v>1158</v>
      </c>
      <c r="K2175" s="50" t="s">
        <v>1159</v>
      </c>
    </row>
    <row r="2176" spans="1:11" hidden="1">
      <c r="A2176" s="64" t="s">
        <v>1095</v>
      </c>
      <c r="B2176" s="64" t="s">
        <v>291</v>
      </c>
      <c r="C2176" t="s">
        <v>1084</v>
      </c>
      <c r="D2176" s="64" t="s">
        <v>118</v>
      </c>
      <c r="E2176" s="64" t="s">
        <v>28</v>
      </c>
      <c r="F2176" s="64" t="s">
        <v>376</v>
      </c>
      <c r="G2176" s="64" t="s">
        <v>531</v>
      </c>
      <c r="H2176" t="s">
        <v>1152</v>
      </c>
      <c r="I2176" s="50" t="str">
        <f t="shared" si="34"/>
        <v>1. 国内CMBIII4. 多级正反调无大于47</v>
      </c>
      <c r="J2176" s="50" t="s">
        <v>1166</v>
      </c>
      <c r="K2176" s="50" t="s">
        <v>1167</v>
      </c>
    </row>
    <row r="2177" spans="1:11" hidden="1">
      <c r="A2177" s="64" t="s">
        <v>1095</v>
      </c>
      <c r="B2177" s="64" t="s">
        <v>291</v>
      </c>
      <c r="C2177" t="s">
        <v>1084</v>
      </c>
      <c r="D2177" s="64" t="s">
        <v>118</v>
      </c>
      <c r="E2177" s="64" t="s">
        <v>28</v>
      </c>
      <c r="F2177" s="64" t="s">
        <v>376</v>
      </c>
      <c r="G2177" s="64" t="s">
        <v>1144</v>
      </c>
      <c r="H2177" t="s">
        <v>1152</v>
      </c>
      <c r="I2177" s="50" t="str">
        <f t="shared" si="34"/>
        <v>1. 国内CMBIII4. 多级正反调筒式电位电阻大于47</v>
      </c>
      <c r="J2177" s="50" t="s">
        <v>1166</v>
      </c>
      <c r="K2177" s="50" t="s">
        <v>1167</v>
      </c>
    </row>
    <row r="2178" spans="1:11" hidden="1">
      <c r="A2178" s="64" t="s">
        <v>1095</v>
      </c>
      <c r="B2178" s="64" t="s">
        <v>291</v>
      </c>
      <c r="C2178" t="s">
        <v>1084</v>
      </c>
      <c r="D2178" s="64" t="s">
        <v>118</v>
      </c>
      <c r="E2178" s="64" t="s">
        <v>153</v>
      </c>
      <c r="F2178" s="64" t="s">
        <v>376</v>
      </c>
      <c r="G2178" s="64" t="s">
        <v>531</v>
      </c>
      <c r="H2178" t="s">
        <v>1152</v>
      </c>
      <c r="I2178" s="50" t="str">
        <f t="shared" si="34"/>
        <v>1. 国内CMBI4. 多级正反调无大于47</v>
      </c>
      <c r="J2178" s="50" t="s">
        <v>1166</v>
      </c>
      <c r="K2178" s="50" t="s">
        <v>1167</v>
      </c>
    </row>
    <row r="2179" spans="1:11" hidden="1">
      <c r="A2179" s="64" t="s">
        <v>1095</v>
      </c>
      <c r="B2179" s="64" t="s">
        <v>291</v>
      </c>
      <c r="C2179" t="s">
        <v>1084</v>
      </c>
      <c r="D2179" s="64" t="s">
        <v>118</v>
      </c>
      <c r="E2179" s="64" t="s">
        <v>153</v>
      </c>
      <c r="F2179" s="64" t="s">
        <v>376</v>
      </c>
      <c r="G2179" s="64" t="s">
        <v>1144</v>
      </c>
      <c r="H2179" t="s">
        <v>1152</v>
      </c>
      <c r="I2179" s="50" t="str">
        <f t="shared" si="34"/>
        <v>1. 国内CMBI4. 多级正反调筒式电位电阻大于47</v>
      </c>
      <c r="J2179" s="50" t="s">
        <v>1166</v>
      </c>
      <c r="K2179" s="50" t="s">
        <v>1167</v>
      </c>
    </row>
    <row r="2180" spans="1:11" hidden="1">
      <c r="A2180" s="64" t="s">
        <v>1095</v>
      </c>
      <c r="B2180" s="64" t="s">
        <v>291</v>
      </c>
      <c r="C2180" t="s">
        <v>1084</v>
      </c>
      <c r="D2180" s="64" t="s">
        <v>118</v>
      </c>
      <c r="E2180" s="64" t="s">
        <v>28</v>
      </c>
      <c r="F2180" s="64" t="s">
        <v>377</v>
      </c>
      <c r="G2180" s="64" t="s">
        <v>531</v>
      </c>
      <c r="H2180" t="s">
        <v>1152</v>
      </c>
      <c r="I2180" s="50" t="str">
        <f t="shared" si="34"/>
        <v>1. 国内CMBIII5. 多级线性调无大于47</v>
      </c>
      <c r="J2180" s="50" t="s">
        <v>1166</v>
      </c>
      <c r="K2180" s="50" t="s">
        <v>1167</v>
      </c>
    </row>
    <row r="2181" spans="1:11" hidden="1">
      <c r="A2181" s="64" t="s">
        <v>1095</v>
      </c>
      <c r="B2181" s="64" t="s">
        <v>291</v>
      </c>
      <c r="C2181" t="s">
        <v>1084</v>
      </c>
      <c r="D2181" s="64" t="s">
        <v>118</v>
      </c>
      <c r="E2181" s="64" t="s">
        <v>153</v>
      </c>
      <c r="F2181" s="64" t="s">
        <v>377</v>
      </c>
      <c r="G2181" s="64" t="s">
        <v>531</v>
      </c>
      <c r="H2181" t="s">
        <v>1152</v>
      </c>
      <c r="I2181" s="50" t="str">
        <f t="shared" si="34"/>
        <v>1. 国内CMBI5. 多级线性调无大于47</v>
      </c>
      <c r="J2181" s="50" t="s">
        <v>1166</v>
      </c>
      <c r="K2181" s="50" t="s">
        <v>1167</v>
      </c>
    </row>
    <row r="2182" spans="1:11" hidden="1">
      <c r="A2182" s="64" t="s">
        <v>1095</v>
      </c>
      <c r="B2182" s="64" t="s">
        <v>291</v>
      </c>
      <c r="C2182" t="s">
        <v>1084</v>
      </c>
      <c r="D2182" s="64" t="s">
        <v>118</v>
      </c>
      <c r="E2182" s="64" t="s">
        <v>28</v>
      </c>
      <c r="F2182" s="64" t="s">
        <v>378</v>
      </c>
      <c r="G2182" s="64" t="s">
        <v>531</v>
      </c>
      <c r="H2182" t="s">
        <v>1152</v>
      </c>
      <c r="I2182" s="50" t="str">
        <f t="shared" si="34"/>
        <v>1. 国内CMBIII6. 多级粗细调无大于47</v>
      </c>
      <c r="J2182" s="50" t="s">
        <v>1166</v>
      </c>
      <c r="K2182" s="50" t="s">
        <v>1167</v>
      </c>
    </row>
    <row r="2183" spans="1:11" hidden="1">
      <c r="A2183" s="64" t="s">
        <v>1095</v>
      </c>
      <c r="B2183" s="64" t="s">
        <v>291</v>
      </c>
      <c r="C2183" t="s">
        <v>1084</v>
      </c>
      <c r="D2183" s="64" t="s">
        <v>118</v>
      </c>
      <c r="E2183" s="64" t="s">
        <v>28</v>
      </c>
      <c r="F2183" s="64" t="s">
        <v>378</v>
      </c>
      <c r="G2183" s="64" t="s">
        <v>1144</v>
      </c>
      <c r="H2183" t="s">
        <v>1152</v>
      </c>
      <c r="I2183" s="50" t="str">
        <f t="shared" si="34"/>
        <v>1. 国内CMBIII6. 多级粗细调筒式电位电阻大于47</v>
      </c>
      <c r="J2183" s="50" t="s">
        <v>1166</v>
      </c>
      <c r="K2183" s="50" t="s">
        <v>1167</v>
      </c>
    </row>
    <row r="2184" spans="1:11" hidden="1">
      <c r="A2184" s="64" t="s">
        <v>1095</v>
      </c>
      <c r="B2184" s="64" t="s">
        <v>291</v>
      </c>
      <c r="C2184" t="s">
        <v>1084</v>
      </c>
      <c r="D2184" s="64" t="s">
        <v>118</v>
      </c>
      <c r="E2184" s="64" t="s">
        <v>153</v>
      </c>
      <c r="F2184" s="64" t="s">
        <v>378</v>
      </c>
      <c r="G2184" s="64" t="s">
        <v>531</v>
      </c>
      <c r="H2184" t="s">
        <v>1152</v>
      </c>
      <c r="I2184" s="50" t="str">
        <f t="shared" si="34"/>
        <v>1. 国内CMBI6. 多级粗细调无大于47</v>
      </c>
      <c r="J2184" s="50" t="s">
        <v>1166</v>
      </c>
      <c r="K2184" s="50" t="s">
        <v>1167</v>
      </c>
    </row>
    <row r="2185" spans="1:11" hidden="1">
      <c r="A2185" s="64" t="s">
        <v>1095</v>
      </c>
      <c r="B2185" s="64" t="s">
        <v>291</v>
      </c>
      <c r="C2185" t="s">
        <v>1084</v>
      </c>
      <c r="D2185" s="64" t="s">
        <v>118</v>
      </c>
      <c r="E2185" s="64" t="s">
        <v>153</v>
      </c>
      <c r="F2185" s="64" t="s">
        <v>378</v>
      </c>
      <c r="G2185" s="64" t="s">
        <v>1144</v>
      </c>
      <c r="H2185" t="s">
        <v>1152</v>
      </c>
      <c r="I2185" s="50" t="str">
        <f t="shared" si="34"/>
        <v>1. 国内CMBI6. 多级粗细调筒式电位电阻大于47</v>
      </c>
      <c r="J2185" s="50" t="s">
        <v>1166</v>
      </c>
      <c r="K2185" s="50" t="s">
        <v>1167</v>
      </c>
    </row>
    <row r="2186" spans="1:11" hidden="1">
      <c r="A2186" s="64" t="s">
        <v>1095</v>
      </c>
      <c r="B2186" s="64" t="s">
        <v>291</v>
      </c>
      <c r="C2186" t="s">
        <v>1084</v>
      </c>
      <c r="D2186" s="64" t="s">
        <v>389</v>
      </c>
      <c r="E2186" s="64" t="s">
        <v>28</v>
      </c>
      <c r="F2186" s="64" t="s">
        <v>373</v>
      </c>
      <c r="G2186" s="64" t="s">
        <v>531</v>
      </c>
      <c r="H2186" t="s">
        <v>1152</v>
      </c>
      <c r="I2186" s="50" t="str">
        <f t="shared" si="34"/>
        <v>1. 国内CMCIII1. 正反调无大于47</v>
      </c>
      <c r="J2186" s="50" t="s">
        <v>1154</v>
      </c>
      <c r="K2186" s="50" t="s">
        <v>1155</v>
      </c>
    </row>
    <row r="2187" spans="1:11" hidden="1">
      <c r="A2187" s="64" t="s">
        <v>1095</v>
      </c>
      <c r="B2187" s="64" t="s">
        <v>291</v>
      </c>
      <c r="C2187" t="s">
        <v>1084</v>
      </c>
      <c r="D2187" s="64" t="s">
        <v>389</v>
      </c>
      <c r="E2187" s="64" t="s">
        <v>28</v>
      </c>
      <c r="F2187" s="64" t="s">
        <v>373</v>
      </c>
      <c r="G2187" s="64" t="s">
        <v>1144</v>
      </c>
      <c r="H2187" t="s">
        <v>1152</v>
      </c>
      <c r="I2187" s="50" t="str">
        <f t="shared" si="34"/>
        <v>1. 国内CMCIII1. 正反调筒式电位电阻大于47</v>
      </c>
      <c r="J2187" s="50" t="s">
        <v>1156</v>
      </c>
      <c r="K2187" s="50" t="s">
        <v>1157</v>
      </c>
    </row>
    <row r="2188" spans="1:11" hidden="1">
      <c r="A2188" s="64" t="s">
        <v>1095</v>
      </c>
      <c r="B2188" s="64" t="s">
        <v>291</v>
      </c>
      <c r="C2188" t="s">
        <v>1084</v>
      </c>
      <c r="D2188" s="64" t="s">
        <v>389</v>
      </c>
      <c r="E2188" s="64" t="s">
        <v>153</v>
      </c>
      <c r="F2188" s="64" t="s">
        <v>373</v>
      </c>
      <c r="G2188" s="64" t="s">
        <v>531</v>
      </c>
      <c r="H2188" t="s">
        <v>1152</v>
      </c>
      <c r="I2188" s="50" t="str">
        <f t="shared" si="34"/>
        <v>1. 国内CMCI1. 正反调无大于47</v>
      </c>
      <c r="J2188" s="50" t="s">
        <v>1154</v>
      </c>
      <c r="K2188" s="50" t="s">
        <v>1155</v>
      </c>
    </row>
    <row r="2189" spans="1:11" hidden="1">
      <c r="A2189" s="64" t="s">
        <v>1095</v>
      </c>
      <c r="B2189" s="64" t="s">
        <v>291</v>
      </c>
      <c r="C2189" t="s">
        <v>1084</v>
      </c>
      <c r="D2189" s="64" t="s">
        <v>389</v>
      </c>
      <c r="E2189" s="64" t="s">
        <v>153</v>
      </c>
      <c r="F2189" s="64" t="s">
        <v>373</v>
      </c>
      <c r="G2189" s="64" t="s">
        <v>1144</v>
      </c>
      <c r="H2189" t="s">
        <v>1152</v>
      </c>
      <c r="I2189" s="50" t="str">
        <f t="shared" si="34"/>
        <v>1. 国内CMCI1. 正反调筒式电位电阻大于47</v>
      </c>
      <c r="J2189" s="50" t="s">
        <v>1154</v>
      </c>
      <c r="K2189" s="50" t="s">
        <v>1155</v>
      </c>
    </row>
    <row r="2190" spans="1:11" hidden="1">
      <c r="A2190" s="64" t="s">
        <v>1095</v>
      </c>
      <c r="B2190" s="64" t="s">
        <v>291</v>
      </c>
      <c r="C2190" t="s">
        <v>1084</v>
      </c>
      <c r="D2190" s="64" t="s">
        <v>389</v>
      </c>
      <c r="E2190" s="64" t="s">
        <v>28</v>
      </c>
      <c r="F2190" s="64" t="s">
        <v>374</v>
      </c>
      <c r="G2190" s="64" t="s">
        <v>531</v>
      </c>
      <c r="H2190" t="s">
        <v>1152</v>
      </c>
      <c r="I2190" s="50" t="str">
        <f t="shared" si="34"/>
        <v>1. 国内CMCIII2. 线性调无大于47</v>
      </c>
      <c r="J2190" s="50" t="s">
        <v>1154</v>
      </c>
      <c r="K2190" s="50" t="s">
        <v>1155</v>
      </c>
    </row>
    <row r="2191" spans="1:11" hidden="1">
      <c r="A2191" s="64" t="s">
        <v>1095</v>
      </c>
      <c r="B2191" s="64" t="s">
        <v>291</v>
      </c>
      <c r="C2191" t="s">
        <v>1084</v>
      </c>
      <c r="D2191" s="64" t="s">
        <v>389</v>
      </c>
      <c r="E2191" s="64" t="s">
        <v>153</v>
      </c>
      <c r="F2191" s="64" t="s">
        <v>374</v>
      </c>
      <c r="G2191" s="64" t="s">
        <v>531</v>
      </c>
      <c r="H2191" t="s">
        <v>1152</v>
      </c>
      <c r="I2191" s="50" t="str">
        <f t="shared" si="34"/>
        <v>1. 国内CMCI2. 线性调无大于47</v>
      </c>
      <c r="J2191" s="50" t="s">
        <v>1154</v>
      </c>
      <c r="K2191" s="50" t="s">
        <v>1155</v>
      </c>
    </row>
    <row r="2192" spans="1:11" hidden="1">
      <c r="A2192" s="64" t="s">
        <v>1095</v>
      </c>
      <c r="B2192" s="64" t="s">
        <v>291</v>
      </c>
      <c r="C2192" t="s">
        <v>1084</v>
      </c>
      <c r="D2192" s="64" t="s">
        <v>389</v>
      </c>
      <c r="E2192" s="64" t="s">
        <v>28</v>
      </c>
      <c r="F2192" s="64" t="s">
        <v>375</v>
      </c>
      <c r="G2192" s="64" t="s">
        <v>531</v>
      </c>
      <c r="H2192" t="s">
        <v>1152</v>
      </c>
      <c r="I2192" s="50" t="str">
        <f t="shared" si="34"/>
        <v>1. 国内CMCIII3. 粗细调无大于47</v>
      </c>
      <c r="J2192" s="50" t="s">
        <v>1158</v>
      </c>
      <c r="K2192" s="50" t="s">
        <v>1159</v>
      </c>
    </row>
    <row r="2193" spans="1:11" hidden="1">
      <c r="A2193" s="64" t="s">
        <v>1095</v>
      </c>
      <c r="B2193" s="64" t="s">
        <v>291</v>
      </c>
      <c r="C2193" t="s">
        <v>1084</v>
      </c>
      <c r="D2193" s="64" t="s">
        <v>389</v>
      </c>
      <c r="E2193" s="64" t="s">
        <v>28</v>
      </c>
      <c r="F2193" s="64" t="s">
        <v>375</v>
      </c>
      <c r="G2193" s="64" t="s">
        <v>1144</v>
      </c>
      <c r="H2193" t="s">
        <v>1152</v>
      </c>
      <c r="I2193" s="50" t="str">
        <f t="shared" si="34"/>
        <v>1. 国内CMCIII3. 粗细调筒式电位电阻大于47</v>
      </c>
      <c r="J2193" s="50" t="s">
        <v>1158</v>
      </c>
      <c r="K2193" s="50" t="s">
        <v>1159</v>
      </c>
    </row>
    <row r="2194" spans="1:11" hidden="1">
      <c r="A2194" s="64" t="s">
        <v>1095</v>
      </c>
      <c r="B2194" s="64" t="s">
        <v>291</v>
      </c>
      <c r="C2194" t="s">
        <v>1084</v>
      </c>
      <c r="D2194" s="64" t="s">
        <v>389</v>
      </c>
      <c r="E2194" s="64" t="s">
        <v>153</v>
      </c>
      <c r="F2194" s="64" t="s">
        <v>375</v>
      </c>
      <c r="G2194" s="64" t="s">
        <v>531</v>
      </c>
      <c r="H2194" t="s">
        <v>1152</v>
      </c>
      <c r="I2194" s="50" t="str">
        <f t="shared" si="34"/>
        <v>1. 国内CMCI3. 粗细调无大于47</v>
      </c>
      <c r="J2194" s="50" t="s">
        <v>1158</v>
      </c>
      <c r="K2194" s="50" t="s">
        <v>1159</v>
      </c>
    </row>
    <row r="2195" spans="1:11" hidden="1">
      <c r="A2195" s="64" t="s">
        <v>1095</v>
      </c>
      <c r="B2195" s="64" t="s">
        <v>291</v>
      </c>
      <c r="C2195" t="s">
        <v>1084</v>
      </c>
      <c r="D2195" s="64" t="s">
        <v>389</v>
      </c>
      <c r="E2195" s="64" t="s">
        <v>153</v>
      </c>
      <c r="F2195" s="64" t="s">
        <v>375</v>
      </c>
      <c r="G2195" s="64" t="s">
        <v>1144</v>
      </c>
      <c r="H2195" t="s">
        <v>1152</v>
      </c>
      <c r="I2195" s="50" t="str">
        <f t="shared" si="34"/>
        <v>1. 国内CMCI3. 粗细调筒式电位电阻大于47</v>
      </c>
      <c r="J2195" s="50" t="s">
        <v>1158</v>
      </c>
      <c r="K2195" s="50" t="s">
        <v>1159</v>
      </c>
    </row>
    <row r="2196" spans="1:11" hidden="1">
      <c r="A2196" s="64" t="s">
        <v>1095</v>
      </c>
      <c r="B2196" s="64" t="s">
        <v>291</v>
      </c>
      <c r="C2196" t="s">
        <v>1084</v>
      </c>
      <c r="D2196" s="64" t="s">
        <v>389</v>
      </c>
      <c r="E2196" s="64" t="s">
        <v>28</v>
      </c>
      <c r="F2196" s="64" t="s">
        <v>376</v>
      </c>
      <c r="G2196" s="64" t="s">
        <v>531</v>
      </c>
      <c r="H2196" t="s">
        <v>1152</v>
      </c>
      <c r="I2196" s="50" t="str">
        <f t="shared" si="34"/>
        <v>1. 国内CMCIII4. 多级正反调无大于47</v>
      </c>
      <c r="J2196" s="50" t="s">
        <v>1166</v>
      </c>
      <c r="K2196" s="50" t="s">
        <v>1167</v>
      </c>
    </row>
    <row r="2197" spans="1:11" hidden="1">
      <c r="A2197" s="64" t="s">
        <v>1095</v>
      </c>
      <c r="B2197" s="64" t="s">
        <v>291</v>
      </c>
      <c r="C2197" t="s">
        <v>1084</v>
      </c>
      <c r="D2197" s="64" t="s">
        <v>389</v>
      </c>
      <c r="E2197" s="64" t="s">
        <v>28</v>
      </c>
      <c r="F2197" s="64" t="s">
        <v>376</v>
      </c>
      <c r="G2197" s="64" t="s">
        <v>1144</v>
      </c>
      <c r="H2197" t="s">
        <v>1152</v>
      </c>
      <c r="I2197" s="50" t="str">
        <f t="shared" si="34"/>
        <v>1. 国内CMCIII4. 多级正反调筒式电位电阻大于47</v>
      </c>
      <c r="J2197" s="50" t="s">
        <v>1166</v>
      </c>
      <c r="K2197" s="50" t="s">
        <v>1167</v>
      </c>
    </row>
    <row r="2198" spans="1:11" hidden="1">
      <c r="A2198" s="64" t="s">
        <v>1095</v>
      </c>
      <c r="B2198" s="64" t="s">
        <v>291</v>
      </c>
      <c r="C2198" t="s">
        <v>1084</v>
      </c>
      <c r="D2198" s="64" t="s">
        <v>389</v>
      </c>
      <c r="E2198" s="64" t="s">
        <v>153</v>
      </c>
      <c r="F2198" s="64" t="s">
        <v>376</v>
      </c>
      <c r="G2198" s="64" t="s">
        <v>531</v>
      </c>
      <c r="H2198" t="s">
        <v>1152</v>
      </c>
      <c r="I2198" s="50" t="str">
        <f t="shared" si="34"/>
        <v>1. 国内CMCI4. 多级正反调无大于47</v>
      </c>
      <c r="J2198" s="50" t="s">
        <v>1166</v>
      </c>
      <c r="K2198" s="50" t="s">
        <v>1167</v>
      </c>
    </row>
    <row r="2199" spans="1:11" hidden="1">
      <c r="A2199" s="64" t="s">
        <v>1095</v>
      </c>
      <c r="B2199" s="64" t="s">
        <v>291</v>
      </c>
      <c r="C2199" t="s">
        <v>1084</v>
      </c>
      <c r="D2199" s="64" t="s">
        <v>389</v>
      </c>
      <c r="E2199" s="64" t="s">
        <v>153</v>
      </c>
      <c r="F2199" s="64" t="s">
        <v>376</v>
      </c>
      <c r="G2199" s="64" t="s">
        <v>1144</v>
      </c>
      <c r="H2199" t="s">
        <v>1152</v>
      </c>
      <c r="I2199" s="50" t="str">
        <f t="shared" si="34"/>
        <v>1. 国内CMCI4. 多级正反调筒式电位电阻大于47</v>
      </c>
      <c r="J2199" s="50" t="s">
        <v>1166</v>
      </c>
      <c r="K2199" s="50" t="s">
        <v>1167</v>
      </c>
    </row>
    <row r="2200" spans="1:11" hidden="1">
      <c r="A2200" s="64" t="s">
        <v>1095</v>
      </c>
      <c r="B2200" s="64" t="s">
        <v>291</v>
      </c>
      <c r="C2200" t="s">
        <v>1084</v>
      </c>
      <c r="D2200" s="64" t="s">
        <v>389</v>
      </c>
      <c r="E2200" s="64" t="s">
        <v>28</v>
      </c>
      <c r="F2200" s="64" t="s">
        <v>377</v>
      </c>
      <c r="G2200" s="64" t="s">
        <v>531</v>
      </c>
      <c r="H2200" t="s">
        <v>1152</v>
      </c>
      <c r="I2200" s="50" t="str">
        <f t="shared" si="34"/>
        <v>1. 国内CMCIII5. 多级线性调无大于47</v>
      </c>
      <c r="J2200" s="50" t="s">
        <v>1166</v>
      </c>
      <c r="K2200" s="50" t="s">
        <v>1167</v>
      </c>
    </row>
    <row r="2201" spans="1:11" hidden="1">
      <c r="A2201" s="64" t="s">
        <v>1095</v>
      </c>
      <c r="B2201" s="64" t="s">
        <v>291</v>
      </c>
      <c r="C2201" t="s">
        <v>1084</v>
      </c>
      <c r="D2201" s="64" t="s">
        <v>389</v>
      </c>
      <c r="E2201" s="64" t="s">
        <v>153</v>
      </c>
      <c r="F2201" s="64" t="s">
        <v>377</v>
      </c>
      <c r="G2201" s="64" t="s">
        <v>531</v>
      </c>
      <c r="H2201" t="s">
        <v>1152</v>
      </c>
      <c r="I2201" s="50" t="str">
        <f t="shared" si="34"/>
        <v>1. 国内CMCI5. 多级线性调无大于47</v>
      </c>
      <c r="J2201" s="50" t="s">
        <v>1166</v>
      </c>
      <c r="K2201" s="50" t="s">
        <v>1167</v>
      </c>
    </row>
    <row r="2202" spans="1:11" hidden="1">
      <c r="A2202" s="64" t="s">
        <v>1095</v>
      </c>
      <c r="B2202" s="64" t="s">
        <v>291</v>
      </c>
      <c r="C2202" t="s">
        <v>1084</v>
      </c>
      <c r="D2202" s="64" t="s">
        <v>389</v>
      </c>
      <c r="E2202" s="64" t="s">
        <v>28</v>
      </c>
      <c r="F2202" s="64" t="s">
        <v>378</v>
      </c>
      <c r="G2202" s="64" t="s">
        <v>531</v>
      </c>
      <c r="H2202" t="s">
        <v>1152</v>
      </c>
      <c r="I2202" s="50" t="str">
        <f t="shared" si="34"/>
        <v>1. 国内CMCIII6. 多级粗细调无大于47</v>
      </c>
      <c r="J2202" s="50" t="s">
        <v>1166</v>
      </c>
      <c r="K2202" s="50" t="s">
        <v>1167</v>
      </c>
    </row>
    <row r="2203" spans="1:11" hidden="1">
      <c r="A2203" s="64" t="s">
        <v>1095</v>
      </c>
      <c r="B2203" s="64" t="s">
        <v>291</v>
      </c>
      <c r="C2203" t="s">
        <v>1084</v>
      </c>
      <c r="D2203" s="64" t="s">
        <v>389</v>
      </c>
      <c r="E2203" s="64" t="s">
        <v>28</v>
      </c>
      <c r="F2203" s="64" t="s">
        <v>378</v>
      </c>
      <c r="G2203" s="64" t="s">
        <v>1144</v>
      </c>
      <c r="H2203" t="s">
        <v>1152</v>
      </c>
      <c r="I2203" s="50" t="str">
        <f t="shared" si="34"/>
        <v>1. 国内CMCIII6. 多级粗细调筒式电位电阻大于47</v>
      </c>
      <c r="J2203" s="50" t="s">
        <v>1166</v>
      </c>
      <c r="K2203" s="50" t="s">
        <v>1167</v>
      </c>
    </row>
    <row r="2204" spans="1:11" hidden="1">
      <c r="A2204" s="64" t="s">
        <v>1095</v>
      </c>
      <c r="B2204" s="64" t="s">
        <v>291</v>
      </c>
      <c r="C2204" t="s">
        <v>1084</v>
      </c>
      <c r="D2204" s="64" t="s">
        <v>389</v>
      </c>
      <c r="E2204" s="64" t="s">
        <v>153</v>
      </c>
      <c r="F2204" s="64" t="s">
        <v>378</v>
      </c>
      <c r="G2204" s="64" t="s">
        <v>531</v>
      </c>
      <c r="H2204" t="s">
        <v>1152</v>
      </c>
      <c r="I2204" s="50" t="str">
        <f t="shared" si="34"/>
        <v>1. 国内CMCI6. 多级粗细调无大于47</v>
      </c>
      <c r="J2204" s="50" t="s">
        <v>1166</v>
      </c>
      <c r="K2204" s="50" t="s">
        <v>1167</v>
      </c>
    </row>
    <row r="2205" spans="1:11" hidden="1">
      <c r="A2205" s="64" t="s">
        <v>1095</v>
      </c>
      <c r="B2205" s="64" t="s">
        <v>291</v>
      </c>
      <c r="C2205" t="s">
        <v>1084</v>
      </c>
      <c r="D2205" s="64" t="s">
        <v>389</v>
      </c>
      <c r="E2205" s="64" t="s">
        <v>153</v>
      </c>
      <c r="F2205" s="64" t="s">
        <v>378</v>
      </c>
      <c r="G2205" s="64" t="s">
        <v>1144</v>
      </c>
      <c r="H2205" t="s">
        <v>1152</v>
      </c>
      <c r="I2205" s="50" t="str">
        <f t="shared" si="34"/>
        <v>1. 国内CMCI6. 多级粗细调筒式电位电阻大于47</v>
      </c>
      <c r="J2205" s="50" t="s">
        <v>1166</v>
      </c>
      <c r="K2205" s="50" t="s">
        <v>1167</v>
      </c>
    </row>
    <row r="2206" spans="1:11" hidden="1">
      <c r="A2206" s="64" t="s">
        <v>1095</v>
      </c>
      <c r="B2206" s="64" t="s">
        <v>291</v>
      </c>
      <c r="C2206" t="s">
        <v>1084</v>
      </c>
      <c r="D2206" s="64" t="s">
        <v>387</v>
      </c>
      <c r="E2206" s="64" t="s">
        <v>28</v>
      </c>
      <c r="F2206" s="64" t="s">
        <v>373</v>
      </c>
      <c r="G2206" s="64" t="s">
        <v>531</v>
      </c>
      <c r="H2206" t="s">
        <v>1152</v>
      </c>
      <c r="I2206" s="50" t="str">
        <f t="shared" si="34"/>
        <v>1. 国内CMDIII1. 正反调无大于47</v>
      </c>
      <c r="J2206" s="50" t="s">
        <v>1156</v>
      </c>
      <c r="K2206" s="50" t="s">
        <v>1157</v>
      </c>
    </row>
    <row r="2207" spans="1:11" hidden="1">
      <c r="A2207" s="64" t="s">
        <v>1095</v>
      </c>
      <c r="B2207" s="64" t="s">
        <v>291</v>
      </c>
      <c r="C2207" t="s">
        <v>1084</v>
      </c>
      <c r="D2207" s="64" t="s">
        <v>387</v>
      </c>
      <c r="E2207" s="64" t="s">
        <v>28</v>
      </c>
      <c r="F2207" s="64" t="s">
        <v>373</v>
      </c>
      <c r="G2207" s="64" t="s">
        <v>1144</v>
      </c>
      <c r="H2207" t="s">
        <v>1152</v>
      </c>
      <c r="I2207" s="50" t="str">
        <f t="shared" si="34"/>
        <v>1. 国内CMDIII1. 正反调筒式电位电阻大于47</v>
      </c>
      <c r="J2207" s="50" t="s">
        <v>1162</v>
      </c>
      <c r="K2207" s="50" t="s">
        <v>1163</v>
      </c>
    </row>
    <row r="2208" spans="1:11" hidden="1">
      <c r="A2208" s="64" t="s">
        <v>1095</v>
      </c>
      <c r="B2208" s="64" t="s">
        <v>291</v>
      </c>
      <c r="C2208" t="s">
        <v>1084</v>
      </c>
      <c r="D2208" s="64" t="s">
        <v>387</v>
      </c>
      <c r="E2208" s="64" t="s">
        <v>153</v>
      </c>
      <c r="F2208" s="64" t="s">
        <v>373</v>
      </c>
      <c r="G2208" s="64" t="s">
        <v>531</v>
      </c>
      <c r="H2208" t="s">
        <v>1152</v>
      </c>
      <c r="I2208" s="50" t="str">
        <f t="shared" si="34"/>
        <v>1. 国内CMDI1. 正反调无大于47</v>
      </c>
      <c r="J2208" s="50" t="s">
        <v>1154</v>
      </c>
      <c r="K2208" s="50" t="s">
        <v>1155</v>
      </c>
    </row>
    <row r="2209" spans="1:11" hidden="1">
      <c r="A2209" s="64" t="s">
        <v>1095</v>
      </c>
      <c r="B2209" s="64" t="s">
        <v>291</v>
      </c>
      <c r="C2209" t="s">
        <v>1084</v>
      </c>
      <c r="D2209" s="64" t="s">
        <v>387</v>
      </c>
      <c r="E2209" s="64" t="s">
        <v>153</v>
      </c>
      <c r="F2209" s="64" t="s">
        <v>373</v>
      </c>
      <c r="G2209" s="64" t="s">
        <v>1144</v>
      </c>
      <c r="H2209" t="s">
        <v>1152</v>
      </c>
      <c r="I2209" s="50" t="str">
        <f t="shared" si="34"/>
        <v>1. 国内CMDI1. 正反调筒式电位电阻大于47</v>
      </c>
      <c r="J2209" s="50" t="s">
        <v>1154</v>
      </c>
      <c r="K2209" s="50" t="s">
        <v>1155</v>
      </c>
    </row>
    <row r="2210" spans="1:11" hidden="1">
      <c r="A2210" s="64" t="s">
        <v>1095</v>
      </c>
      <c r="B2210" s="64" t="s">
        <v>291</v>
      </c>
      <c r="C2210" t="s">
        <v>1084</v>
      </c>
      <c r="D2210" s="64" t="s">
        <v>387</v>
      </c>
      <c r="E2210" s="64" t="s">
        <v>28</v>
      </c>
      <c r="F2210" s="64" t="s">
        <v>374</v>
      </c>
      <c r="G2210" s="64" t="s">
        <v>531</v>
      </c>
      <c r="H2210" t="s">
        <v>1152</v>
      </c>
      <c r="I2210" s="50" t="str">
        <f t="shared" si="34"/>
        <v>1. 国内CMDIII2. 线性调无大于47</v>
      </c>
      <c r="J2210" s="50" t="s">
        <v>1156</v>
      </c>
      <c r="K2210" s="50" t="s">
        <v>1157</v>
      </c>
    </row>
    <row r="2211" spans="1:11" hidden="1">
      <c r="A2211" s="64" t="s">
        <v>1095</v>
      </c>
      <c r="B2211" s="64" t="s">
        <v>291</v>
      </c>
      <c r="C2211" t="s">
        <v>1084</v>
      </c>
      <c r="D2211" s="64" t="s">
        <v>387</v>
      </c>
      <c r="E2211" s="64" t="s">
        <v>153</v>
      </c>
      <c r="F2211" s="64" t="s">
        <v>374</v>
      </c>
      <c r="G2211" s="64" t="s">
        <v>531</v>
      </c>
      <c r="H2211" t="s">
        <v>1152</v>
      </c>
      <c r="I2211" s="50" t="str">
        <f t="shared" si="34"/>
        <v>1. 国内CMDI2. 线性调无大于47</v>
      </c>
      <c r="J2211" s="50" t="s">
        <v>1154</v>
      </c>
      <c r="K2211" s="50" t="s">
        <v>1155</v>
      </c>
    </row>
    <row r="2212" spans="1:11" hidden="1">
      <c r="A2212" s="64" t="s">
        <v>1095</v>
      </c>
      <c r="B2212" s="64" t="s">
        <v>291</v>
      </c>
      <c r="C2212" t="s">
        <v>1084</v>
      </c>
      <c r="D2212" s="64" t="s">
        <v>387</v>
      </c>
      <c r="E2212" s="64" t="s">
        <v>28</v>
      </c>
      <c r="F2212" s="64" t="s">
        <v>375</v>
      </c>
      <c r="G2212" s="64" t="s">
        <v>531</v>
      </c>
      <c r="H2212" t="s">
        <v>1152</v>
      </c>
      <c r="I2212" s="50" t="str">
        <f t="shared" si="34"/>
        <v>1. 国内CMDIII3. 粗细调无大于47</v>
      </c>
      <c r="J2212" s="50" t="s">
        <v>1164</v>
      </c>
      <c r="K2212" s="50" t="s">
        <v>1165</v>
      </c>
    </row>
    <row r="2213" spans="1:11" hidden="1">
      <c r="A2213" s="64" t="s">
        <v>1095</v>
      </c>
      <c r="B2213" s="64" t="s">
        <v>291</v>
      </c>
      <c r="C2213" t="s">
        <v>1084</v>
      </c>
      <c r="D2213" s="64" t="s">
        <v>387</v>
      </c>
      <c r="E2213" s="64" t="s">
        <v>28</v>
      </c>
      <c r="F2213" s="64" t="s">
        <v>375</v>
      </c>
      <c r="G2213" s="64" t="s">
        <v>1144</v>
      </c>
      <c r="H2213" t="s">
        <v>1152</v>
      </c>
      <c r="I2213" s="50" t="str">
        <f t="shared" si="34"/>
        <v>1. 国内CMDIII3. 粗细调筒式电位电阻大于47</v>
      </c>
      <c r="J2213" s="50" t="s">
        <v>1164</v>
      </c>
      <c r="K2213" s="50" t="s">
        <v>1165</v>
      </c>
    </row>
    <row r="2214" spans="1:11" hidden="1">
      <c r="A2214" s="64" t="s">
        <v>1095</v>
      </c>
      <c r="B2214" s="64" t="s">
        <v>291</v>
      </c>
      <c r="C2214" t="s">
        <v>1084</v>
      </c>
      <c r="D2214" s="64" t="s">
        <v>387</v>
      </c>
      <c r="E2214" s="64" t="s">
        <v>153</v>
      </c>
      <c r="F2214" s="64" t="s">
        <v>375</v>
      </c>
      <c r="G2214" s="64" t="s">
        <v>531</v>
      </c>
      <c r="H2214" t="s">
        <v>1152</v>
      </c>
      <c r="I2214" s="50" t="str">
        <f t="shared" si="34"/>
        <v>1. 国内CMDI3. 粗细调无大于47</v>
      </c>
      <c r="J2214" s="50" t="s">
        <v>1164</v>
      </c>
      <c r="K2214" s="50" t="s">
        <v>1165</v>
      </c>
    </row>
    <row r="2215" spans="1:11" hidden="1">
      <c r="A2215" s="64" t="s">
        <v>1095</v>
      </c>
      <c r="B2215" s="64" t="s">
        <v>291</v>
      </c>
      <c r="C2215" t="s">
        <v>1084</v>
      </c>
      <c r="D2215" s="64" t="s">
        <v>387</v>
      </c>
      <c r="E2215" s="64" t="s">
        <v>153</v>
      </c>
      <c r="F2215" s="64" t="s">
        <v>375</v>
      </c>
      <c r="G2215" s="64" t="s">
        <v>1144</v>
      </c>
      <c r="H2215" t="s">
        <v>1152</v>
      </c>
      <c r="I2215" s="50" t="str">
        <f t="shared" si="34"/>
        <v>1. 国内CMDI3. 粗细调筒式电位电阻大于47</v>
      </c>
      <c r="J2215" s="50" t="s">
        <v>1164</v>
      </c>
      <c r="K2215" s="50" t="s">
        <v>1165</v>
      </c>
    </row>
    <row r="2216" spans="1:11" hidden="1">
      <c r="A2216" s="64" t="s">
        <v>1095</v>
      </c>
      <c r="B2216" s="64" t="s">
        <v>291</v>
      </c>
      <c r="C2216" t="s">
        <v>1084</v>
      </c>
      <c r="D2216" s="64" t="s">
        <v>387</v>
      </c>
      <c r="E2216" s="64" t="s">
        <v>28</v>
      </c>
      <c r="F2216" s="64" t="s">
        <v>376</v>
      </c>
      <c r="G2216" s="64" t="s">
        <v>531</v>
      </c>
      <c r="H2216" t="s">
        <v>1152</v>
      </c>
      <c r="I2216" s="50" t="str">
        <f t="shared" si="34"/>
        <v>1. 国内CMDIII4. 多级正反调无大于47</v>
      </c>
      <c r="J2216" s="50" t="s">
        <v>1166</v>
      </c>
      <c r="K2216" s="50" t="s">
        <v>1167</v>
      </c>
    </row>
    <row r="2217" spans="1:11" hidden="1">
      <c r="A2217" s="64" t="s">
        <v>1095</v>
      </c>
      <c r="B2217" s="64" t="s">
        <v>291</v>
      </c>
      <c r="C2217" t="s">
        <v>1084</v>
      </c>
      <c r="D2217" s="64" t="s">
        <v>387</v>
      </c>
      <c r="E2217" s="64" t="s">
        <v>28</v>
      </c>
      <c r="F2217" s="64" t="s">
        <v>376</v>
      </c>
      <c r="G2217" s="64" t="s">
        <v>1144</v>
      </c>
      <c r="H2217" t="s">
        <v>1152</v>
      </c>
      <c r="I2217" s="50" t="str">
        <f t="shared" si="34"/>
        <v>1. 国内CMDIII4. 多级正反调筒式电位电阻大于47</v>
      </c>
      <c r="J2217" s="50" t="s">
        <v>1166</v>
      </c>
      <c r="K2217" s="50" t="s">
        <v>1167</v>
      </c>
    </row>
    <row r="2218" spans="1:11" hidden="1">
      <c r="A2218" s="64" t="s">
        <v>1095</v>
      </c>
      <c r="B2218" s="64" t="s">
        <v>291</v>
      </c>
      <c r="C2218" t="s">
        <v>1084</v>
      </c>
      <c r="D2218" s="64" t="s">
        <v>387</v>
      </c>
      <c r="E2218" s="64" t="s">
        <v>153</v>
      </c>
      <c r="F2218" s="64" t="s">
        <v>376</v>
      </c>
      <c r="G2218" s="64" t="s">
        <v>531</v>
      </c>
      <c r="H2218" t="s">
        <v>1152</v>
      </c>
      <c r="I2218" s="50" t="str">
        <f t="shared" ref="I2218:I2281" si="35">A2218&amp;B2218&amp;D2218&amp;E2218&amp;F2218&amp;G2218&amp;H2218</f>
        <v>1. 国内CMDI4. 多级正反调无大于47</v>
      </c>
      <c r="J2218" s="50" t="s">
        <v>1166</v>
      </c>
      <c r="K2218" s="50" t="s">
        <v>1167</v>
      </c>
    </row>
    <row r="2219" spans="1:11" hidden="1">
      <c r="A2219" s="64" t="s">
        <v>1095</v>
      </c>
      <c r="B2219" s="64" t="s">
        <v>291</v>
      </c>
      <c r="C2219" t="s">
        <v>1084</v>
      </c>
      <c r="D2219" s="64" t="s">
        <v>387</v>
      </c>
      <c r="E2219" s="64" t="s">
        <v>153</v>
      </c>
      <c r="F2219" s="64" t="s">
        <v>376</v>
      </c>
      <c r="G2219" s="64" t="s">
        <v>1144</v>
      </c>
      <c r="H2219" t="s">
        <v>1152</v>
      </c>
      <c r="I2219" s="50" t="str">
        <f t="shared" si="35"/>
        <v>1. 国内CMDI4. 多级正反调筒式电位电阻大于47</v>
      </c>
      <c r="J2219" s="50" t="s">
        <v>1166</v>
      </c>
      <c r="K2219" s="50" t="s">
        <v>1167</v>
      </c>
    </row>
    <row r="2220" spans="1:11" hidden="1">
      <c r="A2220" s="64" t="s">
        <v>1095</v>
      </c>
      <c r="B2220" s="64" t="s">
        <v>291</v>
      </c>
      <c r="C2220" t="s">
        <v>1084</v>
      </c>
      <c r="D2220" s="64" t="s">
        <v>387</v>
      </c>
      <c r="E2220" s="64" t="s">
        <v>28</v>
      </c>
      <c r="F2220" s="64" t="s">
        <v>377</v>
      </c>
      <c r="G2220" s="64" t="s">
        <v>531</v>
      </c>
      <c r="H2220" t="s">
        <v>1152</v>
      </c>
      <c r="I2220" s="50" t="str">
        <f t="shared" si="35"/>
        <v>1. 国内CMDIII5. 多级线性调无大于47</v>
      </c>
      <c r="J2220" s="50" t="s">
        <v>1166</v>
      </c>
      <c r="K2220" s="50" t="s">
        <v>1167</v>
      </c>
    </row>
    <row r="2221" spans="1:11" hidden="1">
      <c r="A2221" s="64" t="s">
        <v>1095</v>
      </c>
      <c r="B2221" s="64" t="s">
        <v>291</v>
      </c>
      <c r="C2221" t="s">
        <v>1084</v>
      </c>
      <c r="D2221" s="64" t="s">
        <v>387</v>
      </c>
      <c r="E2221" s="64" t="s">
        <v>153</v>
      </c>
      <c r="F2221" s="64" t="s">
        <v>377</v>
      </c>
      <c r="G2221" s="64" t="s">
        <v>531</v>
      </c>
      <c r="H2221" t="s">
        <v>1152</v>
      </c>
      <c r="I2221" s="50" t="str">
        <f t="shared" si="35"/>
        <v>1. 国内CMDI5. 多级线性调无大于47</v>
      </c>
      <c r="J2221" s="50" t="s">
        <v>1166</v>
      </c>
      <c r="K2221" s="50" t="s">
        <v>1167</v>
      </c>
    </row>
    <row r="2222" spans="1:11" hidden="1">
      <c r="A2222" s="64" t="s">
        <v>1095</v>
      </c>
      <c r="B2222" s="64" t="s">
        <v>291</v>
      </c>
      <c r="C2222" t="s">
        <v>1084</v>
      </c>
      <c r="D2222" s="64" t="s">
        <v>387</v>
      </c>
      <c r="E2222" s="64" t="s">
        <v>28</v>
      </c>
      <c r="F2222" s="64" t="s">
        <v>378</v>
      </c>
      <c r="G2222" s="64" t="s">
        <v>531</v>
      </c>
      <c r="H2222" t="s">
        <v>1152</v>
      </c>
      <c r="I2222" s="50" t="str">
        <f t="shared" si="35"/>
        <v>1. 国内CMDIII6. 多级粗细调无大于47</v>
      </c>
      <c r="J2222" s="50" t="s">
        <v>1166</v>
      </c>
      <c r="K2222" s="50" t="s">
        <v>1167</v>
      </c>
    </row>
    <row r="2223" spans="1:11" hidden="1">
      <c r="A2223" s="64" t="s">
        <v>1095</v>
      </c>
      <c r="B2223" s="64" t="s">
        <v>291</v>
      </c>
      <c r="C2223" t="s">
        <v>1084</v>
      </c>
      <c r="D2223" s="64" t="s">
        <v>387</v>
      </c>
      <c r="E2223" s="64" t="s">
        <v>28</v>
      </c>
      <c r="F2223" s="64" t="s">
        <v>378</v>
      </c>
      <c r="G2223" s="64" t="s">
        <v>1144</v>
      </c>
      <c r="H2223" t="s">
        <v>1152</v>
      </c>
      <c r="I2223" s="50" t="str">
        <f t="shared" si="35"/>
        <v>1. 国内CMDIII6. 多级粗细调筒式电位电阻大于47</v>
      </c>
      <c r="J2223" s="50" t="s">
        <v>1166</v>
      </c>
      <c r="K2223" s="50" t="s">
        <v>1167</v>
      </c>
    </row>
    <row r="2224" spans="1:11" hidden="1">
      <c r="A2224" s="64" t="s">
        <v>1095</v>
      </c>
      <c r="B2224" s="64" t="s">
        <v>291</v>
      </c>
      <c r="C2224" t="s">
        <v>1084</v>
      </c>
      <c r="D2224" s="64" t="s">
        <v>387</v>
      </c>
      <c r="E2224" s="64" t="s">
        <v>153</v>
      </c>
      <c r="F2224" s="64" t="s">
        <v>378</v>
      </c>
      <c r="G2224" s="64" t="s">
        <v>531</v>
      </c>
      <c r="H2224" t="s">
        <v>1152</v>
      </c>
      <c r="I2224" s="50" t="str">
        <f t="shared" si="35"/>
        <v>1. 国内CMDI6. 多级粗细调无大于47</v>
      </c>
      <c r="J2224" s="50" t="s">
        <v>1166</v>
      </c>
      <c r="K2224" s="50" t="s">
        <v>1167</v>
      </c>
    </row>
    <row r="2225" spans="1:11" hidden="1">
      <c r="A2225" s="64" t="s">
        <v>1095</v>
      </c>
      <c r="B2225" s="64" t="s">
        <v>291</v>
      </c>
      <c r="C2225" t="s">
        <v>1084</v>
      </c>
      <c r="D2225" s="64" t="s">
        <v>387</v>
      </c>
      <c r="E2225" s="64" t="s">
        <v>153</v>
      </c>
      <c r="F2225" s="64" t="s">
        <v>378</v>
      </c>
      <c r="G2225" s="64" t="s">
        <v>1144</v>
      </c>
      <c r="H2225" t="s">
        <v>1152</v>
      </c>
      <c r="I2225" s="50" t="str">
        <f t="shared" si="35"/>
        <v>1. 国内CMDI6. 多级粗细调筒式电位电阻大于47</v>
      </c>
      <c r="J2225" s="50" t="s">
        <v>1166</v>
      </c>
      <c r="K2225" s="50" t="s">
        <v>1167</v>
      </c>
    </row>
    <row r="2226" spans="1:11" hidden="1">
      <c r="A2226" s="64" t="s">
        <v>1095</v>
      </c>
      <c r="B2226" s="64" t="s">
        <v>291</v>
      </c>
      <c r="C2226" t="s">
        <v>1084</v>
      </c>
      <c r="D2226" s="64" t="s">
        <v>390</v>
      </c>
      <c r="E2226" s="64" t="s">
        <v>28</v>
      </c>
      <c r="F2226" s="64" t="s">
        <v>373</v>
      </c>
      <c r="G2226" s="64" t="s">
        <v>531</v>
      </c>
      <c r="H2226" t="s">
        <v>1152</v>
      </c>
      <c r="I2226" s="50" t="str">
        <f t="shared" si="35"/>
        <v>1. 国内CMDEIII1. 正反调无大于47</v>
      </c>
      <c r="J2226" s="50" t="s">
        <v>1156</v>
      </c>
      <c r="K2226" s="50" t="s">
        <v>1157</v>
      </c>
    </row>
    <row r="2227" spans="1:11" hidden="1">
      <c r="A2227" s="64" t="s">
        <v>1095</v>
      </c>
      <c r="B2227" s="64" t="s">
        <v>291</v>
      </c>
      <c r="C2227" t="s">
        <v>1084</v>
      </c>
      <c r="D2227" s="64" t="s">
        <v>390</v>
      </c>
      <c r="E2227" s="64" t="s">
        <v>28</v>
      </c>
      <c r="F2227" s="64" t="s">
        <v>373</v>
      </c>
      <c r="G2227" s="64" t="s">
        <v>1144</v>
      </c>
      <c r="H2227" t="s">
        <v>1152</v>
      </c>
      <c r="I2227" s="50" t="str">
        <f t="shared" si="35"/>
        <v>1. 国内CMDEIII1. 正反调筒式电位电阻大于47</v>
      </c>
      <c r="J2227" s="50" t="s">
        <v>1162</v>
      </c>
      <c r="K2227" s="50" t="s">
        <v>1163</v>
      </c>
    </row>
    <row r="2228" spans="1:11" hidden="1">
      <c r="A2228" s="64" t="s">
        <v>1095</v>
      </c>
      <c r="B2228" s="64" t="s">
        <v>291</v>
      </c>
      <c r="C2228" t="s">
        <v>1084</v>
      </c>
      <c r="D2228" s="64" t="s">
        <v>390</v>
      </c>
      <c r="E2228" s="64" t="s">
        <v>153</v>
      </c>
      <c r="F2228" s="64" t="s">
        <v>373</v>
      </c>
      <c r="G2228" s="64" t="s">
        <v>531</v>
      </c>
      <c r="H2228" t="s">
        <v>1152</v>
      </c>
      <c r="I2228" s="50" t="str">
        <f t="shared" si="35"/>
        <v>1. 国内CMDEI1. 正反调无大于47</v>
      </c>
      <c r="J2228" s="50" t="s">
        <v>1154</v>
      </c>
      <c r="K2228" s="50" t="s">
        <v>1155</v>
      </c>
    </row>
    <row r="2229" spans="1:11" hidden="1">
      <c r="A2229" s="64" t="s">
        <v>1095</v>
      </c>
      <c r="B2229" s="64" t="s">
        <v>291</v>
      </c>
      <c r="C2229" t="s">
        <v>1084</v>
      </c>
      <c r="D2229" s="64" t="s">
        <v>390</v>
      </c>
      <c r="E2229" s="64" t="s">
        <v>153</v>
      </c>
      <c r="F2229" s="64" t="s">
        <v>373</v>
      </c>
      <c r="G2229" s="64" t="s">
        <v>1144</v>
      </c>
      <c r="H2229" t="s">
        <v>1152</v>
      </c>
      <c r="I2229" s="50" t="str">
        <f t="shared" si="35"/>
        <v>1. 国内CMDEI1. 正反调筒式电位电阻大于47</v>
      </c>
      <c r="J2229" s="50" t="s">
        <v>1154</v>
      </c>
      <c r="K2229" s="50" t="s">
        <v>1155</v>
      </c>
    </row>
    <row r="2230" spans="1:11" hidden="1">
      <c r="A2230" s="64" t="s">
        <v>1095</v>
      </c>
      <c r="B2230" s="64" t="s">
        <v>291</v>
      </c>
      <c r="C2230" t="s">
        <v>1084</v>
      </c>
      <c r="D2230" s="64" t="s">
        <v>390</v>
      </c>
      <c r="E2230" s="64" t="s">
        <v>28</v>
      </c>
      <c r="F2230" s="64" t="s">
        <v>374</v>
      </c>
      <c r="G2230" s="64" t="s">
        <v>531</v>
      </c>
      <c r="H2230" t="s">
        <v>1152</v>
      </c>
      <c r="I2230" s="50" t="str">
        <f t="shared" si="35"/>
        <v>1. 国内CMDEIII2. 线性调无大于47</v>
      </c>
      <c r="J2230" s="50" t="s">
        <v>1156</v>
      </c>
      <c r="K2230" s="50" t="s">
        <v>1157</v>
      </c>
    </row>
    <row r="2231" spans="1:11" hidden="1">
      <c r="A2231" s="64" t="s">
        <v>1095</v>
      </c>
      <c r="B2231" s="64" t="s">
        <v>291</v>
      </c>
      <c r="C2231" t="s">
        <v>1084</v>
      </c>
      <c r="D2231" s="64" t="s">
        <v>390</v>
      </c>
      <c r="E2231" s="64" t="s">
        <v>153</v>
      </c>
      <c r="F2231" s="64" t="s">
        <v>374</v>
      </c>
      <c r="G2231" s="64" t="s">
        <v>531</v>
      </c>
      <c r="H2231" t="s">
        <v>1152</v>
      </c>
      <c r="I2231" s="50" t="str">
        <f t="shared" si="35"/>
        <v>1. 国内CMDEI2. 线性调无大于47</v>
      </c>
      <c r="J2231" s="50" t="s">
        <v>1154</v>
      </c>
      <c r="K2231" s="50" t="s">
        <v>1155</v>
      </c>
    </row>
    <row r="2232" spans="1:11" hidden="1">
      <c r="A2232" s="64" t="s">
        <v>1095</v>
      </c>
      <c r="B2232" s="64" t="s">
        <v>291</v>
      </c>
      <c r="C2232" t="s">
        <v>1084</v>
      </c>
      <c r="D2232" s="64" t="s">
        <v>390</v>
      </c>
      <c r="E2232" s="64" t="s">
        <v>28</v>
      </c>
      <c r="F2232" s="64" t="s">
        <v>375</v>
      </c>
      <c r="G2232" s="64" t="s">
        <v>531</v>
      </c>
      <c r="H2232" t="s">
        <v>1152</v>
      </c>
      <c r="I2232" s="50" t="str">
        <f t="shared" si="35"/>
        <v>1. 国内CMDEIII3. 粗细调无大于47</v>
      </c>
      <c r="J2232" s="50" t="s">
        <v>1164</v>
      </c>
      <c r="K2232" s="50" t="s">
        <v>1165</v>
      </c>
    </row>
    <row r="2233" spans="1:11" hidden="1">
      <c r="A2233" s="64" t="s">
        <v>1095</v>
      </c>
      <c r="B2233" s="64" t="s">
        <v>291</v>
      </c>
      <c r="C2233" t="s">
        <v>1084</v>
      </c>
      <c r="D2233" s="64" t="s">
        <v>390</v>
      </c>
      <c r="E2233" s="64" t="s">
        <v>28</v>
      </c>
      <c r="F2233" s="64" t="s">
        <v>375</v>
      </c>
      <c r="G2233" s="64" t="s">
        <v>1144</v>
      </c>
      <c r="H2233" t="s">
        <v>1152</v>
      </c>
      <c r="I2233" s="50" t="str">
        <f t="shared" si="35"/>
        <v>1. 国内CMDEIII3. 粗细调筒式电位电阻大于47</v>
      </c>
      <c r="J2233" s="50" t="s">
        <v>1164</v>
      </c>
      <c r="K2233" s="50" t="s">
        <v>1165</v>
      </c>
    </row>
    <row r="2234" spans="1:11" hidden="1">
      <c r="A2234" s="64" t="s">
        <v>1095</v>
      </c>
      <c r="B2234" s="64" t="s">
        <v>291</v>
      </c>
      <c r="C2234" t="s">
        <v>1084</v>
      </c>
      <c r="D2234" s="64" t="s">
        <v>390</v>
      </c>
      <c r="E2234" s="64" t="s">
        <v>153</v>
      </c>
      <c r="F2234" s="64" t="s">
        <v>375</v>
      </c>
      <c r="G2234" s="64" t="s">
        <v>531</v>
      </c>
      <c r="H2234" t="s">
        <v>1152</v>
      </c>
      <c r="I2234" s="50" t="str">
        <f t="shared" si="35"/>
        <v>1. 国内CMDEI3. 粗细调无大于47</v>
      </c>
      <c r="J2234" s="50" t="s">
        <v>1164</v>
      </c>
      <c r="K2234" s="50" t="s">
        <v>1165</v>
      </c>
    </row>
    <row r="2235" spans="1:11" hidden="1">
      <c r="A2235" s="64" t="s">
        <v>1095</v>
      </c>
      <c r="B2235" s="64" t="s">
        <v>291</v>
      </c>
      <c r="C2235" t="s">
        <v>1084</v>
      </c>
      <c r="D2235" s="64" t="s">
        <v>390</v>
      </c>
      <c r="E2235" s="64" t="s">
        <v>153</v>
      </c>
      <c r="F2235" s="64" t="s">
        <v>375</v>
      </c>
      <c r="G2235" s="64" t="s">
        <v>1144</v>
      </c>
      <c r="H2235" t="s">
        <v>1152</v>
      </c>
      <c r="I2235" s="50" t="str">
        <f t="shared" si="35"/>
        <v>1. 国内CMDEI3. 粗细调筒式电位电阻大于47</v>
      </c>
      <c r="J2235" s="50" t="s">
        <v>1164</v>
      </c>
      <c r="K2235" s="50" t="s">
        <v>1165</v>
      </c>
    </row>
    <row r="2236" spans="1:11" hidden="1">
      <c r="A2236" s="64" t="s">
        <v>1095</v>
      </c>
      <c r="B2236" s="64" t="s">
        <v>291</v>
      </c>
      <c r="C2236" t="s">
        <v>1084</v>
      </c>
      <c r="D2236" s="64" t="s">
        <v>390</v>
      </c>
      <c r="E2236" s="64" t="s">
        <v>28</v>
      </c>
      <c r="F2236" s="64" t="s">
        <v>376</v>
      </c>
      <c r="G2236" s="64" t="s">
        <v>531</v>
      </c>
      <c r="H2236" t="s">
        <v>1152</v>
      </c>
      <c r="I2236" s="50" t="str">
        <f t="shared" si="35"/>
        <v>1. 国内CMDEIII4. 多级正反调无大于47</v>
      </c>
      <c r="J2236" s="50" t="s">
        <v>1166</v>
      </c>
      <c r="K2236" s="50" t="s">
        <v>1167</v>
      </c>
    </row>
    <row r="2237" spans="1:11" hidden="1">
      <c r="A2237" s="64" t="s">
        <v>1095</v>
      </c>
      <c r="B2237" s="64" t="s">
        <v>291</v>
      </c>
      <c r="C2237" t="s">
        <v>1084</v>
      </c>
      <c r="D2237" s="64" t="s">
        <v>390</v>
      </c>
      <c r="E2237" s="64" t="s">
        <v>28</v>
      </c>
      <c r="F2237" s="64" t="s">
        <v>376</v>
      </c>
      <c r="G2237" s="64" t="s">
        <v>1144</v>
      </c>
      <c r="H2237" t="s">
        <v>1152</v>
      </c>
      <c r="I2237" s="50" t="str">
        <f t="shared" si="35"/>
        <v>1. 国内CMDEIII4. 多级正反调筒式电位电阻大于47</v>
      </c>
      <c r="J2237" s="50" t="s">
        <v>1166</v>
      </c>
      <c r="K2237" s="50" t="s">
        <v>1167</v>
      </c>
    </row>
    <row r="2238" spans="1:11" hidden="1">
      <c r="A2238" s="64" t="s">
        <v>1095</v>
      </c>
      <c r="B2238" s="64" t="s">
        <v>291</v>
      </c>
      <c r="C2238" t="s">
        <v>1084</v>
      </c>
      <c r="D2238" s="64" t="s">
        <v>390</v>
      </c>
      <c r="E2238" s="64" t="s">
        <v>153</v>
      </c>
      <c r="F2238" s="64" t="s">
        <v>376</v>
      </c>
      <c r="G2238" s="64" t="s">
        <v>531</v>
      </c>
      <c r="H2238" t="s">
        <v>1152</v>
      </c>
      <c r="I2238" s="50" t="str">
        <f t="shared" si="35"/>
        <v>1. 国内CMDEI4. 多级正反调无大于47</v>
      </c>
      <c r="J2238" s="50" t="s">
        <v>1166</v>
      </c>
      <c r="K2238" s="50" t="s">
        <v>1167</v>
      </c>
    </row>
    <row r="2239" spans="1:11" hidden="1">
      <c r="A2239" s="64" t="s">
        <v>1095</v>
      </c>
      <c r="B2239" s="64" t="s">
        <v>291</v>
      </c>
      <c r="C2239" t="s">
        <v>1084</v>
      </c>
      <c r="D2239" s="64" t="s">
        <v>390</v>
      </c>
      <c r="E2239" s="64" t="s">
        <v>153</v>
      </c>
      <c r="F2239" s="64" t="s">
        <v>376</v>
      </c>
      <c r="G2239" s="64" t="s">
        <v>1144</v>
      </c>
      <c r="H2239" t="s">
        <v>1152</v>
      </c>
      <c r="I2239" s="50" t="str">
        <f t="shared" si="35"/>
        <v>1. 国内CMDEI4. 多级正反调筒式电位电阻大于47</v>
      </c>
      <c r="J2239" s="50" t="s">
        <v>1166</v>
      </c>
      <c r="K2239" s="50" t="s">
        <v>1167</v>
      </c>
    </row>
    <row r="2240" spans="1:11" hidden="1">
      <c r="A2240" s="64" t="s">
        <v>1095</v>
      </c>
      <c r="B2240" s="64" t="s">
        <v>291</v>
      </c>
      <c r="C2240" t="s">
        <v>1084</v>
      </c>
      <c r="D2240" s="64" t="s">
        <v>390</v>
      </c>
      <c r="E2240" s="64" t="s">
        <v>28</v>
      </c>
      <c r="F2240" s="64" t="s">
        <v>377</v>
      </c>
      <c r="G2240" s="64" t="s">
        <v>531</v>
      </c>
      <c r="H2240" t="s">
        <v>1152</v>
      </c>
      <c r="I2240" s="50" t="str">
        <f t="shared" si="35"/>
        <v>1. 国内CMDEIII5. 多级线性调无大于47</v>
      </c>
      <c r="J2240" s="50" t="s">
        <v>1166</v>
      </c>
      <c r="K2240" s="50" t="s">
        <v>1167</v>
      </c>
    </row>
    <row r="2241" spans="1:11" hidden="1">
      <c r="A2241" s="64" t="s">
        <v>1095</v>
      </c>
      <c r="B2241" s="64" t="s">
        <v>291</v>
      </c>
      <c r="C2241" t="s">
        <v>1084</v>
      </c>
      <c r="D2241" s="64" t="s">
        <v>390</v>
      </c>
      <c r="E2241" s="64" t="s">
        <v>153</v>
      </c>
      <c r="F2241" s="64" t="s">
        <v>377</v>
      </c>
      <c r="G2241" s="64" t="s">
        <v>531</v>
      </c>
      <c r="H2241" t="s">
        <v>1152</v>
      </c>
      <c r="I2241" s="50" t="str">
        <f t="shared" si="35"/>
        <v>1. 国内CMDEI5. 多级线性调无大于47</v>
      </c>
      <c r="J2241" s="50" t="s">
        <v>1166</v>
      </c>
      <c r="K2241" s="50" t="s">
        <v>1167</v>
      </c>
    </row>
    <row r="2242" spans="1:11" hidden="1">
      <c r="A2242" s="64" t="s">
        <v>1095</v>
      </c>
      <c r="B2242" s="64" t="s">
        <v>291</v>
      </c>
      <c r="C2242" t="s">
        <v>1084</v>
      </c>
      <c r="D2242" s="64" t="s">
        <v>390</v>
      </c>
      <c r="E2242" s="64" t="s">
        <v>28</v>
      </c>
      <c r="F2242" s="64" t="s">
        <v>378</v>
      </c>
      <c r="G2242" s="64" t="s">
        <v>531</v>
      </c>
      <c r="H2242" t="s">
        <v>1152</v>
      </c>
      <c r="I2242" s="50" t="str">
        <f t="shared" si="35"/>
        <v>1. 国内CMDEIII6. 多级粗细调无大于47</v>
      </c>
      <c r="J2242" s="50" t="s">
        <v>1166</v>
      </c>
      <c r="K2242" s="50" t="s">
        <v>1167</v>
      </c>
    </row>
    <row r="2243" spans="1:11" hidden="1">
      <c r="A2243" s="64" t="s">
        <v>1095</v>
      </c>
      <c r="B2243" s="64" t="s">
        <v>291</v>
      </c>
      <c r="C2243" t="s">
        <v>1084</v>
      </c>
      <c r="D2243" s="64" t="s">
        <v>390</v>
      </c>
      <c r="E2243" s="64" t="s">
        <v>28</v>
      </c>
      <c r="F2243" s="64" t="s">
        <v>378</v>
      </c>
      <c r="G2243" s="64" t="s">
        <v>1144</v>
      </c>
      <c r="H2243" t="s">
        <v>1152</v>
      </c>
      <c r="I2243" s="50" t="str">
        <f t="shared" si="35"/>
        <v>1. 国内CMDEIII6. 多级粗细调筒式电位电阻大于47</v>
      </c>
      <c r="J2243" s="50" t="s">
        <v>1166</v>
      </c>
      <c r="K2243" s="50" t="s">
        <v>1167</v>
      </c>
    </row>
    <row r="2244" spans="1:11" hidden="1">
      <c r="A2244" s="64" t="s">
        <v>1095</v>
      </c>
      <c r="B2244" s="64" t="s">
        <v>291</v>
      </c>
      <c r="C2244" t="s">
        <v>1084</v>
      </c>
      <c r="D2244" s="64" t="s">
        <v>390</v>
      </c>
      <c r="E2244" s="64" t="s">
        <v>153</v>
      </c>
      <c r="F2244" s="64" t="s">
        <v>378</v>
      </c>
      <c r="G2244" s="64" t="s">
        <v>531</v>
      </c>
      <c r="H2244" t="s">
        <v>1152</v>
      </c>
      <c r="I2244" s="50" t="str">
        <f t="shared" si="35"/>
        <v>1. 国内CMDEI6. 多级粗细调无大于47</v>
      </c>
      <c r="J2244" s="50" t="s">
        <v>1166</v>
      </c>
      <c r="K2244" s="50" t="s">
        <v>1167</v>
      </c>
    </row>
    <row r="2245" spans="1:11" hidden="1">
      <c r="A2245" s="64" t="s">
        <v>1095</v>
      </c>
      <c r="B2245" s="64" t="s">
        <v>291</v>
      </c>
      <c r="C2245" t="s">
        <v>1084</v>
      </c>
      <c r="D2245" s="64" t="s">
        <v>390</v>
      </c>
      <c r="E2245" s="64" t="s">
        <v>153</v>
      </c>
      <c r="F2245" s="64" t="s">
        <v>378</v>
      </c>
      <c r="G2245" s="64" t="s">
        <v>1144</v>
      </c>
      <c r="H2245" t="s">
        <v>1152</v>
      </c>
      <c r="I2245" s="50" t="str">
        <f t="shared" si="35"/>
        <v>1. 国内CMDEI6. 多级粗细调筒式电位电阻大于47</v>
      </c>
      <c r="J2245" s="50" t="s">
        <v>1166</v>
      </c>
      <c r="K2245" s="50" t="s">
        <v>1167</v>
      </c>
    </row>
    <row r="2246" spans="1:11" hidden="1">
      <c r="A2246" s="64" t="s">
        <v>15</v>
      </c>
      <c r="B2246" s="64" t="s">
        <v>306</v>
      </c>
      <c r="C2246" t="s">
        <v>1084</v>
      </c>
      <c r="D2246" s="64" t="s">
        <v>118</v>
      </c>
      <c r="E2246" s="64" t="s">
        <v>28</v>
      </c>
      <c r="F2246" s="64" t="s">
        <v>373</v>
      </c>
      <c r="G2246" s="64" t="s">
        <v>531</v>
      </c>
      <c r="H2246" t="s">
        <v>1142</v>
      </c>
      <c r="I2246" s="50" t="str">
        <f t="shared" si="35"/>
        <v>2. 出口VCMBIII1. 正反调无小于35</v>
      </c>
      <c r="J2246" s="98" t="s">
        <v>1143</v>
      </c>
    </row>
    <row r="2247" spans="1:11" hidden="1">
      <c r="A2247" s="64" t="s">
        <v>15</v>
      </c>
      <c r="B2247" s="64" t="s">
        <v>306</v>
      </c>
      <c r="C2247" t="s">
        <v>1084</v>
      </c>
      <c r="D2247" s="64" t="s">
        <v>118</v>
      </c>
      <c r="E2247" s="64" t="s">
        <v>28</v>
      </c>
      <c r="F2247" s="64" t="s">
        <v>373</v>
      </c>
      <c r="G2247" s="64" t="s">
        <v>1144</v>
      </c>
      <c r="H2247" t="s">
        <v>1142</v>
      </c>
      <c r="I2247" s="50" t="str">
        <f t="shared" si="35"/>
        <v>2. 出口VCMBIII1. 正反调筒式电位电阻小于35</v>
      </c>
      <c r="J2247" s="98" t="s">
        <v>1145</v>
      </c>
    </row>
    <row r="2248" spans="1:11" hidden="1">
      <c r="A2248" s="64" t="s">
        <v>15</v>
      </c>
      <c r="B2248" s="64" t="s">
        <v>306</v>
      </c>
      <c r="C2248" t="s">
        <v>1084</v>
      </c>
      <c r="D2248" s="64" t="s">
        <v>118</v>
      </c>
      <c r="E2248" s="64" t="s">
        <v>153</v>
      </c>
      <c r="F2248" s="64" t="s">
        <v>373</v>
      </c>
      <c r="G2248" s="64" t="s">
        <v>531</v>
      </c>
      <c r="H2248" t="s">
        <v>1142</v>
      </c>
      <c r="I2248" s="50" t="str">
        <f t="shared" si="35"/>
        <v>2. 出口VCMBI1. 正反调无小于35</v>
      </c>
      <c r="J2248" s="98" t="s">
        <v>1143</v>
      </c>
    </row>
    <row r="2249" spans="1:11" hidden="1">
      <c r="A2249" s="64" t="s">
        <v>15</v>
      </c>
      <c r="B2249" s="64" t="s">
        <v>306</v>
      </c>
      <c r="C2249" t="s">
        <v>1084</v>
      </c>
      <c r="D2249" s="64" t="s">
        <v>118</v>
      </c>
      <c r="E2249" s="64" t="s">
        <v>153</v>
      </c>
      <c r="F2249" s="64" t="s">
        <v>373</v>
      </c>
      <c r="G2249" s="64" t="s">
        <v>1144</v>
      </c>
      <c r="H2249" t="s">
        <v>1142</v>
      </c>
      <c r="I2249" s="50" t="str">
        <f t="shared" si="35"/>
        <v>2. 出口VCMBI1. 正反调筒式电位电阻小于35</v>
      </c>
      <c r="J2249" s="98" t="s">
        <v>1146</v>
      </c>
    </row>
    <row r="2250" spans="1:11" hidden="1">
      <c r="A2250" s="64" t="s">
        <v>15</v>
      </c>
      <c r="B2250" s="64" t="s">
        <v>306</v>
      </c>
      <c r="C2250" t="s">
        <v>1084</v>
      </c>
      <c r="D2250" s="64" t="s">
        <v>118</v>
      </c>
      <c r="E2250" s="64" t="s">
        <v>28</v>
      </c>
      <c r="F2250" s="64" t="s">
        <v>374</v>
      </c>
      <c r="G2250" s="64" t="s">
        <v>531</v>
      </c>
      <c r="H2250" t="s">
        <v>1142</v>
      </c>
      <c r="I2250" s="50" t="str">
        <f t="shared" si="35"/>
        <v>2. 出口VCMBIII2. 线性调无小于35</v>
      </c>
      <c r="J2250" s="50" t="s">
        <v>1143</v>
      </c>
    </row>
    <row r="2251" spans="1:11" hidden="1">
      <c r="A2251" s="64" t="s">
        <v>15</v>
      </c>
      <c r="B2251" s="64" t="s">
        <v>306</v>
      </c>
      <c r="C2251" t="s">
        <v>1084</v>
      </c>
      <c r="D2251" s="64" t="s">
        <v>118</v>
      </c>
      <c r="E2251" s="64" t="s">
        <v>153</v>
      </c>
      <c r="F2251" s="64" t="s">
        <v>374</v>
      </c>
      <c r="G2251" s="64" t="s">
        <v>531</v>
      </c>
      <c r="H2251" t="s">
        <v>1142</v>
      </c>
      <c r="I2251" s="50" t="str">
        <f t="shared" si="35"/>
        <v>2. 出口VCMBI2. 线性调无小于35</v>
      </c>
      <c r="J2251" s="50" t="s">
        <v>1143</v>
      </c>
    </row>
    <row r="2252" spans="1:11" hidden="1">
      <c r="A2252" s="64" t="s">
        <v>15</v>
      </c>
      <c r="B2252" s="64" t="s">
        <v>306</v>
      </c>
      <c r="C2252" t="s">
        <v>1084</v>
      </c>
      <c r="D2252" s="64" t="s">
        <v>118</v>
      </c>
      <c r="E2252" s="64" t="s">
        <v>28</v>
      </c>
      <c r="F2252" s="64" t="s">
        <v>375</v>
      </c>
      <c r="G2252" s="64" t="s">
        <v>531</v>
      </c>
      <c r="H2252" t="s">
        <v>1142</v>
      </c>
      <c r="I2252" s="50" t="str">
        <f t="shared" si="35"/>
        <v>2. 出口VCMBIII3. 粗细调无小于35</v>
      </c>
      <c r="J2252" s="50" t="s">
        <v>1147</v>
      </c>
    </row>
    <row r="2253" spans="1:11" hidden="1">
      <c r="A2253" s="64" t="s">
        <v>15</v>
      </c>
      <c r="B2253" s="64" t="s">
        <v>306</v>
      </c>
      <c r="C2253" t="s">
        <v>1084</v>
      </c>
      <c r="D2253" s="64" t="s">
        <v>118</v>
      </c>
      <c r="E2253" s="64" t="s">
        <v>28</v>
      </c>
      <c r="F2253" s="64" t="s">
        <v>375</v>
      </c>
      <c r="G2253" s="64" t="s">
        <v>1144</v>
      </c>
      <c r="H2253" t="s">
        <v>1142</v>
      </c>
      <c r="I2253" s="50" t="str">
        <f t="shared" si="35"/>
        <v>2. 出口VCMBIII3. 粗细调筒式电位电阻小于35</v>
      </c>
      <c r="J2253" s="50" t="s">
        <v>1147</v>
      </c>
    </row>
    <row r="2254" spans="1:11" hidden="1">
      <c r="A2254" s="64" t="s">
        <v>15</v>
      </c>
      <c r="B2254" s="64" t="s">
        <v>306</v>
      </c>
      <c r="C2254" t="s">
        <v>1084</v>
      </c>
      <c r="D2254" s="64" t="s">
        <v>118</v>
      </c>
      <c r="E2254" s="64" t="s">
        <v>153</v>
      </c>
      <c r="F2254" s="64" t="s">
        <v>375</v>
      </c>
      <c r="G2254" s="64" t="s">
        <v>531</v>
      </c>
      <c r="H2254" t="s">
        <v>1142</v>
      </c>
      <c r="I2254" s="50" t="str">
        <f t="shared" si="35"/>
        <v>2. 出口VCMBI3. 粗细调无小于35</v>
      </c>
      <c r="J2254" s="50" t="s">
        <v>1147</v>
      </c>
    </row>
    <row r="2255" spans="1:11" hidden="1">
      <c r="A2255" s="64" t="s">
        <v>15</v>
      </c>
      <c r="B2255" s="64" t="s">
        <v>306</v>
      </c>
      <c r="C2255" t="s">
        <v>1084</v>
      </c>
      <c r="D2255" s="64" t="s">
        <v>118</v>
      </c>
      <c r="E2255" s="64" t="s">
        <v>153</v>
      </c>
      <c r="F2255" s="64" t="s">
        <v>375</v>
      </c>
      <c r="G2255" s="64" t="s">
        <v>1144</v>
      </c>
      <c r="H2255" t="s">
        <v>1142</v>
      </c>
      <c r="I2255" s="50" t="str">
        <f t="shared" si="35"/>
        <v>2. 出口VCMBI3. 粗细调筒式电位电阻小于35</v>
      </c>
      <c r="J2255" s="50" t="s">
        <v>1147</v>
      </c>
    </row>
    <row r="2256" spans="1:11" hidden="1">
      <c r="A2256" s="64" t="s">
        <v>15</v>
      </c>
      <c r="B2256" s="64" t="s">
        <v>306</v>
      </c>
      <c r="C2256" t="s">
        <v>1084</v>
      </c>
      <c r="D2256" s="64" t="s">
        <v>118</v>
      </c>
      <c r="E2256" s="64" t="s">
        <v>28</v>
      </c>
      <c r="F2256" s="64" t="s">
        <v>376</v>
      </c>
      <c r="G2256" s="64" t="s">
        <v>531</v>
      </c>
      <c r="H2256" t="s">
        <v>1142</v>
      </c>
      <c r="I2256" s="50" t="str">
        <f t="shared" si="35"/>
        <v>2. 出口VCMBIII4. 多级正反调无小于35</v>
      </c>
      <c r="J2256" s="50" t="s">
        <v>1148</v>
      </c>
    </row>
    <row r="2257" spans="1:10" hidden="1">
      <c r="A2257" s="64" t="s">
        <v>15</v>
      </c>
      <c r="B2257" s="64" t="s">
        <v>306</v>
      </c>
      <c r="C2257" t="s">
        <v>1084</v>
      </c>
      <c r="D2257" s="64" t="s">
        <v>118</v>
      </c>
      <c r="E2257" s="64" t="s">
        <v>28</v>
      </c>
      <c r="F2257" s="64" t="s">
        <v>376</v>
      </c>
      <c r="G2257" s="64" t="s">
        <v>1144</v>
      </c>
      <c r="H2257" t="s">
        <v>1142</v>
      </c>
      <c r="I2257" s="50" t="str">
        <f t="shared" si="35"/>
        <v>2. 出口VCMBIII4. 多级正反调筒式电位电阻小于35</v>
      </c>
      <c r="J2257" s="50" t="s">
        <v>1148</v>
      </c>
    </row>
    <row r="2258" spans="1:10" hidden="1">
      <c r="A2258" s="64" t="s">
        <v>15</v>
      </c>
      <c r="B2258" s="64" t="s">
        <v>306</v>
      </c>
      <c r="C2258" t="s">
        <v>1084</v>
      </c>
      <c r="D2258" s="64" t="s">
        <v>118</v>
      </c>
      <c r="E2258" s="64" t="s">
        <v>153</v>
      </c>
      <c r="F2258" s="64" t="s">
        <v>376</v>
      </c>
      <c r="G2258" s="64" t="s">
        <v>531</v>
      </c>
      <c r="H2258" t="s">
        <v>1142</v>
      </c>
      <c r="I2258" s="50" t="str">
        <f t="shared" si="35"/>
        <v>2. 出口VCMBI4. 多级正反调无小于35</v>
      </c>
      <c r="J2258" s="50" t="s">
        <v>1148</v>
      </c>
    </row>
    <row r="2259" spans="1:10" hidden="1">
      <c r="A2259" s="64" t="s">
        <v>15</v>
      </c>
      <c r="B2259" s="64" t="s">
        <v>306</v>
      </c>
      <c r="C2259" t="s">
        <v>1084</v>
      </c>
      <c r="D2259" s="64" t="s">
        <v>118</v>
      </c>
      <c r="E2259" s="64" t="s">
        <v>153</v>
      </c>
      <c r="F2259" s="64" t="s">
        <v>376</v>
      </c>
      <c r="G2259" s="64" t="s">
        <v>1144</v>
      </c>
      <c r="H2259" t="s">
        <v>1142</v>
      </c>
      <c r="I2259" s="50" t="str">
        <f t="shared" si="35"/>
        <v>2. 出口VCMBI4. 多级正反调筒式电位电阻小于35</v>
      </c>
      <c r="J2259" s="50" t="s">
        <v>1148</v>
      </c>
    </row>
    <row r="2260" spans="1:10" hidden="1">
      <c r="A2260" s="64" t="s">
        <v>15</v>
      </c>
      <c r="B2260" s="64" t="s">
        <v>306</v>
      </c>
      <c r="C2260" t="s">
        <v>1084</v>
      </c>
      <c r="D2260" s="64" t="s">
        <v>118</v>
      </c>
      <c r="E2260" s="64" t="s">
        <v>28</v>
      </c>
      <c r="F2260" s="64" t="s">
        <v>377</v>
      </c>
      <c r="G2260" s="64" t="s">
        <v>531</v>
      </c>
      <c r="H2260" t="s">
        <v>1142</v>
      </c>
      <c r="I2260" s="50" t="str">
        <f t="shared" si="35"/>
        <v>2. 出口VCMBIII5. 多级线性调无小于35</v>
      </c>
      <c r="J2260" s="50" t="s">
        <v>1148</v>
      </c>
    </row>
    <row r="2261" spans="1:10" hidden="1">
      <c r="A2261" s="64" t="s">
        <v>15</v>
      </c>
      <c r="B2261" s="64" t="s">
        <v>306</v>
      </c>
      <c r="C2261" t="s">
        <v>1084</v>
      </c>
      <c r="D2261" s="64" t="s">
        <v>118</v>
      </c>
      <c r="E2261" s="64" t="s">
        <v>153</v>
      </c>
      <c r="F2261" s="64" t="s">
        <v>377</v>
      </c>
      <c r="G2261" s="64" t="s">
        <v>531</v>
      </c>
      <c r="H2261" t="s">
        <v>1142</v>
      </c>
      <c r="I2261" s="50" t="str">
        <f t="shared" si="35"/>
        <v>2. 出口VCMBI5. 多级线性调无小于35</v>
      </c>
      <c r="J2261" s="50" t="s">
        <v>1148</v>
      </c>
    </row>
    <row r="2262" spans="1:10" hidden="1">
      <c r="A2262" s="64" t="s">
        <v>15</v>
      </c>
      <c r="B2262" s="64" t="s">
        <v>306</v>
      </c>
      <c r="C2262" t="s">
        <v>1084</v>
      </c>
      <c r="D2262" s="64" t="s">
        <v>118</v>
      </c>
      <c r="E2262" s="64" t="s">
        <v>28</v>
      </c>
      <c r="F2262" s="64" t="s">
        <v>378</v>
      </c>
      <c r="G2262" s="64" t="s">
        <v>531</v>
      </c>
      <c r="H2262" t="s">
        <v>1142</v>
      </c>
      <c r="I2262" s="50" t="str">
        <f t="shared" si="35"/>
        <v>2. 出口VCMBIII6. 多级粗细调无小于35</v>
      </c>
      <c r="J2262" s="50" t="s">
        <v>1148</v>
      </c>
    </row>
    <row r="2263" spans="1:10" hidden="1">
      <c r="A2263" s="64" t="s">
        <v>15</v>
      </c>
      <c r="B2263" s="64" t="s">
        <v>306</v>
      </c>
      <c r="C2263" t="s">
        <v>1084</v>
      </c>
      <c r="D2263" s="64" t="s">
        <v>118</v>
      </c>
      <c r="E2263" s="64" t="s">
        <v>28</v>
      </c>
      <c r="F2263" s="64" t="s">
        <v>378</v>
      </c>
      <c r="G2263" s="64" t="s">
        <v>1144</v>
      </c>
      <c r="H2263" t="s">
        <v>1142</v>
      </c>
      <c r="I2263" s="50" t="str">
        <f t="shared" si="35"/>
        <v>2. 出口VCMBIII6. 多级粗细调筒式电位电阻小于35</v>
      </c>
      <c r="J2263" s="50" t="s">
        <v>1148</v>
      </c>
    </row>
    <row r="2264" spans="1:10" hidden="1">
      <c r="A2264" s="64" t="s">
        <v>15</v>
      </c>
      <c r="B2264" s="64" t="s">
        <v>306</v>
      </c>
      <c r="C2264" t="s">
        <v>1084</v>
      </c>
      <c r="D2264" s="64" t="s">
        <v>118</v>
      </c>
      <c r="E2264" s="64" t="s">
        <v>153</v>
      </c>
      <c r="F2264" s="64" t="s">
        <v>378</v>
      </c>
      <c r="G2264" s="64" t="s">
        <v>531</v>
      </c>
      <c r="H2264" t="s">
        <v>1142</v>
      </c>
      <c r="I2264" s="50" t="str">
        <f t="shared" si="35"/>
        <v>2. 出口VCMBI6. 多级粗细调无小于35</v>
      </c>
      <c r="J2264" s="50" t="s">
        <v>1148</v>
      </c>
    </row>
    <row r="2265" spans="1:10" hidden="1">
      <c r="A2265" s="64" t="s">
        <v>15</v>
      </c>
      <c r="B2265" s="64" t="s">
        <v>306</v>
      </c>
      <c r="C2265" t="s">
        <v>1084</v>
      </c>
      <c r="D2265" s="64" t="s">
        <v>118</v>
      </c>
      <c r="E2265" s="64" t="s">
        <v>153</v>
      </c>
      <c r="F2265" s="64" t="s">
        <v>378</v>
      </c>
      <c r="G2265" s="64" t="s">
        <v>1144</v>
      </c>
      <c r="H2265" t="s">
        <v>1142</v>
      </c>
      <c r="I2265" s="50" t="str">
        <f t="shared" si="35"/>
        <v>2. 出口VCMBI6. 多级粗细调筒式电位电阻小于35</v>
      </c>
      <c r="J2265" s="50" t="s">
        <v>1148</v>
      </c>
    </row>
    <row r="2266" spans="1:10" hidden="1">
      <c r="A2266" s="64" t="s">
        <v>15</v>
      </c>
      <c r="B2266" s="64" t="s">
        <v>306</v>
      </c>
      <c r="C2266" t="s">
        <v>1084</v>
      </c>
      <c r="D2266" s="64" t="s">
        <v>389</v>
      </c>
      <c r="E2266" s="64" t="s">
        <v>28</v>
      </c>
      <c r="F2266" s="64" t="s">
        <v>373</v>
      </c>
      <c r="G2266" s="64" t="s">
        <v>531</v>
      </c>
      <c r="H2266" t="s">
        <v>1142</v>
      </c>
      <c r="I2266" s="50" t="str">
        <f t="shared" si="35"/>
        <v>2. 出口VCMCIII1. 正反调无小于35</v>
      </c>
      <c r="J2266" s="50" t="s">
        <v>1143</v>
      </c>
    </row>
    <row r="2267" spans="1:10" hidden="1">
      <c r="A2267" s="64" t="s">
        <v>15</v>
      </c>
      <c r="B2267" s="64" t="s">
        <v>306</v>
      </c>
      <c r="C2267" t="s">
        <v>1084</v>
      </c>
      <c r="D2267" s="64" t="s">
        <v>389</v>
      </c>
      <c r="E2267" s="64" t="s">
        <v>28</v>
      </c>
      <c r="F2267" s="64" t="s">
        <v>373</v>
      </c>
      <c r="G2267" s="64" t="s">
        <v>1144</v>
      </c>
      <c r="H2267" t="s">
        <v>1142</v>
      </c>
      <c r="I2267" s="50" t="str">
        <f t="shared" si="35"/>
        <v>2. 出口VCMCIII1. 正反调筒式电位电阻小于35</v>
      </c>
      <c r="J2267" s="50" t="s">
        <v>1145</v>
      </c>
    </row>
    <row r="2268" spans="1:10" hidden="1">
      <c r="A2268" s="64" t="s">
        <v>15</v>
      </c>
      <c r="B2268" s="64" t="s">
        <v>306</v>
      </c>
      <c r="C2268" t="s">
        <v>1084</v>
      </c>
      <c r="D2268" s="64" t="s">
        <v>389</v>
      </c>
      <c r="E2268" s="64" t="s">
        <v>153</v>
      </c>
      <c r="F2268" s="64" t="s">
        <v>373</v>
      </c>
      <c r="G2268" s="64" t="s">
        <v>531</v>
      </c>
      <c r="H2268" t="s">
        <v>1142</v>
      </c>
      <c r="I2268" s="50" t="str">
        <f t="shared" si="35"/>
        <v>2. 出口VCMCI1. 正反调无小于35</v>
      </c>
      <c r="J2268" s="50" t="s">
        <v>1143</v>
      </c>
    </row>
    <row r="2269" spans="1:10" hidden="1">
      <c r="A2269" s="64" t="s">
        <v>15</v>
      </c>
      <c r="B2269" s="64" t="s">
        <v>306</v>
      </c>
      <c r="C2269" t="s">
        <v>1084</v>
      </c>
      <c r="D2269" s="64" t="s">
        <v>389</v>
      </c>
      <c r="E2269" s="64" t="s">
        <v>153</v>
      </c>
      <c r="F2269" s="64" t="s">
        <v>373</v>
      </c>
      <c r="G2269" s="64" t="s">
        <v>1144</v>
      </c>
      <c r="H2269" t="s">
        <v>1142</v>
      </c>
      <c r="I2269" s="50" t="str">
        <f t="shared" si="35"/>
        <v>2. 出口VCMCI1. 正反调筒式电位电阻小于35</v>
      </c>
      <c r="J2269" s="50" t="s">
        <v>1146</v>
      </c>
    </row>
    <row r="2270" spans="1:10" hidden="1">
      <c r="A2270" s="64" t="s">
        <v>15</v>
      </c>
      <c r="B2270" s="64" t="s">
        <v>306</v>
      </c>
      <c r="C2270" t="s">
        <v>1084</v>
      </c>
      <c r="D2270" s="64" t="s">
        <v>389</v>
      </c>
      <c r="E2270" s="64" t="s">
        <v>28</v>
      </c>
      <c r="F2270" s="64" t="s">
        <v>374</v>
      </c>
      <c r="G2270" s="64" t="s">
        <v>531</v>
      </c>
      <c r="H2270" t="s">
        <v>1142</v>
      </c>
      <c r="I2270" s="50" t="str">
        <f t="shared" si="35"/>
        <v>2. 出口VCMCIII2. 线性调无小于35</v>
      </c>
      <c r="J2270" s="50" t="s">
        <v>1143</v>
      </c>
    </row>
    <row r="2271" spans="1:10" hidden="1">
      <c r="A2271" s="64" t="s">
        <v>15</v>
      </c>
      <c r="B2271" s="64" t="s">
        <v>306</v>
      </c>
      <c r="C2271" t="s">
        <v>1084</v>
      </c>
      <c r="D2271" s="64" t="s">
        <v>389</v>
      </c>
      <c r="E2271" s="64" t="s">
        <v>153</v>
      </c>
      <c r="F2271" s="64" t="s">
        <v>374</v>
      </c>
      <c r="G2271" s="64" t="s">
        <v>531</v>
      </c>
      <c r="H2271" t="s">
        <v>1142</v>
      </c>
      <c r="I2271" s="50" t="str">
        <f t="shared" si="35"/>
        <v>2. 出口VCMCI2. 线性调无小于35</v>
      </c>
      <c r="J2271" s="50" t="s">
        <v>1143</v>
      </c>
    </row>
    <row r="2272" spans="1:10" hidden="1">
      <c r="A2272" s="64" t="s">
        <v>15</v>
      </c>
      <c r="B2272" s="64" t="s">
        <v>306</v>
      </c>
      <c r="C2272" t="s">
        <v>1084</v>
      </c>
      <c r="D2272" s="64" t="s">
        <v>389</v>
      </c>
      <c r="E2272" s="64" t="s">
        <v>28</v>
      </c>
      <c r="F2272" s="64" t="s">
        <v>375</v>
      </c>
      <c r="G2272" s="64" t="s">
        <v>531</v>
      </c>
      <c r="H2272" t="s">
        <v>1142</v>
      </c>
      <c r="I2272" s="50" t="str">
        <f t="shared" si="35"/>
        <v>2. 出口VCMCIII3. 粗细调无小于35</v>
      </c>
      <c r="J2272" s="50" t="s">
        <v>1147</v>
      </c>
    </row>
    <row r="2273" spans="1:10" hidden="1">
      <c r="A2273" s="64" t="s">
        <v>15</v>
      </c>
      <c r="B2273" s="64" t="s">
        <v>306</v>
      </c>
      <c r="C2273" t="s">
        <v>1084</v>
      </c>
      <c r="D2273" s="64" t="s">
        <v>389</v>
      </c>
      <c r="E2273" s="64" t="s">
        <v>28</v>
      </c>
      <c r="F2273" s="64" t="s">
        <v>375</v>
      </c>
      <c r="G2273" s="64" t="s">
        <v>1144</v>
      </c>
      <c r="H2273" t="s">
        <v>1142</v>
      </c>
      <c r="I2273" s="50" t="str">
        <f t="shared" si="35"/>
        <v>2. 出口VCMCIII3. 粗细调筒式电位电阻小于35</v>
      </c>
      <c r="J2273" s="50" t="s">
        <v>1147</v>
      </c>
    </row>
    <row r="2274" spans="1:10" hidden="1">
      <c r="A2274" s="64" t="s">
        <v>15</v>
      </c>
      <c r="B2274" s="64" t="s">
        <v>306</v>
      </c>
      <c r="C2274" t="s">
        <v>1084</v>
      </c>
      <c r="D2274" s="64" t="s">
        <v>389</v>
      </c>
      <c r="E2274" s="64" t="s">
        <v>153</v>
      </c>
      <c r="F2274" s="64" t="s">
        <v>375</v>
      </c>
      <c r="G2274" s="64" t="s">
        <v>531</v>
      </c>
      <c r="H2274" t="s">
        <v>1142</v>
      </c>
      <c r="I2274" s="50" t="str">
        <f t="shared" si="35"/>
        <v>2. 出口VCMCI3. 粗细调无小于35</v>
      </c>
      <c r="J2274" s="50" t="s">
        <v>1147</v>
      </c>
    </row>
    <row r="2275" spans="1:10" hidden="1">
      <c r="A2275" s="64" t="s">
        <v>15</v>
      </c>
      <c r="B2275" s="64" t="s">
        <v>306</v>
      </c>
      <c r="C2275" t="s">
        <v>1084</v>
      </c>
      <c r="D2275" s="64" t="s">
        <v>389</v>
      </c>
      <c r="E2275" s="64" t="s">
        <v>153</v>
      </c>
      <c r="F2275" s="64" t="s">
        <v>375</v>
      </c>
      <c r="G2275" s="64" t="s">
        <v>1144</v>
      </c>
      <c r="H2275" t="s">
        <v>1142</v>
      </c>
      <c r="I2275" s="50" t="str">
        <f t="shared" si="35"/>
        <v>2. 出口VCMCI3. 粗细调筒式电位电阻小于35</v>
      </c>
      <c r="J2275" s="50" t="s">
        <v>1147</v>
      </c>
    </row>
    <row r="2276" spans="1:10" hidden="1">
      <c r="A2276" s="64" t="s">
        <v>15</v>
      </c>
      <c r="B2276" s="64" t="s">
        <v>306</v>
      </c>
      <c r="C2276" t="s">
        <v>1084</v>
      </c>
      <c r="D2276" s="64" t="s">
        <v>389</v>
      </c>
      <c r="E2276" s="64" t="s">
        <v>28</v>
      </c>
      <c r="F2276" s="64" t="s">
        <v>376</v>
      </c>
      <c r="G2276" s="64" t="s">
        <v>531</v>
      </c>
      <c r="H2276" t="s">
        <v>1142</v>
      </c>
      <c r="I2276" s="50" t="str">
        <f t="shared" si="35"/>
        <v>2. 出口VCMCIII4. 多级正反调无小于35</v>
      </c>
      <c r="J2276" s="50" t="s">
        <v>1148</v>
      </c>
    </row>
    <row r="2277" spans="1:10" hidden="1">
      <c r="A2277" s="64" t="s">
        <v>15</v>
      </c>
      <c r="B2277" s="64" t="s">
        <v>306</v>
      </c>
      <c r="C2277" t="s">
        <v>1084</v>
      </c>
      <c r="D2277" s="64" t="s">
        <v>389</v>
      </c>
      <c r="E2277" s="64" t="s">
        <v>28</v>
      </c>
      <c r="F2277" s="64" t="s">
        <v>376</v>
      </c>
      <c r="G2277" s="64" t="s">
        <v>1144</v>
      </c>
      <c r="H2277" t="s">
        <v>1142</v>
      </c>
      <c r="I2277" s="50" t="str">
        <f t="shared" si="35"/>
        <v>2. 出口VCMCIII4. 多级正反调筒式电位电阻小于35</v>
      </c>
      <c r="J2277" s="50" t="s">
        <v>1148</v>
      </c>
    </row>
    <row r="2278" spans="1:10" hidden="1">
      <c r="A2278" s="64" t="s">
        <v>15</v>
      </c>
      <c r="B2278" s="64" t="s">
        <v>306</v>
      </c>
      <c r="C2278" t="s">
        <v>1084</v>
      </c>
      <c r="D2278" s="64" t="s">
        <v>389</v>
      </c>
      <c r="E2278" s="64" t="s">
        <v>153</v>
      </c>
      <c r="F2278" s="64" t="s">
        <v>376</v>
      </c>
      <c r="G2278" s="64" t="s">
        <v>531</v>
      </c>
      <c r="H2278" t="s">
        <v>1142</v>
      </c>
      <c r="I2278" s="50" t="str">
        <f t="shared" si="35"/>
        <v>2. 出口VCMCI4. 多级正反调无小于35</v>
      </c>
      <c r="J2278" s="50" t="s">
        <v>1148</v>
      </c>
    </row>
    <row r="2279" spans="1:10" hidden="1">
      <c r="A2279" s="64" t="s">
        <v>15</v>
      </c>
      <c r="B2279" s="64" t="s">
        <v>306</v>
      </c>
      <c r="C2279" t="s">
        <v>1084</v>
      </c>
      <c r="D2279" s="64" t="s">
        <v>389</v>
      </c>
      <c r="E2279" s="64" t="s">
        <v>153</v>
      </c>
      <c r="F2279" s="64" t="s">
        <v>376</v>
      </c>
      <c r="G2279" s="64" t="s">
        <v>1144</v>
      </c>
      <c r="H2279" t="s">
        <v>1142</v>
      </c>
      <c r="I2279" s="50" t="str">
        <f t="shared" si="35"/>
        <v>2. 出口VCMCI4. 多级正反调筒式电位电阻小于35</v>
      </c>
      <c r="J2279" s="50" t="s">
        <v>1148</v>
      </c>
    </row>
    <row r="2280" spans="1:10" hidden="1">
      <c r="A2280" s="64" t="s">
        <v>15</v>
      </c>
      <c r="B2280" s="64" t="s">
        <v>306</v>
      </c>
      <c r="C2280" t="s">
        <v>1084</v>
      </c>
      <c r="D2280" s="64" t="s">
        <v>389</v>
      </c>
      <c r="E2280" s="64" t="s">
        <v>28</v>
      </c>
      <c r="F2280" s="64" t="s">
        <v>377</v>
      </c>
      <c r="G2280" s="64" t="s">
        <v>531</v>
      </c>
      <c r="H2280" t="s">
        <v>1142</v>
      </c>
      <c r="I2280" s="50" t="str">
        <f t="shared" si="35"/>
        <v>2. 出口VCMCIII5. 多级线性调无小于35</v>
      </c>
      <c r="J2280" s="50" t="s">
        <v>1148</v>
      </c>
    </row>
    <row r="2281" spans="1:10" hidden="1">
      <c r="A2281" s="64" t="s">
        <v>15</v>
      </c>
      <c r="B2281" s="64" t="s">
        <v>306</v>
      </c>
      <c r="C2281" t="s">
        <v>1084</v>
      </c>
      <c r="D2281" s="64" t="s">
        <v>389</v>
      </c>
      <c r="E2281" s="64" t="s">
        <v>153</v>
      </c>
      <c r="F2281" s="64" t="s">
        <v>377</v>
      </c>
      <c r="G2281" s="64" t="s">
        <v>531</v>
      </c>
      <c r="H2281" t="s">
        <v>1142</v>
      </c>
      <c r="I2281" s="50" t="str">
        <f t="shared" si="35"/>
        <v>2. 出口VCMCI5. 多级线性调无小于35</v>
      </c>
      <c r="J2281" s="50" t="s">
        <v>1148</v>
      </c>
    </row>
    <row r="2282" spans="1:10" hidden="1">
      <c r="A2282" s="64" t="s">
        <v>15</v>
      </c>
      <c r="B2282" s="64" t="s">
        <v>306</v>
      </c>
      <c r="C2282" t="s">
        <v>1084</v>
      </c>
      <c r="D2282" s="64" t="s">
        <v>389</v>
      </c>
      <c r="E2282" s="64" t="s">
        <v>28</v>
      </c>
      <c r="F2282" s="64" t="s">
        <v>378</v>
      </c>
      <c r="G2282" s="64" t="s">
        <v>531</v>
      </c>
      <c r="H2282" t="s">
        <v>1142</v>
      </c>
      <c r="I2282" s="50" t="str">
        <f t="shared" ref="I2282:I2345" si="36">A2282&amp;B2282&amp;D2282&amp;E2282&amp;F2282&amp;G2282&amp;H2282</f>
        <v>2. 出口VCMCIII6. 多级粗细调无小于35</v>
      </c>
      <c r="J2282" s="50" t="s">
        <v>1148</v>
      </c>
    </row>
    <row r="2283" spans="1:10" hidden="1">
      <c r="A2283" s="64" t="s">
        <v>15</v>
      </c>
      <c r="B2283" s="64" t="s">
        <v>306</v>
      </c>
      <c r="C2283" t="s">
        <v>1084</v>
      </c>
      <c r="D2283" s="64" t="s">
        <v>389</v>
      </c>
      <c r="E2283" s="64" t="s">
        <v>28</v>
      </c>
      <c r="F2283" s="64" t="s">
        <v>378</v>
      </c>
      <c r="G2283" s="64" t="s">
        <v>1144</v>
      </c>
      <c r="H2283" t="s">
        <v>1142</v>
      </c>
      <c r="I2283" s="50" t="str">
        <f t="shared" si="36"/>
        <v>2. 出口VCMCIII6. 多级粗细调筒式电位电阻小于35</v>
      </c>
      <c r="J2283" s="50" t="s">
        <v>1148</v>
      </c>
    </row>
    <row r="2284" spans="1:10" hidden="1">
      <c r="A2284" s="64" t="s">
        <v>15</v>
      </c>
      <c r="B2284" s="64" t="s">
        <v>306</v>
      </c>
      <c r="C2284" t="s">
        <v>1084</v>
      </c>
      <c r="D2284" s="64" t="s">
        <v>389</v>
      </c>
      <c r="E2284" s="64" t="s">
        <v>153</v>
      </c>
      <c r="F2284" s="64" t="s">
        <v>378</v>
      </c>
      <c r="G2284" s="64" t="s">
        <v>531</v>
      </c>
      <c r="H2284" t="s">
        <v>1142</v>
      </c>
      <c r="I2284" s="50" t="str">
        <f t="shared" si="36"/>
        <v>2. 出口VCMCI6. 多级粗细调无小于35</v>
      </c>
      <c r="J2284" s="50" t="s">
        <v>1148</v>
      </c>
    </row>
    <row r="2285" spans="1:10" hidden="1">
      <c r="A2285" s="64" t="s">
        <v>15</v>
      </c>
      <c r="B2285" s="64" t="s">
        <v>306</v>
      </c>
      <c r="C2285" t="s">
        <v>1084</v>
      </c>
      <c r="D2285" s="64" t="s">
        <v>389</v>
      </c>
      <c r="E2285" s="64" t="s">
        <v>153</v>
      </c>
      <c r="F2285" s="64" t="s">
        <v>378</v>
      </c>
      <c r="G2285" s="64" t="s">
        <v>1144</v>
      </c>
      <c r="H2285" t="s">
        <v>1142</v>
      </c>
      <c r="I2285" s="50" t="str">
        <f t="shared" si="36"/>
        <v>2. 出口VCMCI6. 多级粗细调筒式电位电阻小于35</v>
      </c>
      <c r="J2285" s="50" t="s">
        <v>1148</v>
      </c>
    </row>
    <row r="2286" spans="1:10" hidden="1">
      <c r="A2286" s="64" t="s">
        <v>15</v>
      </c>
      <c r="B2286" s="64" t="s">
        <v>306</v>
      </c>
      <c r="C2286" t="s">
        <v>1084</v>
      </c>
      <c r="D2286" s="64" t="s">
        <v>387</v>
      </c>
      <c r="E2286" s="64" t="s">
        <v>28</v>
      </c>
      <c r="F2286" s="64" t="s">
        <v>373</v>
      </c>
      <c r="G2286" s="64" t="s">
        <v>531</v>
      </c>
      <c r="H2286" t="s">
        <v>1142</v>
      </c>
      <c r="I2286" s="50" t="str">
        <f t="shared" si="36"/>
        <v>2. 出口VCMDIII1. 正反调无小于35</v>
      </c>
      <c r="J2286" s="50" t="s">
        <v>1145</v>
      </c>
    </row>
    <row r="2287" spans="1:10" hidden="1">
      <c r="A2287" s="64" t="s">
        <v>15</v>
      </c>
      <c r="B2287" s="64" t="s">
        <v>306</v>
      </c>
      <c r="C2287" t="s">
        <v>1084</v>
      </c>
      <c r="D2287" s="64" t="s">
        <v>387</v>
      </c>
      <c r="E2287" s="64" t="s">
        <v>28</v>
      </c>
      <c r="F2287" s="64" t="s">
        <v>373</v>
      </c>
      <c r="G2287" s="64" t="s">
        <v>1144</v>
      </c>
      <c r="H2287" t="s">
        <v>1142</v>
      </c>
      <c r="I2287" s="50" t="str">
        <f t="shared" si="36"/>
        <v>2. 出口VCMDIII1. 正反调筒式电位电阻小于35</v>
      </c>
      <c r="J2287" s="50" t="s">
        <v>1149</v>
      </c>
    </row>
    <row r="2288" spans="1:10" hidden="1">
      <c r="A2288" s="64" t="s">
        <v>15</v>
      </c>
      <c r="B2288" s="64" t="s">
        <v>306</v>
      </c>
      <c r="C2288" t="s">
        <v>1084</v>
      </c>
      <c r="D2288" s="64" t="s">
        <v>387</v>
      </c>
      <c r="E2288" s="64" t="s">
        <v>153</v>
      </c>
      <c r="F2288" s="64" t="s">
        <v>373</v>
      </c>
      <c r="G2288" s="64" t="s">
        <v>531</v>
      </c>
      <c r="H2288" t="s">
        <v>1142</v>
      </c>
      <c r="I2288" s="50" t="str">
        <f t="shared" si="36"/>
        <v>2. 出口VCMDI1. 正反调无小于35</v>
      </c>
      <c r="J2288" s="50" t="s">
        <v>1143</v>
      </c>
    </row>
    <row r="2289" spans="1:10" hidden="1">
      <c r="A2289" s="64" t="s">
        <v>15</v>
      </c>
      <c r="B2289" s="64" t="s">
        <v>306</v>
      </c>
      <c r="C2289" t="s">
        <v>1084</v>
      </c>
      <c r="D2289" s="64" t="s">
        <v>387</v>
      </c>
      <c r="E2289" s="64" t="s">
        <v>153</v>
      </c>
      <c r="F2289" s="64" t="s">
        <v>373</v>
      </c>
      <c r="G2289" s="64" t="s">
        <v>1144</v>
      </c>
      <c r="H2289" t="s">
        <v>1142</v>
      </c>
      <c r="I2289" s="50" t="str">
        <f t="shared" si="36"/>
        <v>2. 出口VCMDI1. 正反调筒式电位电阻小于35</v>
      </c>
      <c r="J2289" s="50" t="s">
        <v>1146</v>
      </c>
    </row>
    <row r="2290" spans="1:10" hidden="1">
      <c r="A2290" s="64" t="s">
        <v>15</v>
      </c>
      <c r="B2290" s="64" t="s">
        <v>306</v>
      </c>
      <c r="C2290" t="s">
        <v>1084</v>
      </c>
      <c r="D2290" s="64" t="s">
        <v>387</v>
      </c>
      <c r="E2290" s="64" t="s">
        <v>28</v>
      </c>
      <c r="F2290" s="64" t="s">
        <v>374</v>
      </c>
      <c r="G2290" s="64" t="s">
        <v>531</v>
      </c>
      <c r="H2290" t="s">
        <v>1142</v>
      </c>
      <c r="I2290" s="50" t="str">
        <f t="shared" si="36"/>
        <v>2. 出口VCMDIII2. 线性调无小于35</v>
      </c>
      <c r="J2290" s="50" t="s">
        <v>1145</v>
      </c>
    </row>
    <row r="2291" spans="1:10" hidden="1">
      <c r="A2291" s="64" t="s">
        <v>15</v>
      </c>
      <c r="B2291" s="64" t="s">
        <v>306</v>
      </c>
      <c r="C2291" t="s">
        <v>1084</v>
      </c>
      <c r="D2291" s="64" t="s">
        <v>387</v>
      </c>
      <c r="E2291" s="64" t="s">
        <v>153</v>
      </c>
      <c r="F2291" s="64" t="s">
        <v>374</v>
      </c>
      <c r="G2291" s="64" t="s">
        <v>531</v>
      </c>
      <c r="H2291" t="s">
        <v>1142</v>
      </c>
      <c r="I2291" s="50" t="str">
        <f t="shared" si="36"/>
        <v>2. 出口VCMDI2. 线性调无小于35</v>
      </c>
      <c r="J2291" s="50" t="s">
        <v>1143</v>
      </c>
    </row>
    <row r="2292" spans="1:10" hidden="1">
      <c r="A2292" s="64" t="s">
        <v>15</v>
      </c>
      <c r="B2292" s="64" t="s">
        <v>306</v>
      </c>
      <c r="C2292" t="s">
        <v>1084</v>
      </c>
      <c r="D2292" s="64" t="s">
        <v>387</v>
      </c>
      <c r="E2292" s="64" t="s">
        <v>28</v>
      </c>
      <c r="F2292" s="64" t="s">
        <v>375</v>
      </c>
      <c r="G2292" s="64" t="s">
        <v>531</v>
      </c>
      <c r="H2292" t="s">
        <v>1142</v>
      </c>
      <c r="I2292" s="50" t="str">
        <f t="shared" si="36"/>
        <v>2. 出口VCMDIII3. 粗细调无小于35</v>
      </c>
      <c r="J2292" s="50" t="s">
        <v>1150</v>
      </c>
    </row>
    <row r="2293" spans="1:10" hidden="1">
      <c r="A2293" s="64" t="s">
        <v>15</v>
      </c>
      <c r="B2293" s="64" t="s">
        <v>306</v>
      </c>
      <c r="C2293" t="s">
        <v>1084</v>
      </c>
      <c r="D2293" s="64" t="s">
        <v>387</v>
      </c>
      <c r="E2293" s="64" t="s">
        <v>28</v>
      </c>
      <c r="F2293" s="64" t="s">
        <v>375</v>
      </c>
      <c r="G2293" s="64" t="s">
        <v>1144</v>
      </c>
      <c r="H2293" t="s">
        <v>1142</v>
      </c>
      <c r="I2293" s="50" t="str">
        <f t="shared" si="36"/>
        <v>2. 出口VCMDIII3. 粗细调筒式电位电阻小于35</v>
      </c>
      <c r="J2293" s="50" t="s">
        <v>1150</v>
      </c>
    </row>
    <row r="2294" spans="1:10" hidden="1">
      <c r="A2294" s="64" t="s">
        <v>15</v>
      </c>
      <c r="B2294" s="64" t="s">
        <v>306</v>
      </c>
      <c r="C2294" t="s">
        <v>1084</v>
      </c>
      <c r="D2294" s="64" t="s">
        <v>387</v>
      </c>
      <c r="E2294" s="64" t="s">
        <v>153</v>
      </c>
      <c r="F2294" s="64" t="s">
        <v>375</v>
      </c>
      <c r="G2294" s="64" t="s">
        <v>531</v>
      </c>
      <c r="H2294" t="s">
        <v>1142</v>
      </c>
      <c r="I2294" s="50" t="str">
        <f t="shared" si="36"/>
        <v>2. 出口VCMDI3. 粗细调无小于35</v>
      </c>
      <c r="J2294" s="50" t="s">
        <v>1150</v>
      </c>
    </row>
    <row r="2295" spans="1:10" hidden="1">
      <c r="A2295" s="64" t="s">
        <v>15</v>
      </c>
      <c r="B2295" s="64" t="s">
        <v>306</v>
      </c>
      <c r="C2295" t="s">
        <v>1084</v>
      </c>
      <c r="D2295" s="64" t="s">
        <v>387</v>
      </c>
      <c r="E2295" s="64" t="s">
        <v>153</v>
      </c>
      <c r="F2295" s="64" t="s">
        <v>375</v>
      </c>
      <c r="G2295" s="64" t="s">
        <v>1144</v>
      </c>
      <c r="H2295" t="s">
        <v>1142</v>
      </c>
      <c r="I2295" s="50" t="str">
        <f t="shared" si="36"/>
        <v>2. 出口VCMDI3. 粗细调筒式电位电阻小于35</v>
      </c>
      <c r="J2295" s="50" t="s">
        <v>1150</v>
      </c>
    </row>
    <row r="2296" spans="1:10" hidden="1">
      <c r="A2296" s="64" t="s">
        <v>15</v>
      </c>
      <c r="B2296" s="64" t="s">
        <v>306</v>
      </c>
      <c r="C2296" t="s">
        <v>1084</v>
      </c>
      <c r="D2296" s="64" t="s">
        <v>387</v>
      </c>
      <c r="E2296" s="64" t="s">
        <v>28</v>
      </c>
      <c r="F2296" s="64" t="s">
        <v>376</v>
      </c>
      <c r="G2296" s="64" t="s">
        <v>531</v>
      </c>
      <c r="H2296" t="s">
        <v>1142</v>
      </c>
      <c r="I2296" s="50" t="str">
        <f t="shared" si="36"/>
        <v>2. 出口VCMDIII4. 多级正反调无小于35</v>
      </c>
      <c r="J2296" s="50" t="s">
        <v>1148</v>
      </c>
    </row>
    <row r="2297" spans="1:10" hidden="1">
      <c r="A2297" s="64" t="s">
        <v>15</v>
      </c>
      <c r="B2297" s="64" t="s">
        <v>306</v>
      </c>
      <c r="C2297" t="s">
        <v>1084</v>
      </c>
      <c r="D2297" s="64" t="s">
        <v>387</v>
      </c>
      <c r="E2297" s="64" t="s">
        <v>28</v>
      </c>
      <c r="F2297" s="64" t="s">
        <v>376</v>
      </c>
      <c r="G2297" s="64" t="s">
        <v>1144</v>
      </c>
      <c r="H2297" t="s">
        <v>1142</v>
      </c>
      <c r="I2297" s="50" t="str">
        <f t="shared" si="36"/>
        <v>2. 出口VCMDIII4. 多级正反调筒式电位电阻小于35</v>
      </c>
      <c r="J2297" s="50" t="s">
        <v>1148</v>
      </c>
    </row>
    <row r="2298" spans="1:10" hidden="1">
      <c r="A2298" s="64" t="s">
        <v>15</v>
      </c>
      <c r="B2298" s="64" t="s">
        <v>306</v>
      </c>
      <c r="C2298" t="s">
        <v>1084</v>
      </c>
      <c r="D2298" s="64" t="s">
        <v>387</v>
      </c>
      <c r="E2298" s="64" t="s">
        <v>153</v>
      </c>
      <c r="F2298" s="64" t="s">
        <v>376</v>
      </c>
      <c r="G2298" s="64" t="s">
        <v>531</v>
      </c>
      <c r="H2298" t="s">
        <v>1142</v>
      </c>
      <c r="I2298" s="50" t="str">
        <f t="shared" si="36"/>
        <v>2. 出口VCMDI4. 多级正反调无小于35</v>
      </c>
      <c r="J2298" s="50" t="s">
        <v>1148</v>
      </c>
    </row>
    <row r="2299" spans="1:10" hidden="1">
      <c r="A2299" s="64" t="s">
        <v>15</v>
      </c>
      <c r="B2299" s="64" t="s">
        <v>306</v>
      </c>
      <c r="C2299" t="s">
        <v>1084</v>
      </c>
      <c r="D2299" s="64" t="s">
        <v>387</v>
      </c>
      <c r="E2299" s="64" t="s">
        <v>153</v>
      </c>
      <c r="F2299" s="64" t="s">
        <v>376</v>
      </c>
      <c r="G2299" s="64" t="s">
        <v>1144</v>
      </c>
      <c r="H2299" t="s">
        <v>1142</v>
      </c>
      <c r="I2299" s="50" t="str">
        <f t="shared" si="36"/>
        <v>2. 出口VCMDI4. 多级正反调筒式电位电阻小于35</v>
      </c>
      <c r="J2299" s="50" t="s">
        <v>1148</v>
      </c>
    </row>
    <row r="2300" spans="1:10" hidden="1">
      <c r="A2300" s="64" t="s">
        <v>15</v>
      </c>
      <c r="B2300" s="64" t="s">
        <v>306</v>
      </c>
      <c r="C2300" t="s">
        <v>1084</v>
      </c>
      <c r="D2300" s="64" t="s">
        <v>387</v>
      </c>
      <c r="E2300" s="64" t="s">
        <v>28</v>
      </c>
      <c r="F2300" s="64" t="s">
        <v>377</v>
      </c>
      <c r="G2300" s="64" t="s">
        <v>531</v>
      </c>
      <c r="H2300" t="s">
        <v>1142</v>
      </c>
      <c r="I2300" s="50" t="str">
        <f t="shared" si="36"/>
        <v>2. 出口VCMDIII5. 多级线性调无小于35</v>
      </c>
      <c r="J2300" s="50" t="s">
        <v>1148</v>
      </c>
    </row>
    <row r="2301" spans="1:10" hidden="1">
      <c r="A2301" s="64" t="s">
        <v>15</v>
      </c>
      <c r="B2301" s="64" t="s">
        <v>306</v>
      </c>
      <c r="C2301" t="s">
        <v>1084</v>
      </c>
      <c r="D2301" s="64" t="s">
        <v>387</v>
      </c>
      <c r="E2301" s="64" t="s">
        <v>153</v>
      </c>
      <c r="F2301" s="64" t="s">
        <v>377</v>
      </c>
      <c r="G2301" s="64" t="s">
        <v>531</v>
      </c>
      <c r="H2301" t="s">
        <v>1142</v>
      </c>
      <c r="I2301" s="50" t="str">
        <f t="shared" si="36"/>
        <v>2. 出口VCMDI5. 多级线性调无小于35</v>
      </c>
      <c r="J2301" s="50" t="s">
        <v>1148</v>
      </c>
    </row>
    <row r="2302" spans="1:10" hidden="1">
      <c r="A2302" s="64" t="s">
        <v>15</v>
      </c>
      <c r="B2302" s="64" t="s">
        <v>306</v>
      </c>
      <c r="C2302" t="s">
        <v>1084</v>
      </c>
      <c r="D2302" s="64" t="s">
        <v>387</v>
      </c>
      <c r="E2302" s="64" t="s">
        <v>28</v>
      </c>
      <c r="F2302" s="64" t="s">
        <v>378</v>
      </c>
      <c r="G2302" s="64" t="s">
        <v>531</v>
      </c>
      <c r="H2302" t="s">
        <v>1142</v>
      </c>
      <c r="I2302" s="50" t="str">
        <f t="shared" si="36"/>
        <v>2. 出口VCMDIII6. 多级粗细调无小于35</v>
      </c>
      <c r="J2302" s="50" t="s">
        <v>1148</v>
      </c>
    </row>
    <row r="2303" spans="1:10" hidden="1">
      <c r="A2303" s="64" t="s">
        <v>15</v>
      </c>
      <c r="B2303" s="64" t="s">
        <v>306</v>
      </c>
      <c r="C2303" t="s">
        <v>1084</v>
      </c>
      <c r="D2303" s="64" t="s">
        <v>387</v>
      </c>
      <c r="E2303" s="64" t="s">
        <v>28</v>
      </c>
      <c r="F2303" s="64" t="s">
        <v>378</v>
      </c>
      <c r="G2303" s="64" t="s">
        <v>1144</v>
      </c>
      <c r="H2303" t="s">
        <v>1142</v>
      </c>
      <c r="I2303" s="50" t="str">
        <f t="shared" si="36"/>
        <v>2. 出口VCMDIII6. 多级粗细调筒式电位电阻小于35</v>
      </c>
      <c r="J2303" s="50" t="s">
        <v>1148</v>
      </c>
    </row>
    <row r="2304" spans="1:10" hidden="1">
      <c r="A2304" s="64" t="s">
        <v>15</v>
      </c>
      <c r="B2304" s="64" t="s">
        <v>306</v>
      </c>
      <c r="C2304" t="s">
        <v>1084</v>
      </c>
      <c r="D2304" s="64" t="s">
        <v>387</v>
      </c>
      <c r="E2304" s="64" t="s">
        <v>153</v>
      </c>
      <c r="F2304" s="64" t="s">
        <v>378</v>
      </c>
      <c r="G2304" s="64" t="s">
        <v>531</v>
      </c>
      <c r="H2304" t="s">
        <v>1142</v>
      </c>
      <c r="I2304" s="50" t="str">
        <f t="shared" si="36"/>
        <v>2. 出口VCMDI6. 多级粗细调无小于35</v>
      </c>
      <c r="J2304" s="50" t="s">
        <v>1148</v>
      </c>
    </row>
    <row r="2305" spans="1:10" hidden="1">
      <c r="A2305" s="64" t="s">
        <v>15</v>
      </c>
      <c r="B2305" s="64" t="s">
        <v>306</v>
      </c>
      <c r="C2305" t="s">
        <v>1084</v>
      </c>
      <c r="D2305" s="64" t="s">
        <v>387</v>
      </c>
      <c r="E2305" s="64" t="s">
        <v>153</v>
      </c>
      <c r="F2305" s="64" t="s">
        <v>378</v>
      </c>
      <c r="G2305" s="64" t="s">
        <v>1144</v>
      </c>
      <c r="H2305" t="s">
        <v>1142</v>
      </c>
      <c r="I2305" s="50" t="str">
        <f t="shared" si="36"/>
        <v>2. 出口VCMDI6. 多级粗细调筒式电位电阻小于35</v>
      </c>
      <c r="J2305" s="50" t="s">
        <v>1148</v>
      </c>
    </row>
    <row r="2306" spans="1:10" hidden="1">
      <c r="A2306" s="64" t="s">
        <v>15</v>
      </c>
      <c r="B2306" s="64" t="s">
        <v>306</v>
      </c>
      <c r="C2306" t="s">
        <v>1084</v>
      </c>
      <c r="D2306" s="64" t="s">
        <v>390</v>
      </c>
      <c r="E2306" s="64" t="s">
        <v>28</v>
      </c>
      <c r="F2306" s="64" t="s">
        <v>373</v>
      </c>
      <c r="G2306" s="64" t="s">
        <v>531</v>
      </c>
      <c r="H2306" t="s">
        <v>1142</v>
      </c>
      <c r="I2306" s="50" t="str">
        <f t="shared" si="36"/>
        <v>2. 出口VCMDEIII1. 正反调无小于35</v>
      </c>
      <c r="J2306" s="50" t="s">
        <v>1145</v>
      </c>
    </row>
    <row r="2307" spans="1:10" hidden="1">
      <c r="A2307" s="64" t="s">
        <v>15</v>
      </c>
      <c r="B2307" s="64" t="s">
        <v>306</v>
      </c>
      <c r="C2307" t="s">
        <v>1084</v>
      </c>
      <c r="D2307" s="64" t="s">
        <v>390</v>
      </c>
      <c r="E2307" s="64" t="s">
        <v>28</v>
      </c>
      <c r="F2307" s="64" t="s">
        <v>373</v>
      </c>
      <c r="G2307" s="64" t="s">
        <v>1144</v>
      </c>
      <c r="H2307" t="s">
        <v>1142</v>
      </c>
      <c r="I2307" s="50" t="str">
        <f t="shared" si="36"/>
        <v>2. 出口VCMDEIII1. 正反调筒式电位电阻小于35</v>
      </c>
      <c r="J2307" s="50" t="s">
        <v>1149</v>
      </c>
    </row>
    <row r="2308" spans="1:10" hidden="1">
      <c r="A2308" s="64" t="s">
        <v>15</v>
      </c>
      <c r="B2308" s="64" t="s">
        <v>306</v>
      </c>
      <c r="C2308" t="s">
        <v>1084</v>
      </c>
      <c r="D2308" s="64" t="s">
        <v>390</v>
      </c>
      <c r="E2308" s="64" t="s">
        <v>153</v>
      </c>
      <c r="F2308" s="64" t="s">
        <v>373</v>
      </c>
      <c r="G2308" s="64" t="s">
        <v>531</v>
      </c>
      <c r="H2308" t="s">
        <v>1142</v>
      </c>
      <c r="I2308" s="50" t="str">
        <f t="shared" si="36"/>
        <v>2. 出口VCMDEI1. 正反调无小于35</v>
      </c>
      <c r="J2308" s="50" t="s">
        <v>1143</v>
      </c>
    </row>
    <row r="2309" spans="1:10" hidden="1">
      <c r="A2309" s="64" t="s">
        <v>15</v>
      </c>
      <c r="B2309" s="64" t="s">
        <v>306</v>
      </c>
      <c r="C2309" t="s">
        <v>1084</v>
      </c>
      <c r="D2309" s="64" t="s">
        <v>390</v>
      </c>
      <c r="E2309" s="64" t="s">
        <v>153</v>
      </c>
      <c r="F2309" s="64" t="s">
        <v>373</v>
      </c>
      <c r="G2309" s="64" t="s">
        <v>1144</v>
      </c>
      <c r="H2309" t="s">
        <v>1142</v>
      </c>
      <c r="I2309" s="50" t="str">
        <f t="shared" si="36"/>
        <v>2. 出口VCMDEI1. 正反调筒式电位电阻小于35</v>
      </c>
      <c r="J2309" s="50" t="s">
        <v>1146</v>
      </c>
    </row>
    <row r="2310" spans="1:10" hidden="1">
      <c r="A2310" s="64" t="s">
        <v>15</v>
      </c>
      <c r="B2310" s="64" t="s">
        <v>306</v>
      </c>
      <c r="C2310" t="s">
        <v>1084</v>
      </c>
      <c r="D2310" s="64" t="s">
        <v>390</v>
      </c>
      <c r="E2310" s="64" t="s">
        <v>28</v>
      </c>
      <c r="F2310" s="64" t="s">
        <v>374</v>
      </c>
      <c r="G2310" s="64" t="s">
        <v>531</v>
      </c>
      <c r="H2310" t="s">
        <v>1142</v>
      </c>
      <c r="I2310" s="50" t="str">
        <f t="shared" si="36"/>
        <v>2. 出口VCMDEIII2. 线性调无小于35</v>
      </c>
      <c r="J2310" s="50" t="s">
        <v>1145</v>
      </c>
    </row>
    <row r="2311" spans="1:10" hidden="1">
      <c r="A2311" s="64" t="s">
        <v>15</v>
      </c>
      <c r="B2311" s="64" t="s">
        <v>306</v>
      </c>
      <c r="C2311" t="s">
        <v>1084</v>
      </c>
      <c r="D2311" s="64" t="s">
        <v>390</v>
      </c>
      <c r="E2311" s="64" t="s">
        <v>153</v>
      </c>
      <c r="F2311" s="64" t="s">
        <v>374</v>
      </c>
      <c r="G2311" s="64" t="s">
        <v>531</v>
      </c>
      <c r="H2311" t="s">
        <v>1142</v>
      </c>
      <c r="I2311" s="50" t="str">
        <f t="shared" si="36"/>
        <v>2. 出口VCMDEI2. 线性调无小于35</v>
      </c>
      <c r="J2311" s="50" t="s">
        <v>1143</v>
      </c>
    </row>
    <row r="2312" spans="1:10" hidden="1">
      <c r="A2312" s="64" t="s">
        <v>15</v>
      </c>
      <c r="B2312" s="64" t="s">
        <v>306</v>
      </c>
      <c r="C2312" t="s">
        <v>1084</v>
      </c>
      <c r="D2312" s="64" t="s">
        <v>390</v>
      </c>
      <c r="E2312" s="64" t="s">
        <v>28</v>
      </c>
      <c r="F2312" s="64" t="s">
        <v>375</v>
      </c>
      <c r="G2312" s="64" t="s">
        <v>531</v>
      </c>
      <c r="H2312" t="s">
        <v>1142</v>
      </c>
      <c r="I2312" s="50" t="str">
        <f t="shared" si="36"/>
        <v>2. 出口VCMDEIII3. 粗细调无小于35</v>
      </c>
      <c r="J2312" s="50" t="s">
        <v>1150</v>
      </c>
    </row>
    <row r="2313" spans="1:10" hidden="1">
      <c r="A2313" s="64" t="s">
        <v>15</v>
      </c>
      <c r="B2313" s="64" t="s">
        <v>306</v>
      </c>
      <c r="C2313" t="s">
        <v>1084</v>
      </c>
      <c r="D2313" s="64" t="s">
        <v>390</v>
      </c>
      <c r="E2313" s="64" t="s">
        <v>28</v>
      </c>
      <c r="F2313" s="64" t="s">
        <v>375</v>
      </c>
      <c r="G2313" s="64" t="s">
        <v>1144</v>
      </c>
      <c r="H2313" t="s">
        <v>1142</v>
      </c>
      <c r="I2313" s="50" t="str">
        <f t="shared" si="36"/>
        <v>2. 出口VCMDEIII3. 粗细调筒式电位电阻小于35</v>
      </c>
      <c r="J2313" s="50" t="s">
        <v>1150</v>
      </c>
    </row>
    <row r="2314" spans="1:10" hidden="1">
      <c r="A2314" s="64" t="s">
        <v>15</v>
      </c>
      <c r="B2314" s="64" t="s">
        <v>306</v>
      </c>
      <c r="C2314" t="s">
        <v>1084</v>
      </c>
      <c r="D2314" s="64" t="s">
        <v>390</v>
      </c>
      <c r="E2314" s="64" t="s">
        <v>153</v>
      </c>
      <c r="F2314" s="64" t="s">
        <v>375</v>
      </c>
      <c r="G2314" s="64" t="s">
        <v>531</v>
      </c>
      <c r="H2314" t="s">
        <v>1142</v>
      </c>
      <c r="I2314" s="50" t="str">
        <f t="shared" si="36"/>
        <v>2. 出口VCMDEI3. 粗细调无小于35</v>
      </c>
      <c r="J2314" s="50" t="s">
        <v>1150</v>
      </c>
    </row>
    <row r="2315" spans="1:10" hidden="1">
      <c r="A2315" s="64" t="s">
        <v>15</v>
      </c>
      <c r="B2315" s="64" t="s">
        <v>306</v>
      </c>
      <c r="C2315" t="s">
        <v>1084</v>
      </c>
      <c r="D2315" s="64" t="s">
        <v>390</v>
      </c>
      <c r="E2315" s="64" t="s">
        <v>153</v>
      </c>
      <c r="F2315" s="64" t="s">
        <v>375</v>
      </c>
      <c r="G2315" s="64" t="s">
        <v>1144</v>
      </c>
      <c r="H2315" t="s">
        <v>1142</v>
      </c>
      <c r="I2315" s="50" t="str">
        <f t="shared" si="36"/>
        <v>2. 出口VCMDEI3. 粗细调筒式电位电阻小于35</v>
      </c>
      <c r="J2315" s="50" t="s">
        <v>1150</v>
      </c>
    </row>
    <row r="2316" spans="1:10" hidden="1">
      <c r="A2316" s="64" t="s">
        <v>15</v>
      </c>
      <c r="B2316" s="64" t="s">
        <v>306</v>
      </c>
      <c r="C2316" t="s">
        <v>1084</v>
      </c>
      <c r="D2316" s="64" t="s">
        <v>390</v>
      </c>
      <c r="E2316" s="64" t="s">
        <v>28</v>
      </c>
      <c r="F2316" s="64" t="s">
        <v>376</v>
      </c>
      <c r="G2316" s="64" t="s">
        <v>531</v>
      </c>
      <c r="H2316" t="s">
        <v>1142</v>
      </c>
      <c r="I2316" s="50" t="str">
        <f t="shared" si="36"/>
        <v>2. 出口VCMDEIII4. 多级正反调无小于35</v>
      </c>
      <c r="J2316" s="50" t="s">
        <v>1148</v>
      </c>
    </row>
    <row r="2317" spans="1:10" hidden="1">
      <c r="A2317" s="64" t="s">
        <v>15</v>
      </c>
      <c r="B2317" s="64" t="s">
        <v>306</v>
      </c>
      <c r="C2317" t="s">
        <v>1084</v>
      </c>
      <c r="D2317" s="64" t="s">
        <v>390</v>
      </c>
      <c r="E2317" s="64" t="s">
        <v>28</v>
      </c>
      <c r="F2317" s="64" t="s">
        <v>376</v>
      </c>
      <c r="G2317" s="64" t="s">
        <v>1144</v>
      </c>
      <c r="H2317" t="s">
        <v>1142</v>
      </c>
      <c r="I2317" s="50" t="str">
        <f t="shared" si="36"/>
        <v>2. 出口VCMDEIII4. 多级正反调筒式电位电阻小于35</v>
      </c>
      <c r="J2317" s="50" t="s">
        <v>1148</v>
      </c>
    </row>
    <row r="2318" spans="1:10" hidden="1">
      <c r="A2318" s="64" t="s">
        <v>15</v>
      </c>
      <c r="B2318" s="64" t="s">
        <v>306</v>
      </c>
      <c r="C2318" t="s">
        <v>1084</v>
      </c>
      <c r="D2318" s="64" t="s">
        <v>390</v>
      </c>
      <c r="E2318" s="64" t="s">
        <v>153</v>
      </c>
      <c r="F2318" s="64" t="s">
        <v>376</v>
      </c>
      <c r="G2318" s="64" t="s">
        <v>531</v>
      </c>
      <c r="H2318" t="s">
        <v>1142</v>
      </c>
      <c r="I2318" s="50" t="str">
        <f t="shared" si="36"/>
        <v>2. 出口VCMDEI4. 多级正反调无小于35</v>
      </c>
      <c r="J2318" s="50" t="s">
        <v>1148</v>
      </c>
    </row>
    <row r="2319" spans="1:10" hidden="1">
      <c r="A2319" s="64" t="s">
        <v>15</v>
      </c>
      <c r="B2319" s="64" t="s">
        <v>306</v>
      </c>
      <c r="C2319" t="s">
        <v>1084</v>
      </c>
      <c r="D2319" s="64" t="s">
        <v>390</v>
      </c>
      <c r="E2319" s="64" t="s">
        <v>153</v>
      </c>
      <c r="F2319" s="64" t="s">
        <v>376</v>
      </c>
      <c r="G2319" s="64" t="s">
        <v>1144</v>
      </c>
      <c r="H2319" t="s">
        <v>1142</v>
      </c>
      <c r="I2319" s="50" t="str">
        <f t="shared" si="36"/>
        <v>2. 出口VCMDEI4. 多级正反调筒式电位电阻小于35</v>
      </c>
      <c r="J2319" s="50" t="s">
        <v>1148</v>
      </c>
    </row>
    <row r="2320" spans="1:10" hidden="1">
      <c r="A2320" s="64" t="s">
        <v>15</v>
      </c>
      <c r="B2320" s="64" t="s">
        <v>306</v>
      </c>
      <c r="C2320" t="s">
        <v>1084</v>
      </c>
      <c r="D2320" s="64" t="s">
        <v>390</v>
      </c>
      <c r="E2320" s="64" t="s">
        <v>28</v>
      </c>
      <c r="F2320" s="64" t="s">
        <v>377</v>
      </c>
      <c r="G2320" s="64" t="s">
        <v>531</v>
      </c>
      <c r="H2320" t="s">
        <v>1142</v>
      </c>
      <c r="I2320" s="50" t="str">
        <f t="shared" si="36"/>
        <v>2. 出口VCMDEIII5. 多级线性调无小于35</v>
      </c>
      <c r="J2320" s="50" t="s">
        <v>1148</v>
      </c>
    </row>
    <row r="2321" spans="1:10" hidden="1">
      <c r="A2321" s="64" t="s">
        <v>15</v>
      </c>
      <c r="B2321" s="64" t="s">
        <v>306</v>
      </c>
      <c r="C2321" t="s">
        <v>1084</v>
      </c>
      <c r="D2321" s="64" t="s">
        <v>390</v>
      </c>
      <c r="E2321" s="64" t="s">
        <v>153</v>
      </c>
      <c r="F2321" s="64" t="s">
        <v>377</v>
      </c>
      <c r="G2321" s="64" t="s">
        <v>531</v>
      </c>
      <c r="H2321" t="s">
        <v>1142</v>
      </c>
      <c r="I2321" s="50" t="str">
        <f t="shared" si="36"/>
        <v>2. 出口VCMDEI5. 多级线性调无小于35</v>
      </c>
      <c r="J2321" s="50" t="s">
        <v>1148</v>
      </c>
    </row>
    <row r="2322" spans="1:10" hidden="1">
      <c r="A2322" s="64" t="s">
        <v>15</v>
      </c>
      <c r="B2322" s="64" t="s">
        <v>306</v>
      </c>
      <c r="C2322" t="s">
        <v>1084</v>
      </c>
      <c r="D2322" s="64" t="s">
        <v>390</v>
      </c>
      <c r="E2322" s="64" t="s">
        <v>28</v>
      </c>
      <c r="F2322" s="64" t="s">
        <v>378</v>
      </c>
      <c r="G2322" s="64" t="s">
        <v>531</v>
      </c>
      <c r="H2322" t="s">
        <v>1142</v>
      </c>
      <c r="I2322" s="50" t="str">
        <f t="shared" si="36"/>
        <v>2. 出口VCMDEIII6. 多级粗细调无小于35</v>
      </c>
      <c r="J2322" s="50" t="s">
        <v>1148</v>
      </c>
    </row>
    <row r="2323" spans="1:10" hidden="1">
      <c r="A2323" s="64" t="s">
        <v>15</v>
      </c>
      <c r="B2323" s="64" t="s">
        <v>306</v>
      </c>
      <c r="C2323" t="s">
        <v>1084</v>
      </c>
      <c r="D2323" s="64" t="s">
        <v>390</v>
      </c>
      <c r="E2323" s="64" t="s">
        <v>28</v>
      </c>
      <c r="F2323" s="64" t="s">
        <v>378</v>
      </c>
      <c r="G2323" s="64" t="s">
        <v>1144</v>
      </c>
      <c r="H2323" t="s">
        <v>1142</v>
      </c>
      <c r="I2323" s="50" t="str">
        <f t="shared" si="36"/>
        <v>2. 出口VCMDEIII6. 多级粗细调筒式电位电阻小于35</v>
      </c>
      <c r="J2323" s="50" t="s">
        <v>1148</v>
      </c>
    </row>
    <row r="2324" spans="1:10" hidden="1">
      <c r="A2324" s="64" t="s">
        <v>15</v>
      </c>
      <c r="B2324" s="64" t="s">
        <v>306</v>
      </c>
      <c r="C2324" t="s">
        <v>1084</v>
      </c>
      <c r="D2324" s="64" t="s">
        <v>390</v>
      </c>
      <c r="E2324" s="64" t="s">
        <v>153</v>
      </c>
      <c r="F2324" s="64" t="s">
        <v>378</v>
      </c>
      <c r="G2324" s="64" t="s">
        <v>531</v>
      </c>
      <c r="H2324" t="s">
        <v>1142</v>
      </c>
      <c r="I2324" s="50" t="str">
        <f t="shared" si="36"/>
        <v>2. 出口VCMDEI6. 多级粗细调无小于35</v>
      </c>
      <c r="J2324" s="50" t="s">
        <v>1148</v>
      </c>
    </row>
    <row r="2325" spans="1:10" hidden="1">
      <c r="A2325" s="64" t="s">
        <v>15</v>
      </c>
      <c r="B2325" s="64" t="s">
        <v>306</v>
      </c>
      <c r="C2325" t="s">
        <v>1084</v>
      </c>
      <c r="D2325" s="64" t="s">
        <v>390</v>
      </c>
      <c r="E2325" s="64" t="s">
        <v>153</v>
      </c>
      <c r="F2325" s="64" t="s">
        <v>378</v>
      </c>
      <c r="G2325" s="64" t="s">
        <v>1144</v>
      </c>
      <c r="H2325" t="s">
        <v>1142</v>
      </c>
      <c r="I2325" s="50" t="str">
        <f t="shared" si="36"/>
        <v>2. 出口VCMDEI6. 多级粗细调筒式电位电阻小于35</v>
      </c>
      <c r="J2325" s="50" t="s">
        <v>1148</v>
      </c>
    </row>
    <row r="2326" spans="1:10" hidden="1">
      <c r="A2326" s="64" t="s">
        <v>15</v>
      </c>
      <c r="B2326" s="64" t="s">
        <v>306</v>
      </c>
      <c r="C2326" t="s">
        <v>1084</v>
      </c>
      <c r="D2326" s="64" t="s">
        <v>118</v>
      </c>
      <c r="E2326" s="64" t="s">
        <v>28</v>
      </c>
      <c r="F2326" s="64" t="s">
        <v>373</v>
      </c>
      <c r="G2326" s="64" t="s">
        <v>531</v>
      </c>
      <c r="H2326" t="s">
        <v>1151</v>
      </c>
      <c r="I2326" s="50" t="str">
        <f t="shared" si="36"/>
        <v>2. 出口VCMBIII1. 正反调无小于等于47</v>
      </c>
      <c r="J2326" s="98" t="s">
        <v>1143</v>
      </c>
    </row>
    <row r="2327" spans="1:10" hidden="1">
      <c r="A2327" s="64" t="s">
        <v>15</v>
      </c>
      <c r="B2327" s="64" t="s">
        <v>306</v>
      </c>
      <c r="C2327" t="s">
        <v>1084</v>
      </c>
      <c r="D2327" s="64" t="s">
        <v>118</v>
      </c>
      <c r="E2327" s="64" t="s">
        <v>28</v>
      </c>
      <c r="F2327" s="64" t="s">
        <v>373</v>
      </c>
      <c r="G2327" s="64" t="s">
        <v>1144</v>
      </c>
      <c r="H2327" t="s">
        <v>1151</v>
      </c>
      <c r="I2327" s="50" t="str">
        <f t="shared" si="36"/>
        <v>2. 出口VCMBIII1. 正反调筒式电位电阻小于等于47</v>
      </c>
      <c r="J2327" s="98" t="s">
        <v>1145</v>
      </c>
    </row>
    <row r="2328" spans="1:10" hidden="1">
      <c r="A2328" s="64" t="s">
        <v>15</v>
      </c>
      <c r="B2328" s="64" t="s">
        <v>306</v>
      </c>
      <c r="C2328" t="s">
        <v>1084</v>
      </c>
      <c r="D2328" s="64" t="s">
        <v>118</v>
      </c>
      <c r="E2328" s="64" t="s">
        <v>153</v>
      </c>
      <c r="F2328" s="64" t="s">
        <v>373</v>
      </c>
      <c r="G2328" s="64" t="s">
        <v>531</v>
      </c>
      <c r="H2328" t="s">
        <v>1151</v>
      </c>
      <c r="I2328" s="50" t="str">
        <f t="shared" si="36"/>
        <v>2. 出口VCMBI1. 正反调无小于等于47</v>
      </c>
      <c r="J2328" s="98" t="s">
        <v>1143</v>
      </c>
    </row>
    <row r="2329" spans="1:10" hidden="1">
      <c r="A2329" s="64" t="s">
        <v>15</v>
      </c>
      <c r="B2329" s="64" t="s">
        <v>306</v>
      </c>
      <c r="C2329" t="s">
        <v>1084</v>
      </c>
      <c r="D2329" s="64" t="s">
        <v>118</v>
      </c>
      <c r="E2329" s="64" t="s">
        <v>153</v>
      </c>
      <c r="F2329" s="64" t="s">
        <v>373</v>
      </c>
      <c r="G2329" s="64" t="s">
        <v>1144</v>
      </c>
      <c r="H2329" t="s">
        <v>1151</v>
      </c>
      <c r="I2329" s="50" t="str">
        <f t="shared" si="36"/>
        <v>2. 出口VCMBI1. 正反调筒式电位电阻小于等于47</v>
      </c>
      <c r="J2329" s="98" t="s">
        <v>1146</v>
      </c>
    </row>
    <row r="2330" spans="1:10" hidden="1">
      <c r="A2330" s="64" t="s">
        <v>15</v>
      </c>
      <c r="B2330" s="64" t="s">
        <v>306</v>
      </c>
      <c r="C2330" t="s">
        <v>1084</v>
      </c>
      <c r="D2330" s="64" t="s">
        <v>118</v>
      </c>
      <c r="E2330" s="64" t="s">
        <v>28</v>
      </c>
      <c r="F2330" s="64" t="s">
        <v>374</v>
      </c>
      <c r="G2330" s="64" t="s">
        <v>531</v>
      </c>
      <c r="H2330" t="s">
        <v>1151</v>
      </c>
      <c r="I2330" s="50" t="str">
        <f t="shared" si="36"/>
        <v>2. 出口VCMBIII2. 线性调无小于等于47</v>
      </c>
      <c r="J2330" s="50" t="s">
        <v>1143</v>
      </c>
    </row>
    <row r="2331" spans="1:10" hidden="1">
      <c r="A2331" s="64" t="s">
        <v>15</v>
      </c>
      <c r="B2331" s="64" t="s">
        <v>306</v>
      </c>
      <c r="C2331" t="s">
        <v>1084</v>
      </c>
      <c r="D2331" s="64" t="s">
        <v>118</v>
      </c>
      <c r="E2331" s="64" t="s">
        <v>153</v>
      </c>
      <c r="F2331" s="64" t="s">
        <v>374</v>
      </c>
      <c r="G2331" s="64" t="s">
        <v>531</v>
      </c>
      <c r="H2331" t="s">
        <v>1151</v>
      </c>
      <c r="I2331" s="50" t="str">
        <f t="shared" si="36"/>
        <v>2. 出口VCMBI2. 线性调无小于等于47</v>
      </c>
      <c r="J2331" s="50" t="s">
        <v>1143</v>
      </c>
    </row>
    <row r="2332" spans="1:10" hidden="1">
      <c r="A2332" s="64" t="s">
        <v>15</v>
      </c>
      <c r="B2332" s="64" t="s">
        <v>306</v>
      </c>
      <c r="C2332" t="s">
        <v>1084</v>
      </c>
      <c r="D2332" s="64" t="s">
        <v>118</v>
      </c>
      <c r="E2332" s="64" t="s">
        <v>28</v>
      </c>
      <c r="F2332" s="64" t="s">
        <v>375</v>
      </c>
      <c r="G2332" s="64" t="s">
        <v>531</v>
      </c>
      <c r="H2332" t="s">
        <v>1151</v>
      </c>
      <c r="I2332" s="50" t="str">
        <f t="shared" si="36"/>
        <v>2. 出口VCMBIII3. 粗细调无小于等于47</v>
      </c>
      <c r="J2332" s="50" t="s">
        <v>1147</v>
      </c>
    </row>
    <row r="2333" spans="1:10" hidden="1">
      <c r="A2333" s="64" t="s">
        <v>15</v>
      </c>
      <c r="B2333" s="64" t="s">
        <v>306</v>
      </c>
      <c r="C2333" t="s">
        <v>1084</v>
      </c>
      <c r="D2333" s="64" t="s">
        <v>118</v>
      </c>
      <c r="E2333" s="64" t="s">
        <v>28</v>
      </c>
      <c r="F2333" s="64" t="s">
        <v>375</v>
      </c>
      <c r="G2333" s="64" t="s">
        <v>1144</v>
      </c>
      <c r="H2333" t="s">
        <v>1151</v>
      </c>
      <c r="I2333" s="50" t="str">
        <f t="shared" si="36"/>
        <v>2. 出口VCMBIII3. 粗细调筒式电位电阻小于等于47</v>
      </c>
      <c r="J2333" s="50" t="s">
        <v>1147</v>
      </c>
    </row>
    <row r="2334" spans="1:10" hidden="1">
      <c r="A2334" s="64" t="s">
        <v>15</v>
      </c>
      <c r="B2334" s="64" t="s">
        <v>306</v>
      </c>
      <c r="C2334" t="s">
        <v>1084</v>
      </c>
      <c r="D2334" s="64" t="s">
        <v>118</v>
      </c>
      <c r="E2334" s="64" t="s">
        <v>153</v>
      </c>
      <c r="F2334" s="64" t="s">
        <v>375</v>
      </c>
      <c r="G2334" s="64" t="s">
        <v>531</v>
      </c>
      <c r="H2334" t="s">
        <v>1151</v>
      </c>
      <c r="I2334" s="50" t="str">
        <f t="shared" si="36"/>
        <v>2. 出口VCMBI3. 粗细调无小于等于47</v>
      </c>
      <c r="J2334" s="50" t="s">
        <v>1147</v>
      </c>
    </row>
    <row r="2335" spans="1:10" hidden="1">
      <c r="A2335" s="64" t="s">
        <v>15</v>
      </c>
      <c r="B2335" s="64" t="s">
        <v>306</v>
      </c>
      <c r="C2335" t="s">
        <v>1084</v>
      </c>
      <c r="D2335" s="64" t="s">
        <v>118</v>
      </c>
      <c r="E2335" s="64" t="s">
        <v>153</v>
      </c>
      <c r="F2335" s="64" t="s">
        <v>375</v>
      </c>
      <c r="G2335" s="64" t="s">
        <v>1144</v>
      </c>
      <c r="H2335" t="s">
        <v>1151</v>
      </c>
      <c r="I2335" s="50" t="str">
        <f t="shared" si="36"/>
        <v>2. 出口VCMBI3. 粗细调筒式电位电阻小于等于47</v>
      </c>
      <c r="J2335" s="50" t="s">
        <v>1147</v>
      </c>
    </row>
    <row r="2336" spans="1:10" hidden="1">
      <c r="A2336" s="64" t="s">
        <v>15</v>
      </c>
      <c r="B2336" s="64" t="s">
        <v>306</v>
      </c>
      <c r="C2336" t="s">
        <v>1084</v>
      </c>
      <c r="D2336" s="64" t="s">
        <v>118</v>
      </c>
      <c r="E2336" s="64" t="s">
        <v>28</v>
      </c>
      <c r="F2336" s="64" t="s">
        <v>376</v>
      </c>
      <c r="G2336" s="64" t="s">
        <v>531</v>
      </c>
      <c r="H2336" t="s">
        <v>1151</v>
      </c>
      <c r="I2336" s="50" t="str">
        <f t="shared" si="36"/>
        <v>2. 出口VCMBIII4. 多级正反调无小于等于47</v>
      </c>
      <c r="J2336" s="50" t="s">
        <v>1148</v>
      </c>
    </row>
    <row r="2337" spans="1:10" hidden="1">
      <c r="A2337" s="64" t="s">
        <v>15</v>
      </c>
      <c r="B2337" s="64" t="s">
        <v>306</v>
      </c>
      <c r="C2337" t="s">
        <v>1084</v>
      </c>
      <c r="D2337" s="64" t="s">
        <v>118</v>
      </c>
      <c r="E2337" s="64" t="s">
        <v>28</v>
      </c>
      <c r="F2337" s="64" t="s">
        <v>376</v>
      </c>
      <c r="G2337" s="64" t="s">
        <v>1144</v>
      </c>
      <c r="H2337" t="s">
        <v>1151</v>
      </c>
      <c r="I2337" s="50" t="str">
        <f t="shared" si="36"/>
        <v>2. 出口VCMBIII4. 多级正反调筒式电位电阻小于等于47</v>
      </c>
      <c r="J2337" s="50" t="s">
        <v>1148</v>
      </c>
    </row>
    <row r="2338" spans="1:10" hidden="1">
      <c r="A2338" s="64" t="s">
        <v>15</v>
      </c>
      <c r="B2338" s="64" t="s">
        <v>306</v>
      </c>
      <c r="C2338" t="s">
        <v>1084</v>
      </c>
      <c r="D2338" s="64" t="s">
        <v>118</v>
      </c>
      <c r="E2338" s="64" t="s">
        <v>153</v>
      </c>
      <c r="F2338" s="64" t="s">
        <v>376</v>
      </c>
      <c r="G2338" s="64" t="s">
        <v>531</v>
      </c>
      <c r="H2338" t="s">
        <v>1151</v>
      </c>
      <c r="I2338" s="50" t="str">
        <f t="shared" si="36"/>
        <v>2. 出口VCMBI4. 多级正反调无小于等于47</v>
      </c>
      <c r="J2338" s="50" t="s">
        <v>1148</v>
      </c>
    </row>
    <row r="2339" spans="1:10" hidden="1">
      <c r="A2339" s="64" t="s">
        <v>15</v>
      </c>
      <c r="B2339" s="64" t="s">
        <v>306</v>
      </c>
      <c r="C2339" t="s">
        <v>1084</v>
      </c>
      <c r="D2339" s="64" t="s">
        <v>118</v>
      </c>
      <c r="E2339" s="64" t="s">
        <v>153</v>
      </c>
      <c r="F2339" s="64" t="s">
        <v>376</v>
      </c>
      <c r="G2339" s="64" t="s">
        <v>1144</v>
      </c>
      <c r="H2339" t="s">
        <v>1151</v>
      </c>
      <c r="I2339" s="50" t="str">
        <f t="shared" si="36"/>
        <v>2. 出口VCMBI4. 多级正反调筒式电位电阻小于等于47</v>
      </c>
      <c r="J2339" s="50" t="s">
        <v>1148</v>
      </c>
    </row>
    <row r="2340" spans="1:10" hidden="1">
      <c r="A2340" s="64" t="s">
        <v>15</v>
      </c>
      <c r="B2340" s="64" t="s">
        <v>306</v>
      </c>
      <c r="C2340" t="s">
        <v>1084</v>
      </c>
      <c r="D2340" s="64" t="s">
        <v>118</v>
      </c>
      <c r="E2340" s="64" t="s">
        <v>28</v>
      </c>
      <c r="F2340" s="64" t="s">
        <v>377</v>
      </c>
      <c r="G2340" s="64" t="s">
        <v>531</v>
      </c>
      <c r="H2340" t="s">
        <v>1151</v>
      </c>
      <c r="I2340" s="50" t="str">
        <f t="shared" si="36"/>
        <v>2. 出口VCMBIII5. 多级线性调无小于等于47</v>
      </c>
      <c r="J2340" s="50" t="s">
        <v>1148</v>
      </c>
    </row>
    <row r="2341" spans="1:10" hidden="1">
      <c r="A2341" s="64" t="s">
        <v>15</v>
      </c>
      <c r="B2341" s="64" t="s">
        <v>306</v>
      </c>
      <c r="C2341" t="s">
        <v>1084</v>
      </c>
      <c r="D2341" s="64" t="s">
        <v>118</v>
      </c>
      <c r="E2341" s="64" t="s">
        <v>153</v>
      </c>
      <c r="F2341" s="64" t="s">
        <v>377</v>
      </c>
      <c r="G2341" s="64" t="s">
        <v>531</v>
      </c>
      <c r="H2341" t="s">
        <v>1151</v>
      </c>
      <c r="I2341" s="50" t="str">
        <f t="shared" si="36"/>
        <v>2. 出口VCMBI5. 多级线性调无小于等于47</v>
      </c>
      <c r="J2341" s="50" t="s">
        <v>1148</v>
      </c>
    </row>
    <row r="2342" spans="1:10" hidden="1">
      <c r="A2342" s="64" t="s">
        <v>15</v>
      </c>
      <c r="B2342" s="64" t="s">
        <v>306</v>
      </c>
      <c r="C2342" t="s">
        <v>1084</v>
      </c>
      <c r="D2342" s="64" t="s">
        <v>118</v>
      </c>
      <c r="E2342" s="64" t="s">
        <v>28</v>
      </c>
      <c r="F2342" s="64" t="s">
        <v>378</v>
      </c>
      <c r="G2342" s="64" t="s">
        <v>531</v>
      </c>
      <c r="H2342" t="s">
        <v>1151</v>
      </c>
      <c r="I2342" s="50" t="str">
        <f t="shared" si="36"/>
        <v>2. 出口VCMBIII6. 多级粗细调无小于等于47</v>
      </c>
      <c r="J2342" s="50" t="s">
        <v>1148</v>
      </c>
    </row>
    <row r="2343" spans="1:10" hidden="1">
      <c r="A2343" s="64" t="s">
        <v>15</v>
      </c>
      <c r="B2343" s="64" t="s">
        <v>306</v>
      </c>
      <c r="C2343" t="s">
        <v>1084</v>
      </c>
      <c r="D2343" s="64" t="s">
        <v>118</v>
      </c>
      <c r="E2343" s="64" t="s">
        <v>28</v>
      </c>
      <c r="F2343" s="64" t="s">
        <v>378</v>
      </c>
      <c r="G2343" s="64" t="s">
        <v>1144</v>
      </c>
      <c r="H2343" t="s">
        <v>1151</v>
      </c>
      <c r="I2343" s="50" t="str">
        <f t="shared" si="36"/>
        <v>2. 出口VCMBIII6. 多级粗细调筒式电位电阻小于等于47</v>
      </c>
      <c r="J2343" s="50" t="s">
        <v>1148</v>
      </c>
    </row>
    <row r="2344" spans="1:10" hidden="1">
      <c r="A2344" s="64" t="s">
        <v>15</v>
      </c>
      <c r="B2344" s="64" t="s">
        <v>306</v>
      </c>
      <c r="C2344" t="s">
        <v>1084</v>
      </c>
      <c r="D2344" s="64" t="s">
        <v>118</v>
      </c>
      <c r="E2344" s="64" t="s">
        <v>153</v>
      </c>
      <c r="F2344" s="64" t="s">
        <v>378</v>
      </c>
      <c r="G2344" s="64" t="s">
        <v>531</v>
      </c>
      <c r="H2344" t="s">
        <v>1151</v>
      </c>
      <c r="I2344" s="50" t="str">
        <f t="shared" si="36"/>
        <v>2. 出口VCMBI6. 多级粗细调无小于等于47</v>
      </c>
      <c r="J2344" s="50" t="s">
        <v>1148</v>
      </c>
    </row>
    <row r="2345" spans="1:10" hidden="1">
      <c r="A2345" s="64" t="s">
        <v>15</v>
      </c>
      <c r="B2345" s="64" t="s">
        <v>306</v>
      </c>
      <c r="C2345" t="s">
        <v>1084</v>
      </c>
      <c r="D2345" s="64" t="s">
        <v>118</v>
      </c>
      <c r="E2345" s="64" t="s">
        <v>153</v>
      </c>
      <c r="F2345" s="64" t="s">
        <v>378</v>
      </c>
      <c r="G2345" s="64" t="s">
        <v>1144</v>
      </c>
      <c r="H2345" t="s">
        <v>1151</v>
      </c>
      <c r="I2345" s="50" t="str">
        <f t="shared" si="36"/>
        <v>2. 出口VCMBI6. 多级粗细调筒式电位电阻小于等于47</v>
      </c>
      <c r="J2345" s="50" t="s">
        <v>1148</v>
      </c>
    </row>
    <row r="2346" spans="1:10" hidden="1">
      <c r="A2346" s="64" t="s">
        <v>15</v>
      </c>
      <c r="B2346" s="64" t="s">
        <v>306</v>
      </c>
      <c r="C2346" t="s">
        <v>1084</v>
      </c>
      <c r="D2346" s="64" t="s">
        <v>389</v>
      </c>
      <c r="E2346" s="64" t="s">
        <v>28</v>
      </c>
      <c r="F2346" s="64" t="s">
        <v>373</v>
      </c>
      <c r="G2346" s="64" t="s">
        <v>531</v>
      </c>
      <c r="H2346" t="s">
        <v>1151</v>
      </c>
      <c r="I2346" s="50" t="str">
        <f t="shared" ref="I2346:I2409" si="37">A2346&amp;B2346&amp;D2346&amp;E2346&amp;F2346&amp;G2346&amp;H2346</f>
        <v>2. 出口VCMCIII1. 正反调无小于等于47</v>
      </c>
      <c r="J2346" s="50" t="s">
        <v>1143</v>
      </c>
    </row>
    <row r="2347" spans="1:10" hidden="1">
      <c r="A2347" s="64" t="s">
        <v>15</v>
      </c>
      <c r="B2347" s="64" t="s">
        <v>306</v>
      </c>
      <c r="C2347" t="s">
        <v>1084</v>
      </c>
      <c r="D2347" s="64" t="s">
        <v>389</v>
      </c>
      <c r="E2347" s="64" t="s">
        <v>28</v>
      </c>
      <c r="F2347" s="64" t="s">
        <v>373</v>
      </c>
      <c r="G2347" s="64" t="s">
        <v>1144</v>
      </c>
      <c r="H2347" t="s">
        <v>1151</v>
      </c>
      <c r="I2347" s="50" t="str">
        <f t="shared" si="37"/>
        <v>2. 出口VCMCIII1. 正反调筒式电位电阻小于等于47</v>
      </c>
      <c r="J2347" s="50" t="s">
        <v>1145</v>
      </c>
    </row>
    <row r="2348" spans="1:10" hidden="1">
      <c r="A2348" s="64" t="s">
        <v>15</v>
      </c>
      <c r="B2348" s="64" t="s">
        <v>306</v>
      </c>
      <c r="C2348" t="s">
        <v>1084</v>
      </c>
      <c r="D2348" s="64" t="s">
        <v>389</v>
      </c>
      <c r="E2348" s="64" t="s">
        <v>153</v>
      </c>
      <c r="F2348" s="64" t="s">
        <v>373</v>
      </c>
      <c r="G2348" s="64" t="s">
        <v>531</v>
      </c>
      <c r="H2348" t="s">
        <v>1151</v>
      </c>
      <c r="I2348" s="50" t="str">
        <f t="shared" si="37"/>
        <v>2. 出口VCMCI1. 正反调无小于等于47</v>
      </c>
      <c r="J2348" s="50" t="s">
        <v>1143</v>
      </c>
    </row>
    <row r="2349" spans="1:10" hidden="1">
      <c r="A2349" s="64" t="s">
        <v>15</v>
      </c>
      <c r="B2349" s="64" t="s">
        <v>306</v>
      </c>
      <c r="C2349" t="s">
        <v>1084</v>
      </c>
      <c r="D2349" s="64" t="s">
        <v>389</v>
      </c>
      <c r="E2349" s="64" t="s">
        <v>153</v>
      </c>
      <c r="F2349" s="64" t="s">
        <v>373</v>
      </c>
      <c r="G2349" s="64" t="s">
        <v>1144</v>
      </c>
      <c r="H2349" t="s">
        <v>1151</v>
      </c>
      <c r="I2349" s="50" t="str">
        <f t="shared" si="37"/>
        <v>2. 出口VCMCI1. 正反调筒式电位电阻小于等于47</v>
      </c>
      <c r="J2349" s="50" t="s">
        <v>1146</v>
      </c>
    </row>
    <row r="2350" spans="1:10" hidden="1">
      <c r="A2350" s="64" t="s">
        <v>15</v>
      </c>
      <c r="B2350" s="64" t="s">
        <v>306</v>
      </c>
      <c r="C2350" t="s">
        <v>1084</v>
      </c>
      <c r="D2350" s="64" t="s">
        <v>389</v>
      </c>
      <c r="E2350" s="64" t="s">
        <v>28</v>
      </c>
      <c r="F2350" s="64" t="s">
        <v>374</v>
      </c>
      <c r="G2350" s="64" t="s">
        <v>531</v>
      </c>
      <c r="H2350" t="s">
        <v>1151</v>
      </c>
      <c r="I2350" s="50" t="str">
        <f t="shared" si="37"/>
        <v>2. 出口VCMCIII2. 线性调无小于等于47</v>
      </c>
      <c r="J2350" s="50" t="s">
        <v>1143</v>
      </c>
    </row>
    <row r="2351" spans="1:10" hidden="1">
      <c r="A2351" s="64" t="s">
        <v>15</v>
      </c>
      <c r="B2351" s="64" t="s">
        <v>306</v>
      </c>
      <c r="C2351" t="s">
        <v>1084</v>
      </c>
      <c r="D2351" s="64" t="s">
        <v>389</v>
      </c>
      <c r="E2351" s="64" t="s">
        <v>153</v>
      </c>
      <c r="F2351" s="64" t="s">
        <v>374</v>
      </c>
      <c r="G2351" s="64" t="s">
        <v>531</v>
      </c>
      <c r="H2351" t="s">
        <v>1151</v>
      </c>
      <c r="I2351" s="50" t="str">
        <f t="shared" si="37"/>
        <v>2. 出口VCMCI2. 线性调无小于等于47</v>
      </c>
      <c r="J2351" s="50" t="s">
        <v>1143</v>
      </c>
    </row>
    <row r="2352" spans="1:10" hidden="1">
      <c r="A2352" s="64" t="s">
        <v>15</v>
      </c>
      <c r="B2352" s="64" t="s">
        <v>306</v>
      </c>
      <c r="C2352" t="s">
        <v>1084</v>
      </c>
      <c r="D2352" s="64" t="s">
        <v>389</v>
      </c>
      <c r="E2352" s="64" t="s">
        <v>28</v>
      </c>
      <c r="F2352" s="64" t="s">
        <v>375</v>
      </c>
      <c r="G2352" s="64" t="s">
        <v>531</v>
      </c>
      <c r="H2352" t="s">
        <v>1151</v>
      </c>
      <c r="I2352" s="50" t="str">
        <f t="shared" si="37"/>
        <v>2. 出口VCMCIII3. 粗细调无小于等于47</v>
      </c>
      <c r="J2352" s="50" t="s">
        <v>1147</v>
      </c>
    </row>
    <row r="2353" spans="1:10" hidden="1">
      <c r="A2353" s="64" t="s">
        <v>15</v>
      </c>
      <c r="B2353" s="64" t="s">
        <v>306</v>
      </c>
      <c r="C2353" t="s">
        <v>1084</v>
      </c>
      <c r="D2353" s="64" t="s">
        <v>389</v>
      </c>
      <c r="E2353" s="64" t="s">
        <v>28</v>
      </c>
      <c r="F2353" s="64" t="s">
        <v>375</v>
      </c>
      <c r="G2353" s="64" t="s">
        <v>1144</v>
      </c>
      <c r="H2353" t="s">
        <v>1151</v>
      </c>
      <c r="I2353" s="50" t="str">
        <f t="shared" si="37"/>
        <v>2. 出口VCMCIII3. 粗细调筒式电位电阻小于等于47</v>
      </c>
      <c r="J2353" s="50" t="s">
        <v>1147</v>
      </c>
    </row>
    <row r="2354" spans="1:10" hidden="1">
      <c r="A2354" s="64" t="s">
        <v>15</v>
      </c>
      <c r="B2354" s="64" t="s">
        <v>306</v>
      </c>
      <c r="C2354" t="s">
        <v>1084</v>
      </c>
      <c r="D2354" s="64" t="s">
        <v>389</v>
      </c>
      <c r="E2354" s="64" t="s">
        <v>153</v>
      </c>
      <c r="F2354" s="64" t="s">
        <v>375</v>
      </c>
      <c r="G2354" s="64" t="s">
        <v>531</v>
      </c>
      <c r="H2354" t="s">
        <v>1151</v>
      </c>
      <c r="I2354" s="50" t="str">
        <f t="shared" si="37"/>
        <v>2. 出口VCMCI3. 粗细调无小于等于47</v>
      </c>
      <c r="J2354" s="50" t="s">
        <v>1147</v>
      </c>
    </row>
    <row r="2355" spans="1:10" hidden="1">
      <c r="A2355" s="64" t="s">
        <v>15</v>
      </c>
      <c r="B2355" s="64" t="s">
        <v>306</v>
      </c>
      <c r="C2355" t="s">
        <v>1084</v>
      </c>
      <c r="D2355" s="64" t="s">
        <v>389</v>
      </c>
      <c r="E2355" s="64" t="s">
        <v>153</v>
      </c>
      <c r="F2355" s="64" t="s">
        <v>375</v>
      </c>
      <c r="G2355" s="64" t="s">
        <v>1144</v>
      </c>
      <c r="H2355" t="s">
        <v>1151</v>
      </c>
      <c r="I2355" s="50" t="str">
        <f t="shared" si="37"/>
        <v>2. 出口VCMCI3. 粗细调筒式电位电阻小于等于47</v>
      </c>
      <c r="J2355" s="50" t="s">
        <v>1147</v>
      </c>
    </row>
    <row r="2356" spans="1:10" hidden="1">
      <c r="A2356" s="64" t="s">
        <v>15</v>
      </c>
      <c r="B2356" s="64" t="s">
        <v>306</v>
      </c>
      <c r="C2356" t="s">
        <v>1084</v>
      </c>
      <c r="D2356" s="64" t="s">
        <v>389</v>
      </c>
      <c r="E2356" s="64" t="s">
        <v>28</v>
      </c>
      <c r="F2356" s="64" t="s">
        <v>376</v>
      </c>
      <c r="G2356" s="64" t="s">
        <v>531</v>
      </c>
      <c r="H2356" t="s">
        <v>1151</v>
      </c>
      <c r="I2356" s="50" t="str">
        <f t="shared" si="37"/>
        <v>2. 出口VCMCIII4. 多级正反调无小于等于47</v>
      </c>
      <c r="J2356" s="50" t="s">
        <v>1148</v>
      </c>
    </row>
    <row r="2357" spans="1:10" hidden="1">
      <c r="A2357" s="64" t="s">
        <v>15</v>
      </c>
      <c r="B2357" s="64" t="s">
        <v>306</v>
      </c>
      <c r="C2357" t="s">
        <v>1084</v>
      </c>
      <c r="D2357" s="64" t="s">
        <v>389</v>
      </c>
      <c r="E2357" s="64" t="s">
        <v>28</v>
      </c>
      <c r="F2357" s="64" t="s">
        <v>376</v>
      </c>
      <c r="G2357" s="64" t="s">
        <v>1144</v>
      </c>
      <c r="H2357" t="s">
        <v>1151</v>
      </c>
      <c r="I2357" s="50" t="str">
        <f t="shared" si="37"/>
        <v>2. 出口VCMCIII4. 多级正反调筒式电位电阻小于等于47</v>
      </c>
      <c r="J2357" s="50" t="s">
        <v>1148</v>
      </c>
    </row>
    <row r="2358" spans="1:10" hidden="1">
      <c r="A2358" s="64" t="s">
        <v>15</v>
      </c>
      <c r="B2358" s="64" t="s">
        <v>306</v>
      </c>
      <c r="C2358" t="s">
        <v>1084</v>
      </c>
      <c r="D2358" s="64" t="s">
        <v>389</v>
      </c>
      <c r="E2358" s="64" t="s">
        <v>153</v>
      </c>
      <c r="F2358" s="64" t="s">
        <v>376</v>
      </c>
      <c r="G2358" s="64" t="s">
        <v>531</v>
      </c>
      <c r="H2358" t="s">
        <v>1151</v>
      </c>
      <c r="I2358" s="50" t="str">
        <f t="shared" si="37"/>
        <v>2. 出口VCMCI4. 多级正反调无小于等于47</v>
      </c>
      <c r="J2358" s="50" t="s">
        <v>1148</v>
      </c>
    </row>
    <row r="2359" spans="1:10" hidden="1">
      <c r="A2359" s="64" t="s">
        <v>15</v>
      </c>
      <c r="B2359" s="64" t="s">
        <v>306</v>
      </c>
      <c r="C2359" t="s">
        <v>1084</v>
      </c>
      <c r="D2359" s="64" t="s">
        <v>389</v>
      </c>
      <c r="E2359" s="64" t="s">
        <v>153</v>
      </c>
      <c r="F2359" s="64" t="s">
        <v>376</v>
      </c>
      <c r="G2359" s="64" t="s">
        <v>1144</v>
      </c>
      <c r="H2359" t="s">
        <v>1151</v>
      </c>
      <c r="I2359" s="50" t="str">
        <f t="shared" si="37"/>
        <v>2. 出口VCMCI4. 多级正反调筒式电位电阻小于等于47</v>
      </c>
      <c r="J2359" s="50" t="s">
        <v>1148</v>
      </c>
    </row>
    <row r="2360" spans="1:10" hidden="1">
      <c r="A2360" s="64" t="s">
        <v>15</v>
      </c>
      <c r="B2360" s="64" t="s">
        <v>306</v>
      </c>
      <c r="C2360" t="s">
        <v>1084</v>
      </c>
      <c r="D2360" s="64" t="s">
        <v>389</v>
      </c>
      <c r="E2360" s="64" t="s">
        <v>28</v>
      </c>
      <c r="F2360" s="64" t="s">
        <v>377</v>
      </c>
      <c r="G2360" s="64" t="s">
        <v>531</v>
      </c>
      <c r="H2360" t="s">
        <v>1151</v>
      </c>
      <c r="I2360" s="50" t="str">
        <f t="shared" si="37"/>
        <v>2. 出口VCMCIII5. 多级线性调无小于等于47</v>
      </c>
      <c r="J2360" s="50" t="s">
        <v>1148</v>
      </c>
    </row>
    <row r="2361" spans="1:10" hidden="1">
      <c r="A2361" s="64" t="s">
        <v>15</v>
      </c>
      <c r="B2361" s="64" t="s">
        <v>306</v>
      </c>
      <c r="C2361" t="s">
        <v>1084</v>
      </c>
      <c r="D2361" s="64" t="s">
        <v>389</v>
      </c>
      <c r="E2361" s="64" t="s">
        <v>153</v>
      </c>
      <c r="F2361" s="64" t="s">
        <v>377</v>
      </c>
      <c r="G2361" s="64" t="s">
        <v>531</v>
      </c>
      <c r="H2361" t="s">
        <v>1151</v>
      </c>
      <c r="I2361" s="50" t="str">
        <f t="shared" si="37"/>
        <v>2. 出口VCMCI5. 多级线性调无小于等于47</v>
      </c>
      <c r="J2361" s="50" t="s">
        <v>1148</v>
      </c>
    </row>
    <row r="2362" spans="1:10" hidden="1">
      <c r="A2362" s="64" t="s">
        <v>15</v>
      </c>
      <c r="B2362" s="64" t="s">
        <v>306</v>
      </c>
      <c r="C2362" t="s">
        <v>1084</v>
      </c>
      <c r="D2362" s="64" t="s">
        <v>389</v>
      </c>
      <c r="E2362" s="64" t="s">
        <v>28</v>
      </c>
      <c r="F2362" s="64" t="s">
        <v>378</v>
      </c>
      <c r="G2362" s="64" t="s">
        <v>531</v>
      </c>
      <c r="H2362" t="s">
        <v>1151</v>
      </c>
      <c r="I2362" s="50" t="str">
        <f t="shared" si="37"/>
        <v>2. 出口VCMCIII6. 多级粗细调无小于等于47</v>
      </c>
      <c r="J2362" s="50" t="s">
        <v>1148</v>
      </c>
    </row>
    <row r="2363" spans="1:10" hidden="1">
      <c r="A2363" s="64" t="s">
        <v>15</v>
      </c>
      <c r="B2363" s="64" t="s">
        <v>306</v>
      </c>
      <c r="C2363" t="s">
        <v>1084</v>
      </c>
      <c r="D2363" s="64" t="s">
        <v>389</v>
      </c>
      <c r="E2363" s="64" t="s">
        <v>28</v>
      </c>
      <c r="F2363" s="64" t="s">
        <v>378</v>
      </c>
      <c r="G2363" s="64" t="s">
        <v>1144</v>
      </c>
      <c r="H2363" t="s">
        <v>1151</v>
      </c>
      <c r="I2363" s="50" t="str">
        <f t="shared" si="37"/>
        <v>2. 出口VCMCIII6. 多级粗细调筒式电位电阻小于等于47</v>
      </c>
      <c r="J2363" s="50" t="s">
        <v>1148</v>
      </c>
    </row>
    <row r="2364" spans="1:10" hidden="1">
      <c r="A2364" s="64" t="s">
        <v>15</v>
      </c>
      <c r="B2364" s="64" t="s">
        <v>306</v>
      </c>
      <c r="C2364" t="s">
        <v>1084</v>
      </c>
      <c r="D2364" s="64" t="s">
        <v>389</v>
      </c>
      <c r="E2364" s="64" t="s">
        <v>153</v>
      </c>
      <c r="F2364" s="64" t="s">
        <v>378</v>
      </c>
      <c r="G2364" s="64" t="s">
        <v>531</v>
      </c>
      <c r="H2364" t="s">
        <v>1151</v>
      </c>
      <c r="I2364" s="50" t="str">
        <f t="shared" si="37"/>
        <v>2. 出口VCMCI6. 多级粗细调无小于等于47</v>
      </c>
      <c r="J2364" s="50" t="s">
        <v>1148</v>
      </c>
    </row>
    <row r="2365" spans="1:10" hidden="1">
      <c r="A2365" s="64" t="s">
        <v>15</v>
      </c>
      <c r="B2365" s="64" t="s">
        <v>306</v>
      </c>
      <c r="C2365" t="s">
        <v>1084</v>
      </c>
      <c r="D2365" s="64" t="s">
        <v>389</v>
      </c>
      <c r="E2365" s="64" t="s">
        <v>153</v>
      </c>
      <c r="F2365" s="64" t="s">
        <v>378</v>
      </c>
      <c r="G2365" s="64" t="s">
        <v>1144</v>
      </c>
      <c r="H2365" t="s">
        <v>1151</v>
      </c>
      <c r="I2365" s="50" t="str">
        <f t="shared" si="37"/>
        <v>2. 出口VCMCI6. 多级粗细调筒式电位电阻小于等于47</v>
      </c>
      <c r="J2365" s="50" t="s">
        <v>1148</v>
      </c>
    </row>
    <row r="2366" spans="1:10" hidden="1">
      <c r="A2366" s="64" t="s">
        <v>15</v>
      </c>
      <c r="B2366" s="64" t="s">
        <v>306</v>
      </c>
      <c r="C2366" t="s">
        <v>1084</v>
      </c>
      <c r="D2366" s="64" t="s">
        <v>387</v>
      </c>
      <c r="E2366" s="64" t="s">
        <v>28</v>
      </c>
      <c r="F2366" s="64" t="s">
        <v>373</v>
      </c>
      <c r="G2366" s="64" t="s">
        <v>531</v>
      </c>
      <c r="H2366" t="s">
        <v>1151</v>
      </c>
      <c r="I2366" s="50" t="str">
        <f t="shared" si="37"/>
        <v>2. 出口VCMDIII1. 正反调无小于等于47</v>
      </c>
      <c r="J2366" s="50" t="s">
        <v>1145</v>
      </c>
    </row>
    <row r="2367" spans="1:10" hidden="1">
      <c r="A2367" s="64" t="s">
        <v>15</v>
      </c>
      <c r="B2367" s="64" t="s">
        <v>306</v>
      </c>
      <c r="C2367" t="s">
        <v>1084</v>
      </c>
      <c r="D2367" s="64" t="s">
        <v>387</v>
      </c>
      <c r="E2367" s="64" t="s">
        <v>28</v>
      </c>
      <c r="F2367" s="64" t="s">
        <v>373</v>
      </c>
      <c r="G2367" s="64" t="s">
        <v>1144</v>
      </c>
      <c r="H2367" t="s">
        <v>1151</v>
      </c>
      <c r="I2367" s="50" t="str">
        <f t="shared" si="37"/>
        <v>2. 出口VCMDIII1. 正反调筒式电位电阻小于等于47</v>
      </c>
      <c r="J2367" s="50" t="s">
        <v>1149</v>
      </c>
    </row>
    <row r="2368" spans="1:10" hidden="1">
      <c r="A2368" s="64" t="s">
        <v>15</v>
      </c>
      <c r="B2368" s="64" t="s">
        <v>306</v>
      </c>
      <c r="C2368" t="s">
        <v>1084</v>
      </c>
      <c r="D2368" s="64" t="s">
        <v>387</v>
      </c>
      <c r="E2368" s="64" t="s">
        <v>153</v>
      </c>
      <c r="F2368" s="64" t="s">
        <v>373</v>
      </c>
      <c r="G2368" s="64" t="s">
        <v>531</v>
      </c>
      <c r="H2368" t="s">
        <v>1151</v>
      </c>
      <c r="I2368" s="50" t="str">
        <f t="shared" si="37"/>
        <v>2. 出口VCMDI1. 正反调无小于等于47</v>
      </c>
      <c r="J2368" s="50" t="s">
        <v>1143</v>
      </c>
    </row>
    <row r="2369" spans="1:10" hidden="1">
      <c r="A2369" s="64" t="s">
        <v>15</v>
      </c>
      <c r="B2369" s="64" t="s">
        <v>306</v>
      </c>
      <c r="C2369" t="s">
        <v>1084</v>
      </c>
      <c r="D2369" s="64" t="s">
        <v>387</v>
      </c>
      <c r="E2369" s="64" t="s">
        <v>153</v>
      </c>
      <c r="F2369" s="64" t="s">
        <v>373</v>
      </c>
      <c r="G2369" s="64" t="s">
        <v>1144</v>
      </c>
      <c r="H2369" t="s">
        <v>1151</v>
      </c>
      <c r="I2369" s="50" t="str">
        <f t="shared" si="37"/>
        <v>2. 出口VCMDI1. 正反调筒式电位电阻小于等于47</v>
      </c>
      <c r="J2369" s="50" t="s">
        <v>1146</v>
      </c>
    </row>
    <row r="2370" spans="1:10" hidden="1">
      <c r="A2370" s="64" t="s">
        <v>15</v>
      </c>
      <c r="B2370" s="64" t="s">
        <v>306</v>
      </c>
      <c r="C2370" t="s">
        <v>1084</v>
      </c>
      <c r="D2370" s="64" t="s">
        <v>387</v>
      </c>
      <c r="E2370" s="64" t="s">
        <v>28</v>
      </c>
      <c r="F2370" s="64" t="s">
        <v>374</v>
      </c>
      <c r="G2370" s="64" t="s">
        <v>531</v>
      </c>
      <c r="H2370" t="s">
        <v>1151</v>
      </c>
      <c r="I2370" s="50" t="str">
        <f t="shared" si="37"/>
        <v>2. 出口VCMDIII2. 线性调无小于等于47</v>
      </c>
      <c r="J2370" s="50" t="s">
        <v>1145</v>
      </c>
    </row>
    <row r="2371" spans="1:10" hidden="1">
      <c r="A2371" s="64" t="s">
        <v>15</v>
      </c>
      <c r="B2371" s="64" t="s">
        <v>306</v>
      </c>
      <c r="C2371" t="s">
        <v>1084</v>
      </c>
      <c r="D2371" s="64" t="s">
        <v>387</v>
      </c>
      <c r="E2371" s="64" t="s">
        <v>153</v>
      </c>
      <c r="F2371" s="64" t="s">
        <v>374</v>
      </c>
      <c r="G2371" s="64" t="s">
        <v>531</v>
      </c>
      <c r="H2371" t="s">
        <v>1151</v>
      </c>
      <c r="I2371" s="50" t="str">
        <f t="shared" si="37"/>
        <v>2. 出口VCMDI2. 线性调无小于等于47</v>
      </c>
      <c r="J2371" s="50" t="s">
        <v>1143</v>
      </c>
    </row>
    <row r="2372" spans="1:10" hidden="1">
      <c r="A2372" s="64" t="s">
        <v>15</v>
      </c>
      <c r="B2372" s="64" t="s">
        <v>306</v>
      </c>
      <c r="C2372" t="s">
        <v>1084</v>
      </c>
      <c r="D2372" s="64" t="s">
        <v>387</v>
      </c>
      <c r="E2372" s="64" t="s">
        <v>28</v>
      </c>
      <c r="F2372" s="64" t="s">
        <v>375</v>
      </c>
      <c r="G2372" s="64" t="s">
        <v>531</v>
      </c>
      <c r="H2372" t="s">
        <v>1151</v>
      </c>
      <c r="I2372" s="50" t="str">
        <f t="shared" si="37"/>
        <v>2. 出口VCMDIII3. 粗细调无小于等于47</v>
      </c>
      <c r="J2372" s="50" t="s">
        <v>1150</v>
      </c>
    </row>
    <row r="2373" spans="1:10" hidden="1">
      <c r="A2373" s="64" t="s">
        <v>15</v>
      </c>
      <c r="B2373" s="64" t="s">
        <v>306</v>
      </c>
      <c r="C2373" t="s">
        <v>1084</v>
      </c>
      <c r="D2373" s="64" t="s">
        <v>387</v>
      </c>
      <c r="E2373" s="64" t="s">
        <v>28</v>
      </c>
      <c r="F2373" s="64" t="s">
        <v>375</v>
      </c>
      <c r="G2373" s="64" t="s">
        <v>1144</v>
      </c>
      <c r="H2373" t="s">
        <v>1151</v>
      </c>
      <c r="I2373" s="50" t="str">
        <f t="shared" si="37"/>
        <v>2. 出口VCMDIII3. 粗细调筒式电位电阻小于等于47</v>
      </c>
      <c r="J2373" s="50" t="s">
        <v>1150</v>
      </c>
    </row>
    <row r="2374" spans="1:10" hidden="1">
      <c r="A2374" s="64" t="s">
        <v>15</v>
      </c>
      <c r="B2374" s="64" t="s">
        <v>306</v>
      </c>
      <c r="C2374" t="s">
        <v>1084</v>
      </c>
      <c r="D2374" s="64" t="s">
        <v>387</v>
      </c>
      <c r="E2374" s="64" t="s">
        <v>153</v>
      </c>
      <c r="F2374" s="64" t="s">
        <v>375</v>
      </c>
      <c r="G2374" s="64" t="s">
        <v>531</v>
      </c>
      <c r="H2374" t="s">
        <v>1151</v>
      </c>
      <c r="I2374" s="50" t="str">
        <f t="shared" si="37"/>
        <v>2. 出口VCMDI3. 粗细调无小于等于47</v>
      </c>
      <c r="J2374" s="50" t="s">
        <v>1150</v>
      </c>
    </row>
    <row r="2375" spans="1:10" hidden="1">
      <c r="A2375" s="64" t="s">
        <v>15</v>
      </c>
      <c r="B2375" s="64" t="s">
        <v>306</v>
      </c>
      <c r="C2375" t="s">
        <v>1084</v>
      </c>
      <c r="D2375" s="64" t="s">
        <v>387</v>
      </c>
      <c r="E2375" s="64" t="s">
        <v>153</v>
      </c>
      <c r="F2375" s="64" t="s">
        <v>375</v>
      </c>
      <c r="G2375" s="64" t="s">
        <v>1144</v>
      </c>
      <c r="H2375" t="s">
        <v>1151</v>
      </c>
      <c r="I2375" s="50" t="str">
        <f t="shared" si="37"/>
        <v>2. 出口VCMDI3. 粗细调筒式电位电阻小于等于47</v>
      </c>
      <c r="J2375" s="50" t="s">
        <v>1150</v>
      </c>
    </row>
    <row r="2376" spans="1:10" hidden="1">
      <c r="A2376" s="64" t="s">
        <v>15</v>
      </c>
      <c r="B2376" s="64" t="s">
        <v>306</v>
      </c>
      <c r="C2376" t="s">
        <v>1084</v>
      </c>
      <c r="D2376" s="64" t="s">
        <v>387</v>
      </c>
      <c r="E2376" s="64" t="s">
        <v>28</v>
      </c>
      <c r="F2376" s="64" t="s">
        <v>376</v>
      </c>
      <c r="G2376" s="64" t="s">
        <v>531</v>
      </c>
      <c r="H2376" t="s">
        <v>1151</v>
      </c>
      <c r="I2376" s="50" t="str">
        <f t="shared" si="37"/>
        <v>2. 出口VCMDIII4. 多级正反调无小于等于47</v>
      </c>
      <c r="J2376" s="50" t="s">
        <v>1148</v>
      </c>
    </row>
    <row r="2377" spans="1:10" hidden="1">
      <c r="A2377" s="64" t="s">
        <v>15</v>
      </c>
      <c r="B2377" s="64" t="s">
        <v>306</v>
      </c>
      <c r="C2377" t="s">
        <v>1084</v>
      </c>
      <c r="D2377" s="64" t="s">
        <v>387</v>
      </c>
      <c r="E2377" s="64" t="s">
        <v>28</v>
      </c>
      <c r="F2377" s="64" t="s">
        <v>376</v>
      </c>
      <c r="G2377" s="64" t="s">
        <v>1144</v>
      </c>
      <c r="H2377" t="s">
        <v>1151</v>
      </c>
      <c r="I2377" s="50" t="str">
        <f t="shared" si="37"/>
        <v>2. 出口VCMDIII4. 多级正反调筒式电位电阻小于等于47</v>
      </c>
      <c r="J2377" s="50" t="s">
        <v>1148</v>
      </c>
    </row>
    <row r="2378" spans="1:10" hidden="1">
      <c r="A2378" s="64" t="s">
        <v>15</v>
      </c>
      <c r="B2378" s="64" t="s">
        <v>306</v>
      </c>
      <c r="C2378" t="s">
        <v>1084</v>
      </c>
      <c r="D2378" s="64" t="s">
        <v>387</v>
      </c>
      <c r="E2378" s="64" t="s">
        <v>153</v>
      </c>
      <c r="F2378" s="64" t="s">
        <v>376</v>
      </c>
      <c r="G2378" s="64" t="s">
        <v>531</v>
      </c>
      <c r="H2378" t="s">
        <v>1151</v>
      </c>
      <c r="I2378" s="50" t="str">
        <f t="shared" si="37"/>
        <v>2. 出口VCMDI4. 多级正反调无小于等于47</v>
      </c>
      <c r="J2378" s="50" t="s">
        <v>1148</v>
      </c>
    </row>
    <row r="2379" spans="1:10" hidden="1">
      <c r="A2379" s="64" t="s">
        <v>15</v>
      </c>
      <c r="B2379" s="64" t="s">
        <v>306</v>
      </c>
      <c r="C2379" t="s">
        <v>1084</v>
      </c>
      <c r="D2379" s="64" t="s">
        <v>387</v>
      </c>
      <c r="E2379" s="64" t="s">
        <v>153</v>
      </c>
      <c r="F2379" s="64" t="s">
        <v>376</v>
      </c>
      <c r="G2379" s="64" t="s">
        <v>1144</v>
      </c>
      <c r="H2379" t="s">
        <v>1151</v>
      </c>
      <c r="I2379" s="50" t="str">
        <f t="shared" si="37"/>
        <v>2. 出口VCMDI4. 多级正反调筒式电位电阻小于等于47</v>
      </c>
      <c r="J2379" s="50" t="s">
        <v>1148</v>
      </c>
    </row>
    <row r="2380" spans="1:10" hidden="1">
      <c r="A2380" s="64" t="s">
        <v>15</v>
      </c>
      <c r="B2380" s="64" t="s">
        <v>306</v>
      </c>
      <c r="C2380" t="s">
        <v>1084</v>
      </c>
      <c r="D2380" s="64" t="s">
        <v>387</v>
      </c>
      <c r="E2380" s="64" t="s">
        <v>28</v>
      </c>
      <c r="F2380" s="64" t="s">
        <v>377</v>
      </c>
      <c r="G2380" s="64" t="s">
        <v>531</v>
      </c>
      <c r="H2380" t="s">
        <v>1151</v>
      </c>
      <c r="I2380" s="50" t="str">
        <f t="shared" si="37"/>
        <v>2. 出口VCMDIII5. 多级线性调无小于等于47</v>
      </c>
      <c r="J2380" s="50" t="s">
        <v>1148</v>
      </c>
    </row>
    <row r="2381" spans="1:10" hidden="1">
      <c r="A2381" s="64" t="s">
        <v>15</v>
      </c>
      <c r="B2381" s="64" t="s">
        <v>306</v>
      </c>
      <c r="C2381" t="s">
        <v>1084</v>
      </c>
      <c r="D2381" s="64" t="s">
        <v>387</v>
      </c>
      <c r="E2381" s="64" t="s">
        <v>153</v>
      </c>
      <c r="F2381" s="64" t="s">
        <v>377</v>
      </c>
      <c r="G2381" s="64" t="s">
        <v>531</v>
      </c>
      <c r="H2381" t="s">
        <v>1151</v>
      </c>
      <c r="I2381" s="50" t="str">
        <f t="shared" si="37"/>
        <v>2. 出口VCMDI5. 多级线性调无小于等于47</v>
      </c>
      <c r="J2381" s="50" t="s">
        <v>1148</v>
      </c>
    </row>
    <row r="2382" spans="1:10" hidden="1">
      <c r="A2382" s="64" t="s">
        <v>15</v>
      </c>
      <c r="B2382" s="64" t="s">
        <v>306</v>
      </c>
      <c r="C2382" t="s">
        <v>1084</v>
      </c>
      <c r="D2382" s="64" t="s">
        <v>387</v>
      </c>
      <c r="E2382" s="64" t="s">
        <v>28</v>
      </c>
      <c r="F2382" s="64" t="s">
        <v>378</v>
      </c>
      <c r="G2382" s="64" t="s">
        <v>531</v>
      </c>
      <c r="H2382" t="s">
        <v>1151</v>
      </c>
      <c r="I2382" s="50" t="str">
        <f t="shared" si="37"/>
        <v>2. 出口VCMDIII6. 多级粗细调无小于等于47</v>
      </c>
      <c r="J2382" s="50" t="s">
        <v>1148</v>
      </c>
    </row>
    <row r="2383" spans="1:10" hidden="1">
      <c r="A2383" s="64" t="s">
        <v>15</v>
      </c>
      <c r="B2383" s="64" t="s">
        <v>306</v>
      </c>
      <c r="C2383" t="s">
        <v>1084</v>
      </c>
      <c r="D2383" s="64" t="s">
        <v>387</v>
      </c>
      <c r="E2383" s="64" t="s">
        <v>28</v>
      </c>
      <c r="F2383" s="64" t="s">
        <v>378</v>
      </c>
      <c r="G2383" s="64" t="s">
        <v>1144</v>
      </c>
      <c r="H2383" t="s">
        <v>1151</v>
      </c>
      <c r="I2383" s="50" t="str">
        <f t="shared" si="37"/>
        <v>2. 出口VCMDIII6. 多级粗细调筒式电位电阻小于等于47</v>
      </c>
      <c r="J2383" s="50" t="s">
        <v>1148</v>
      </c>
    </row>
    <row r="2384" spans="1:10" hidden="1">
      <c r="A2384" s="64" t="s">
        <v>15</v>
      </c>
      <c r="B2384" s="64" t="s">
        <v>306</v>
      </c>
      <c r="C2384" t="s">
        <v>1084</v>
      </c>
      <c r="D2384" s="64" t="s">
        <v>387</v>
      </c>
      <c r="E2384" s="64" t="s">
        <v>153</v>
      </c>
      <c r="F2384" s="64" t="s">
        <v>378</v>
      </c>
      <c r="G2384" s="64" t="s">
        <v>531</v>
      </c>
      <c r="H2384" t="s">
        <v>1151</v>
      </c>
      <c r="I2384" s="50" t="str">
        <f t="shared" si="37"/>
        <v>2. 出口VCMDI6. 多级粗细调无小于等于47</v>
      </c>
      <c r="J2384" s="50" t="s">
        <v>1148</v>
      </c>
    </row>
    <row r="2385" spans="1:10" hidden="1">
      <c r="A2385" s="64" t="s">
        <v>15</v>
      </c>
      <c r="B2385" s="64" t="s">
        <v>306</v>
      </c>
      <c r="C2385" t="s">
        <v>1084</v>
      </c>
      <c r="D2385" s="64" t="s">
        <v>387</v>
      </c>
      <c r="E2385" s="64" t="s">
        <v>153</v>
      </c>
      <c r="F2385" s="64" t="s">
        <v>378</v>
      </c>
      <c r="G2385" s="64" t="s">
        <v>1144</v>
      </c>
      <c r="H2385" t="s">
        <v>1151</v>
      </c>
      <c r="I2385" s="50" t="str">
        <f t="shared" si="37"/>
        <v>2. 出口VCMDI6. 多级粗细调筒式电位电阻小于等于47</v>
      </c>
      <c r="J2385" s="50" t="s">
        <v>1148</v>
      </c>
    </row>
    <row r="2386" spans="1:10" hidden="1">
      <c r="A2386" s="64" t="s">
        <v>15</v>
      </c>
      <c r="B2386" s="64" t="s">
        <v>306</v>
      </c>
      <c r="C2386" t="s">
        <v>1084</v>
      </c>
      <c r="D2386" s="64" t="s">
        <v>390</v>
      </c>
      <c r="E2386" s="64" t="s">
        <v>28</v>
      </c>
      <c r="F2386" s="64" t="s">
        <v>373</v>
      </c>
      <c r="G2386" s="64" t="s">
        <v>531</v>
      </c>
      <c r="H2386" t="s">
        <v>1151</v>
      </c>
      <c r="I2386" s="50" t="str">
        <f t="shared" si="37"/>
        <v>2. 出口VCMDEIII1. 正反调无小于等于47</v>
      </c>
      <c r="J2386" s="50" t="s">
        <v>1145</v>
      </c>
    </row>
    <row r="2387" spans="1:10" hidden="1">
      <c r="A2387" s="64" t="s">
        <v>15</v>
      </c>
      <c r="B2387" s="64" t="s">
        <v>306</v>
      </c>
      <c r="C2387" t="s">
        <v>1084</v>
      </c>
      <c r="D2387" s="64" t="s">
        <v>390</v>
      </c>
      <c r="E2387" s="64" t="s">
        <v>28</v>
      </c>
      <c r="F2387" s="64" t="s">
        <v>373</v>
      </c>
      <c r="G2387" s="64" t="s">
        <v>1144</v>
      </c>
      <c r="H2387" t="s">
        <v>1151</v>
      </c>
      <c r="I2387" s="50" t="str">
        <f t="shared" si="37"/>
        <v>2. 出口VCMDEIII1. 正反调筒式电位电阻小于等于47</v>
      </c>
      <c r="J2387" s="50" t="s">
        <v>1149</v>
      </c>
    </row>
    <row r="2388" spans="1:10" hidden="1">
      <c r="A2388" s="64" t="s">
        <v>15</v>
      </c>
      <c r="B2388" s="64" t="s">
        <v>306</v>
      </c>
      <c r="C2388" t="s">
        <v>1084</v>
      </c>
      <c r="D2388" s="64" t="s">
        <v>390</v>
      </c>
      <c r="E2388" s="64" t="s">
        <v>153</v>
      </c>
      <c r="F2388" s="64" t="s">
        <v>373</v>
      </c>
      <c r="G2388" s="64" t="s">
        <v>531</v>
      </c>
      <c r="H2388" t="s">
        <v>1151</v>
      </c>
      <c r="I2388" s="50" t="str">
        <f t="shared" si="37"/>
        <v>2. 出口VCMDEI1. 正反调无小于等于47</v>
      </c>
      <c r="J2388" s="50" t="s">
        <v>1143</v>
      </c>
    </row>
    <row r="2389" spans="1:10" hidden="1">
      <c r="A2389" s="64" t="s">
        <v>15</v>
      </c>
      <c r="B2389" s="64" t="s">
        <v>306</v>
      </c>
      <c r="C2389" t="s">
        <v>1084</v>
      </c>
      <c r="D2389" s="64" t="s">
        <v>390</v>
      </c>
      <c r="E2389" s="64" t="s">
        <v>153</v>
      </c>
      <c r="F2389" s="64" t="s">
        <v>373</v>
      </c>
      <c r="G2389" s="64" t="s">
        <v>1144</v>
      </c>
      <c r="H2389" t="s">
        <v>1151</v>
      </c>
      <c r="I2389" s="50" t="str">
        <f t="shared" si="37"/>
        <v>2. 出口VCMDEI1. 正反调筒式电位电阻小于等于47</v>
      </c>
      <c r="J2389" s="50" t="s">
        <v>1146</v>
      </c>
    </row>
    <row r="2390" spans="1:10" hidden="1">
      <c r="A2390" s="64" t="s">
        <v>15</v>
      </c>
      <c r="B2390" s="64" t="s">
        <v>306</v>
      </c>
      <c r="C2390" t="s">
        <v>1084</v>
      </c>
      <c r="D2390" s="64" t="s">
        <v>390</v>
      </c>
      <c r="E2390" s="64" t="s">
        <v>28</v>
      </c>
      <c r="F2390" s="64" t="s">
        <v>374</v>
      </c>
      <c r="G2390" s="64" t="s">
        <v>531</v>
      </c>
      <c r="H2390" t="s">
        <v>1151</v>
      </c>
      <c r="I2390" s="50" t="str">
        <f t="shared" si="37"/>
        <v>2. 出口VCMDEIII2. 线性调无小于等于47</v>
      </c>
      <c r="J2390" s="50" t="s">
        <v>1145</v>
      </c>
    </row>
    <row r="2391" spans="1:10" hidden="1">
      <c r="A2391" s="64" t="s">
        <v>15</v>
      </c>
      <c r="B2391" s="64" t="s">
        <v>306</v>
      </c>
      <c r="C2391" t="s">
        <v>1084</v>
      </c>
      <c r="D2391" s="64" t="s">
        <v>390</v>
      </c>
      <c r="E2391" s="64" t="s">
        <v>153</v>
      </c>
      <c r="F2391" s="64" t="s">
        <v>374</v>
      </c>
      <c r="G2391" s="64" t="s">
        <v>531</v>
      </c>
      <c r="H2391" t="s">
        <v>1151</v>
      </c>
      <c r="I2391" s="50" t="str">
        <f t="shared" si="37"/>
        <v>2. 出口VCMDEI2. 线性调无小于等于47</v>
      </c>
      <c r="J2391" s="50" t="s">
        <v>1143</v>
      </c>
    </row>
    <row r="2392" spans="1:10" hidden="1">
      <c r="A2392" s="64" t="s">
        <v>15</v>
      </c>
      <c r="B2392" s="64" t="s">
        <v>306</v>
      </c>
      <c r="C2392" t="s">
        <v>1084</v>
      </c>
      <c r="D2392" s="64" t="s">
        <v>390</v>
      </c>
      <c r="E2392" s="64" t="s">
        <v>28</v>
      </c>
      <c r="F2392" s="64" t="s">
        <v>375</v>
      </c>
      <c r="G2392" s="64" t="s">
        <v>531</v>
      </c>
      <c r="H2392" t="s">
        <v>1151</v>
      </c>
      <c r="I2392" s="50" t="str">
        <f t="shared" si="37"/>
        <v>2. 出口VCMDEIII3. 粗细调无小于等于47</v>
      </c>
      <c r="J2392" s="50" t="s">
        <v>1150</v>
      </c>
    </row>
    <row r="2393" spans="1:10" hidden="1">
      <c r="A2393" s="64" t="s">
        <v>15</v>
      </c>
      <c r="B2393" s="64" t="s">
        <v>306</v>
      </c>
      <c r="C2393" t="s">
        <v>1084</v>
      </c>
      <c r="D2393" s="64" t="s">
        <v>390</v>
      </c>
      <c r="E2393" s="64" t="s">
        <v>28</v>
      </c>
      <c r="F2393" s="64" t="s">
        <v>375</v>
      </c>
      <c r="G2393" s="64" t="s">
        <v>1144</v>
      </c>
      <c r="H2393" t="s">
        <v>1151</v>
      </c>
      <c r="I2393" s="50" t="str">
        <f t="shared" si="37"/>
        <v>2. 出口VCMDEIII3. 粗细调筒式电位电阻小于等于47</v>
      </c>
      <c r="J2393" s="50" t="s">
        <v>1150</v>
      </c>
    </row>
    <row r="2394" spans="1:10" hidden="1">
      <c r="A2394" s="64" t="s">
        <v>15</v>
      </c>
      <c r="B2394" s="64" t="s">
        <v>306</v>
      </c>
      <c r="C2394" t="s">
        <v>1084</v>
      </c>
      <c r="D2394" s="64" t="s">
        <v>390</v>
      </c>
      <c r="E2394" s="64" t="s">
        <v>153</v>
      </c>
      <c r="F2394" s="64" t="s">
        <v>375</v>
      </c>
      <c r="G2394" s="64" t="s">
        <v>531</v>
      </c>
      <c r="H2394" t="s">
        <v>1151</v>
      </c>
      <c r="I2394" s="50" t="str">
        <f t="shared" si="37"/>
        <v>2. 出口VCMDEI3. 粗细调无小于等于47</v>
      </c>
      <c r="J2394" s="50" t="s">
        <v>1150</v>
      </c>
    </row>
    <row r="2395" spans="1:10" hidden="1">
      <c r="A2395" s="64" t="s">
        <v>15</v>
      </c>
      <c r="B2395" s="64" t="s">
        <v>306</v>
      </c>
      <c r="C2395" t="s">
        <v>1084</v>
      </c>
      <c r="D2395" s="64" t="s">
        <v>390</v>
      </c>
      <c r="E2395" s="64" t="s">
        <v>153</v>
      </c>
      <c r="F2395" s="64" t="s">
        <v>375</v>
      </c>
      <c r="G2395" s="64" t="s">
        <v>1144</v>
      </c>
      <c r="H2395" t="s">
        <v>1151</v>
      </c>
      <c r="I2395" s="50" t="str">
        <f t="shared" si="37"/>
        <v>2. 出口VCMDEI3. 粗细调筒式电位电阻小于等于47</v>
      </c>
      <c r="J2395" s="50" t="s">
        <v>1150</v>
      </c>
    </row>
    <row r="2396" spans="1:10" hidden="1">
      <c r="A2396" s="64" t="s">
        <v>15</v>
      </c>
      <c r="B2396" s="64" t="s">
        <v>306</v>
      </c>
      <c r="C2396" t="s">
        <v>1084</v>
      </c>
      <c r="D2396" s="64" t="s">
        <v>390</v>
      </c>
      <c r="E2396" s="64" t="s">
        <v>28</v>
      </c>
      <c r="F2396" s="64" t="s">
        <v>376</v>
      </c>
      <c r="G2396" s="64" t="s">
        <v>531</v>
      </c>
      <c r="H2396" t="s">
        <v>1151</v>
      </c>
      <c r="I2396" s="50" t="str">
        <f t="shared" si="37"/>
        <v>2. 出口VCMDEIII4. 多级正反调无小于等于47</v>
      </c>
      <c r="J2396" s="50" t="s">
        <v>1148</v>
      </c>
    </row>
    <row r="2397" spans="1:10" hidden="1">
      <c r="A2397" s="64" t="s">
        <v>15</v>
      </c>
      <c r="B2397" s="64" t="s">
        <v>306</v>
      </c>
      <c r="C2397" t="s">
        <v>1084</v>
      </c>
      <c r="D2397" s="64" t="s">
        <v>390</v>
      </c>
      <c r="E2397" s="64" t="s">
        <v>28</v>
      </c>
      <c r="F2397" s="64" t="s">
        <v>376</v>
      </c>
      <c r="G2397" s="64" t="s">
        <v>1144</v>
      </c>
      <c r="H2397" t="s">
        <v>1151</v>
      </c>
      <c r="I2397" s="50" t="str">
        <f t="shared" si="37"/>
        <v>2. 出口VCMDEIII4. 多级正反调筒式电位电阻小于等于47</v>
      </c>
      <c r="J2397" s="50" t="s">
        <v>1148</v>
      </c>
    </row>
    <row r="2398" spans="1:10" hidden="1">
      <c r="A2398" s="64" t="s">
        <v>15</v>
      </c>
      <c r="B2398" s="64" t="s">
        <v>306</v>
      </c>
      <c r="C2398" t="s">
        <v>1084</v>
      </c>
      <c r="D2398" s="64" t="s">
        <v>390</v>
      </c>
      <c r="E2398" s="64" t="s">
        <v>153</v>
      </c>
      <c r="F2398" s="64" t="s">
        <v>376</v>
      </c>
      <c r="G2398" s="64" t="s">
        <v>531</v>
      </c>
      <c r="H2398" t="s">
        <v>1151</v>
      </c>
      <c r="I2398" s="50" t="str">
        <f t="shared" si="37"/>
        <v>2. 出口VCMDEI4. 多级正反调无小于等于47</v>
      </c>
      <c r="J2398" s="50" t="s">
        <v>1148</v>
      </c>
    </row>
    <row r="2399" spans="1:10" hidden="1">
      <c r="A2399" s="64" t="s">
        <v>15</v>
      </c>
      <c r="B2399" s="64" t="s">
        <v>306</v>
      </c>
      <c r="C2399" t="s">
        <v>1084</v>
      </c>
      <c r="D2399" s="64" t="s">
        <v>390</v>
      </c>
      <c r="E2399" s="64" t="s">
        <v>153</v>
      </c>
      <c r="F2399" s="64" t="s">
        <v>376</v>
      </c>
      <c r="G2399" s="64" t="s">
        <v>1144</v>
      </c>
      <c r="H2399" t="s">
        <v>1151</v>
      </c>
      <c r="I2399" s="50" t="str">
        <f t="shared" si="37"/>
        <v>2. 出口VCMDEI4. 多级正反调筒式电位电阻小于等于47</v>
      </c>
      <c r="J2399" s="50" t="s">
        <v>1148</v>
      </c>
    </row>
    <row r="2400" spans="1:10" hidden="1">
      <c r="A2400" s="64" t="s">
        <v>15</v>
      </c>
      <c r="B2400" s="64" t="s">
        <v>306</v>
      </c>
      <c r="C2400" t="s">
        <v>1084</v>
      </c>
      <c r="D2400" s="64" t="s">
        <v>390</v>
      </c>
      <c r="E2400" s="64" t="s">
        <v>28</v>
      </c>
      <c r="F2400" s="64" t="s">
        <v>377</v>
      </c>
      <c r="G2400" s="64" t="s">
        <v>531</v>
      </c>
      <c r="H2400" t="s">
        <v>1151</v>
      </c>
      <c r="I2400" s="50" t="str">
        <f t="shared" si="37"/>
        <v>2. 出口VCMDEIII5. 多级线性调无小于等于47</v>
      </c>
      <c r="J2400" s="50" t="s">
        <v>1148</v>
      </c>
    </row>
    <row r="2401" spans="1:10" hidden="1">
      <c r="A2401" s="64" t="s">
        <v>15</v>
      </c>
      <c r="B2401" s="64" t="s">
        <v>306</v>
      </c>
      <c r="C2401" t="s">
        <v>1084</v>
      </c>
      <c r="D2401" s="64" t="s">
        <v>390</v>
      </c>
      <c r="E2401" s="64" t="s">
        <v>153</v>
      </c>
      <c r="F2401" s="64" t="s">
        <v>377</v>
      </c>
      <c r="G2401" s="64" t="s">
        <v>531</v>
      </c>
      <c r="H2401" t="s">
        <v>1151</v>
      </c>
      <c r="I2401" s="50" t="str">
        <f t="shared" si="37"/>
        <v>2. 出口VCMDEI5. 多级线性调无小于等于47</v>
      </c>
      <c r="J2401" s="50" t="s">
        <v>1148</v>
      </c>
    </row>
    <row r="2402" spans="1:10" hidden="1">
      <c r="A2402" s="64" t="s">
        <v>15</v>
      </c>
      <c r="B2402" s="64" t="s">
        <v>306</v>
      </c>
      <c r="C2402" t="s">
        <v>1084</v>
      </c>
      <c r="D2402" s="64" t="s">
        <v>390</v>
      </c>
      <c r="E2402" s="64" t="s">
        <v>28</v>
      </c>
      <c r="F2402" s="64" t="s">
        <v>378</v>
      </c>
      <c r="G2402" s="64" t="s">
        <v>531</v>
      </c>
      <c r="H2402" t="s">
        <v>1151</v>
      </c>
      <c r="I2402" s="50" t="str">
        <f t="shared" si="37"/>
        <v>2. 出口VCMDEIII6. 多级粗细调无小于等于47</v>
      </c>
      <c r="J2402" s="50" t="s">
        <v>1148</v>
      </c>
    </row>
    <row r="2403" spans="1:10" hidden="1">
      <c r="A2403" s="64" t="s">
        <v>15</v>
      </c>
      <c r="B2403" s="64" t="s">
        <v>306</v>
      </c>
      <c r="C2403" t="s">
        <v>1084</v>
      </c>
      <c r="D2403" s="64" t="s">
        <v>390</v>
      </c>
      <c r="E2403" s="64" t="s">
        <v>28</v>
      </c>
      <c r="F2403" s="64" t="s">
        <v>378</v>
      </c>
      <c r="G2403" s="64" t="s">
        <v>1144</v>
      </c>
      <c r="H2403" t="s">
        <v>1151</v>
      </c>
      <c r="I2403" s="50" t="str">
        <f t="shared" si="37"/>
        <v>2. 出口VCMDEIII6. 多级粗细调筒式电位电阻小于等于47</v>
      </c>
      <c r="J2403" s="50" t="s">
        <v>1148</v>
      </c>
    </row>
    <row r="2404" spans="1:10" hidden="1">
      <c r="A2404" s="64" t="s">
        <v>15</v>
      </c>
      <c r="B2404" s="64" t="s">
        <v>306</v>
      </c>
      <c r="C2404" t="s">
        <v>1084</v>
      </c>
      <c r="D2404" s="64" t="s">
        <v>390</v>
      </c>
      <c r="E2404" s="64" t="s">
        <v>153</v>
      </c>
      <c r="F2404" s="64" t="s">
        <v>378</v>
      </c>
      <c r="G2404" s="64" t="s">
        <v>531</v>
      </c>
      <c r="H2404" t="s">
        <v>1151</v>
      </c>
      <c r="I2404" s="50" t="str">
        <f t="shared" si="37"/>
        <v>2. 出口VCMDEI6. 多级粗细调无小于等于47</v>
      </c>
      <c r="J2404" s="50" t="s">
        <v>1148</v>
      </c>
    </row>
    <row r="2405" spans="1:10" hidden="1">
      <c r="A2405" s="64" t="s">
        <v>15</v>
      </c>
      <c r="B2405" s="64" t="s">
        <v>306</v>
      </c>
      <c r="C2405" t="s">
        <v>1084</v>
      </c>
      <c r="D2405" s="64" t="s">
        <v>390</v>
      </c>
      <c r="E2405" s="64" t="s">
        <v>153</v>
      </c>
      <c r="F2405" s="64" t="s">
        <v>378</v>
      </c>
      <c r="G2405" s="64" t="s">
        <v>1144</v>
      </c>
      <c r="H2405" t="s">
        <v>1151</v>
      </c>
      <c r="I2405" s="50" t="str">
        <f t="shared" si="37"/>
        <v>2. 出口VCMDEI6. 多级粗细调筒式电位电阻小于等于47</v>
      </c>
      <c r="J2405" s="50" t="s">
        <v>1148</v>
      </c>
    </row>
    <row r="2406" spans="1:10" hidden="1">
      <c r="A2406" s="64" t="s">
        <v>15</v>
      </c>
      <c r="B2406" s="64" t="s">
        <v>306</v>
      </c>
      <c r="C2406" t="s">
        <v>1084</v>
      </c>
      <c r="D2406" s="64" t="s">
        <v>118</v>
      </c>
      <c r="E2406" s="64" t="s">
        <v>28</v>
      </c>
      <c r="F2406" s="64" t="s">
        <v>373</v>
      </c>
      <c r="G2406" s="64" t="s">
        <v>531</v>
      </c>
      <c r="H2406" t="s">
        <v>1152</v>
      </c>
      <c r="I2406" s="50" t="str">
        <f t="shared" si="37"/>
        <v>2. 出口VCMBIII1. 正反调无大于47</v>
      </c>
      <c r="J2406" s="98" t="s">
        <v>1143</v>
      </c>
    </row>
    <row r="2407" spans="1:10" hidden="1">
      <c r="A2407" s="64" t="s">
        <v>15</v>
      </c>
      <c r="B2407" s="64" t="s">
        <v>306</v>
      </c>
      <c r="C2407" t="s">
        <v>1084</v>
      </c>
      <c r="D2407" s="64" t="s">
        <v>118</v>
      </c>
      <c r="E2407" s="64" t="s">
        <v>28</v>
      </c>
      <c r="F2407" s="64" t="s">
        <v>373</v>
      </c>
      <c r="G2407" s="64" t="s">
        <v>1144</v>
      </c>
      <c r="H2407" t="s">
        <v>1152</v>
      </c>
      <c r="I2407" s="50" t="str">
        <f t="shared" si="37"/>
        <v>2. 出口VCMBIII1. 正反调筒式电位电阻大于47</v>
      </c>
      <c r="J2407" s="98" t="s">
        <v>1145</v>
      </c>
    </row>
    <row r="2408" spans="1:10" hidden="1">
      <c r="A2408" s="64" t="s">
        <v>15</v>
      </c>
      <c r="B2408" s="64" t="s">
        <v>306</v>
      </c>
      <c r="C2408" t="s">
        <v>1084</v>
      </c>
      <c r="D2408" s="64" t="s">
        <v>118</v>
      </c>
      <c r="E2408" s="64" t="s">
        <v>153</v>
      </c>
      <c r="F2408" s="64" t="s">
        <v>373</v>
      </c>
      <c r="G2408" s="64" t="s">
        <v>531</v>
      </c>
      <c r="H2408" t="s">
        <v>1152</v>
      </c>
      <c r="I2408" s="50" t="str">
        <f t="shared" si="37"/>
        <v>2. 出口VCMBI1. 正反调无大于47</v>
      </c>
      <c r="J2408" s="98" t="s">
        <v>1143</v>
      </c>
    </row>
    <row r="2409" spans="1:10" hidden="1">
      <c r="A2409" s="64" t="s">
        <v>15</v>
      </c>
      <c r="B2409" s="64" t="s">
        <v>306</v>
      </c>
      <c r="C2409" t="s">
        <v>1084</v>
      </c>
      <c r="D2409" s="64" t="s">
        <v>118</v>
      </c>
      <c r="E2409" s="64" t="s">
        <v>153</v>
      </c>
      <c r="F2409" s="64" t="s">
        <v>373</v>
      </c>
      <c r="G2409" s="64" t="s">
        <v>1144</v>
      </c>
      <c r="H2409" t="s">
        <v>1152</v>
      </c>
      <c r="I2409" s="50" t="str">
        <f t="shared" si="37"/>
        <v>2. 出口VCMBI1. 正反调筒式电位电阻大于47</v>
      </c>
      <c r="J2409" s="98" t="s">
        <v>1146</v>
      </c>
    </row>
    <row r="2410" spans="1:10" hidden="1">
      <c r="A2410" s="64" t="s">
        <v>15</v>
      </c>
      <c r="B2410" s="64" t="s">
        <v>306</v>
      </c>
      <c r="C2410" t="s">
        <v>1084</v>
      </c>
      <c r="D2410" s="64" t="s">
        <v>118</v>
      </c>
      <c r="E2410" s="64" t="s">
        <v>28</v>
      </c>
      <c r="F2410" s="64" t="s">
        <v>374</v>
      </c>
      <c r="G2410" s="64" t="s">
        <v>531</v>
      </c>
      <c r="H2410" t="s">
        <v>1152</v>
      </c>
      <c r="I2410" s="50" t="str">
        <f t="shared" ref="I2410:I2473" si="38">A2410&amp;B2410&amp;D2410&amp;E2410&amp;F2410&amp;G2410&amp;H2410</f>
        <v>2. 出口VCMBIII2. 线性调无大于47</v>
      </c>
      <c r="J2410" s="50" t="s">
        <v>1143</v>
      </c>
    </row>
    <row r="2411" spans="1:10" hidden="1">
      <c r="A2411" s="64" t="s">
        <v>15</v>
      </c>
      <c r="B2411" s="64" t="s">
        <v>306</v>
      </c>
      <c r="C2411" t="s">
        <v>1084</v>
      </c>
      <c r="D2411" s="64" t="s">
        <v>118</v>
      </c>
      <c r="E2411" s="64" t="s">
        <v>153</v>
      </c>
      <c r="F2411" s="64" t="s">
        <v>374</v>
      </c>
      <c r="G2411" s="64" t="s">
        <v>531</v>
      </c>
      <c r="H2411" t="s">
        <v>1152</v>
      </c>
      <c r="I2411" s="50" t="str">
        <f t="shared" si="38"/>
        <v>2. 出口VCMBI2. 线性调无大于47</v>
      </c>
      <c r="J2411" s="50" t="s">
        <v>1143</v>
      </c>
    </row>
    <row r="2412" spans="1:10" hidden="1">
      <c r="A2412" s="64" t="s">
        <v>15</v>
      </c>
      <c r="B2412" s="64" t="s">
        <v>306</v>
      </c>
      <c r="C2412" t="s">
        <v>1084</v>
      </c>
      <c r="D2412" s="64" t="s">
        <v>118</v>
      </c>
      <c r="E2412" s="64" t="s">
        <v>28</v>
      </c>
      <c r="F2412" s="64" t="s">
        <v>375</v>
      </c>
      <c r="G2412" s="64" t="s">
        <v>531</v>
      </c>
      <c r="H2412" t="s">
        <v>1152</v>
      </c>
      <c r="I2412" s="50" t="str">
        <f t="shared" si="38"/>
        <v>2. 出口VCMBIII3. 粗细调无大于47</v>
      </c>
      <c r="J2412" s="50" t="s">
        <v>1147</v>
      </c>
    </row>
    <row r="2413" spans="1:10" hidden="1">
      <c r="A2413" s="64" t="s">
        <v>15</v>
      </c>
      <c r="B2413" s="64" t="s">
        <v>306</v>
      </c>
      <c r="C2413" t="s">
        <v>1084</v>
      </c>
      <c r="D2413" s="64" t="s">
        <v>118</v>
      </c>
      <c r="E2413" s="64" t="s">
        <v>28</v>
      </c>
      <c r="F2413" s="64" t="s">
        <v>375</v>
      </c>
      <c r="G2413" s="64" t="s">
        <v>1144</v>
      </c>
      <c r="H2413" t="s">
        <v>1152</v>
      </c>
      <c r="I2413" s="50" t="str">
        <f t="shared" si="38"/>
        <v>2. 出口VCMBIII3. 粗细调筒式电位电阻大于47</v>
      </c>
      <c r="J2413" s="50" t="s">
        <v>1147</v>
      </c>
    </row>
    <row r="2414" spans="1:10" hidden="1">
      <c r="A2414" s="64" t="s">
        <v>15</v>
      </c>
      <c r="B2414" s="64" t="s">
        <v>306</v>
      </c>
      <c r="C2414" t="s">
        <v>1084</v>
      </c>
      <c r="D2414" s="64" t="s">
        <v>118</v>
      </c>
      <c r="E2414" s="64" t="s">
        <v>153</v>
      </c>
      <c r="F2414" s="64" t="s">
        <v>375</v>
      </c>
      <c r="G2414" s="64" t="s">
        <v>531</v>
      </c>
      <c r="H2414" t="s">
        <v>1152</v>
      </c>
      <c r="I2414" s="50" t="str">
        <f t="shared" si="38"/>
        <v>2. 出口VCMBI3. 粗细调无大于47</v>
      </c>
      <c r="J2414" s="50" t="s">
        <v>1147</v>
      </c>
    </row>
    <row r="2415" spans="1:10" hidden="1">
      <c r="A2415" s="64" t="s">
        <v>15</v>
      </c>
      <c r="B2415" s="64" t="s">
        <v>306</v>
      </c>
      <c r="C2415" t="s">
        <v>1084</v>
      </c>
      <c r="D2415" s="64" t="s">
        <v>118</v>
      </c>
      <c r="E2415" s="64" t="s">
        <v>153</v>
      </c>
      <c r="F2415" s="64" t="s">
        <v>375</v>
      </c>
      <c r="G2415" s="64" t="s">
        <v>1144</v>
      </c>
      <c r="H2415" t="s">
        <v>1152</v>
      </c>
      <c r="I2415" s="50" t="str">
        <f t="shared" si="38"/>
        <v>2. 出口VCMBI3. 粗细调筒式电位电阻大于47</v>
      </c>
      <c r="J2415" s="50" t="s">
        <v>1147</v>
      </c>
    </row>
    <row r="2416" spans="1:10" hidden="1">
      <c r="A2416" s="64" t="s">
        <v>15</v>
      </c>
      <c r="B2416" s="64" t="s">
        <v>306</v>
      </c>
      <c r="C2416" t="s">
        <v>1084</v>
      </c>
      <c r="D2416" s="64" t="s">
        <v>118</v>
      </c>
      <c r="E2416" s="64" t="s">
        <v>28</v>
      </c>
      <c r="F2416" s="64" t="s">
        <v>376</v>
      </c>
      <c r="G2416" s="64" t="s">
        <v>531</v>
      </c>
      <c r="H2416" t="s">
        <v>1152</v>
      </c>
      <c r="I2416" s="50" t="str">
        <f t="shared" si="38"/>
        <v>2. 出口VCMBIII4. 多级正反调无大于47</v>
      </c>
      <c r="J2416" s="50" t="s">
        <v>1153</v>
      </c>
    </row>
    <row r="2417" spans="1:10" hidden="1">
      <c r="A2417" s="64" t="s">
        <v>15</v>
      </c>
      <c r="B2417" s="64" t="s">
        <v>306</v>
      </c>
      <c r="C2417" t="s">
        <v>1084</v>
      </c>
      <c r="D2417" s="64" t="s">
        <v>118</v>
      </c>
      <c r="E2417" s="64" t="s">
        <v>28</v>
      </c>
      <c r="F2417" s="64" t="s">
        <v>376</v>
      </c>
      <c r="G2417" s="64" t="s">
        <v>1144</v>
      </c>
      <c r="H2417" t="s">
        <v>1152</v>
      </c>
      <c r="I2417" s="50" t="str">
        <f t="shared" si="38"/>
        <v>2. 出口VCMBIII4. 多级正反调筒式电位电阻大于47</v>
      </c>
      <c r="J2417" s="50" t="s">
        <v>1153</v>
      </c>
    </row>
    <row r="2418" spans="1:10" hidden="1">
      <c r="A2418" s="64" t="s">
        <v>15</v>
      </c>
      <c r="B2418" s="64" t="s">
        <v>306</v>
      </c>
      <c r="C2418" t="s">
        <v>1084</v>
      </c>
      <c r="D2418" s="64" t="s">
        <v>118</v>
      </c>
      <c r="E2418" s="64" t="s">
        <v>153</v>
      </c>
      <c r="F2418" s="64" t="s">
        <v>376</v>
      </c>
      <c r="G2418" s="64" t="s">
        <v>531</v>
      </c>
      <c r="H2418" t="s">
        <v>1152</v>
      </c>
      <c r="I2418" s="50" t="str">
        <f t="shared" si="38"/>
        <v>2. 出口VCMBI4. 多级正反调无大于47</v>
      </c>
      <c r="J2418" s="50" t="s">
        <v>1153</v>
      </c>
    </row>
    <row r="2419" spans="1:10" hidden="1">
      <c r="A2419" s="64" t="s">
        <v>15</v>
      </c>
      <c r="B2419" s="64" t="s">
        <v>306</v>
      </c>
      <c r="C2419" t="s">
        <v>1084</v>
      </c>
      <c r="D2419" s="64" t="s">
        <v>118</v>
      </c>
      <c r="E2419" s="64" t="s">
        <v>153</v>
      </c>
      <c r="F2419" s="64" t="s">
        <v>376</v>
      </c>
      <c r="G2419" s="64" t="s">
        <v>1144</v>
      </c>
      <c r="H2419" t="s">
        <v>1152</v>
      </c>
      <c r="I2419" s="50" t="str">
        <f t="shared" si="38"/>
        <v>2. 出口VCMBI4. 多级正反调筒式电位电阻大于47</v>
      </c>
      <c r="J2419" s="50" t="s">
        <v>1153</v>
      </c>
    </row>
    <row r="2420" spans="1:10" hidden="1">
      <c r="A2420" s="64" t="s">
        <v>15</v>
      </c>
      <c r="B2420" s="64" t="s">
        <v>306</v>
      </c>
      <c r="C2420" t="s">
        <v>1084</v>
      </c>
      <c r="D2420" s="64" t="s">
        <v>118</v>
      </c>
      <c r="E2420" s="64" t="s">
        <v>28</v>
      </c>
      <c r="F2420" s="64" t="s">
        <v>377</v>
      </c>
      <c r="G2420" s="64" t="s">
        <v>531</v>
      </c>
      <c r="H2420" t="s">
        <v>1152</v>
      </c>
      <c r="I2420" s="50" t="str">
        <f t="shared" si="38"/>
        <v>2. 出口VCMBIII5. 多级线性调无大于47</v>
      </c>
      <c r="J2420" s="50" t="s">
        <v>1153</v>
      </c>
    </row>
    <row r="2421" spans="1:10" hidden="1">
      <c r="A2421" s="64" t="s">
        <v>15</v>
      </c>
      <c r="B2421" s="64" t="s">
        <v>306</v>
      </c>
      <c r="C2421" t="s">
        <v>1084</v>
      </c>
      <c r="D2421" s="64" t="s">
        <v>118</v>
      </c>
      <c r="E2421" s="64" t="s">
        <v>153</v>
      </c>
      <c r="F2421" s="64" t="s">
        <v>377</v>
      </c>
      <c r="G2421" s="64" t="s">
        <v>531</v>
      </c>
      <c r="H2421" t="s">
        <v>1152</v>
      </c>
      <c r="I2421" s="50" t="str">
        <f t="shared" si="38"/>
        <v>2. 出口VCMBI5. 多级线性调无大于47</v>
      </c>
      <c r="J2421" s="50" t="s">
        <v>1153</v>
      </c>
    </row>
    <row r="2422" spans="1:10" hidden="1">
      <c r="A2422" s="64" t="s">
        <v>15</v>
      </c>
      <c r="B2422" s="64" t="s">
        <v>306</v>
      </c>
      <c r="C2422" t="s">
        <v>1084</v>
      </c>
      <c r="D2422" s="64" t="s">
        <v>118</v>
      </c>
      <c r="E2422" s="64" t="s">
        <v>28</v>
      </c>
      <c r="F2422" s="64" t="s">
        <v>378</v>
      </c>
      <c r="G2422" s="64" t="s">
        <v>531</v>
      </c>
      <c r="H2422" t="s">
        <v>1152</v>
      </c>
      <c r="I2422" s="50" t="str">
        <f t="shared" si="38"/>
        <v>2. 出口VCMBIII6. 多级粗细调无大于47</v>
      </c>
      <c r="J2422" s="50" t="s">
        <v>1153</v>
      </c>
    </row>
    <row r="2423" spans="1:10" hidden="1">
      <c r="A2423" s="64" t="s">
        <v>15</v>
      </c>
      <c r="B2423" s="64" t="s">
        <v>306</v>
      </c>
      <c r="C2423" t="s">
        <v>1084</v>
      </c>
      <c r="D2423" s="64" t="s">
        <v>118</v>
      </c>
      <c r="E2423" s="64" t="s">
        <v>28</v>
      </c>
      <c r="F2423" s="64" t="s">
        <v>378</v>
      </c>
      <c r="G2423" s="64" t="s">
        <v>1144</v>
      </c>
      <c r="H2423" t="s">
        <v>1152</v>
      </c>
      <c r="I2423" s="50" t="str">
        <f t="shared" si="38"/>
        <v>2. 出口VCMBIII6. 多级粗细调筒式电位电阻大于47</v>
      </c>
      <c r="J2423" s="50" t="s">
        <v>1153</v>
      </c>
    </row>
    <row r="2424" spans="1:10" hidden="1">
      <c r="A2424" s="64" t="s">
        <v>15</v>
      </c>
      <c r="B2424" s="64" t="s">
        <v>306</v>
      </c>
      <c r="C2424" t="s">
        <v>1084</v>
      </c>
      <c r="D2424" s="64" t="s">
        <v>118</v>
      </c>
      <c r="E2424" s="64" t="s">
        <v>153</v>
      </c>
      <c r="F2424" s="64" t="s">
        <v>378</v>
      </c>
      <c r="G2424" s="64" t="s">
        <v>531</v>
      </c>
      <c r="H2424" t="s">
        <v>1152</v>
      </c>
      <c r="I2424" s="50" t="str">
        <f t="shared" si="38"/>
        <v>2. 出口VCMBI6. 多级粗细调无大于47</v>
      </c>
      <c r="J2424" s="50" t="s">
        <v>1153</v>
      </c>
    </row>
    <row r="2425" spans="1:10" hidden="1">
      <c r="A2425" s="64" t="s">
        <v>15</v>
      </c>
      <c r="B2425" s="64" t="s">
        <v>306</v>
      </c>
      <c r="C2425" t="s">
        <v>1084</v>
      </c>
      <c r="D2425" s="64" t="s">
        <v>118</v>
      </c>
      <c r="E2425" s="64" t="s">
        <v>153</v>
      </c>
      <c r="F2425" s="64" t="s">
        <v>378</v>
      </c>
      <c r="G2425" s="64" t="s">
        <v>1144</v>
      </c>
      <c r="H2425" t="s">
        <v>1152</v>
      </c>
      <c r="I2425" s="50" t="str">
        <f t="shared" si="38"/>
        <v>2. 出口VCMBI6. 多级粗细调筒式电位电阻大于47</v>
      </c>
      <c r="J2425" s="50" t="s">
        <v>1153</v>
      </c>
    </row>
    <row r="2426" spans="1:10" hidden="1">
      <c r="A2426" s="64" t="s">
        <v>15</v>
      </c>
      <c r="B2426" s="64" t="s">
        <v>306</v>
      </c>
      <c r="C2426" t="s">
        <v>1084</v>
      </c>
      <c r="D2426" s="64" t="s">
        <v>389</v>
      </c>
      <c r="E2426" s="64" t="s">
        <v>28</v>
      </c>
      <c r="F2426" s="64" t="s">
        <v>373</v>
      </c>
      <c r="G2426" s="64" t="s">
        <v>531</v>
      </c>
      <c r="H2426" t="s">
        <v>1152</v>
      </c>
      <c r="I2426" s="50" t="str">
        <f t="shared" si="38"/>
        <v>2. 出口VCMCIII1. 正反调无大于47</v>
      </c>
      <c r="J2426" s="50" t="s">
        <v>1143</v>
      </c>
    </row>
    <row r="2427" spans="1:10" hidden="1">
      <c r="A2427" s="64" t="s">
        <v>15</v>
      </c>
      <c r="B2427" s="64" t="s">
        <v>306</v>
      </c>
      <c r="C2427" t="s">
        <v>1084</v>
      </c>
      <c r="D2427" s="64" t="s">
        <v>389</v>
      </c>
      <c r="E2427" s="64" t="s">
        <v>28</v>
      </c>
      <c r="F2427" s="64" t="s">
        <v>373</v>
      </c>
      <c r="G2427" s="64" t="s">
        <v>1144</v>
      </c>
      <c r="H2427" t="s">
        <v>1152</v>
      </c>
      <c r="I2427" s="50" t="str">
        <f t="shared" si="38"/>
        <v>2. 出口VCMCIII1. 正反调筒式电位电阻大于47</v>
      </c>
      <c r="J2427" s="50" t="s">
        <v>1145</v>
      </c>
    </row>
    <row r="2428" spans="1:10" hidden="1">
      <c r="A2428" s="64" t="s">
        <v>15</v>
      </c>
      <c r="B2428" s="64" t="s">
        <v>306</v>
      </c>
      <c r="C2428" t="s">
        <v>1084</v>
      </c>
      <c r="D2428" s="64" t="s">
        <v>389</v>
      </c>
      <c r="E2428" s="64" t="s">
        <v>153</v>
      </c>
      <c r="F2428" s="64" t="s">
        <v>373</v>
      </c>
      <c r="G2428" s="64" t="s">
        <v>531</v>
      </c>
      <c r="H2428" t="s">
        <v>1152</v>
      </c>
      <c r="I2428" s="50" t="str">
        <f t="shared" si="38"/>
        <v>2. 出口VCMCI1. 正反调无大于47</v>
      </c>
      <c r="J2428" s="50" t="s">
        <v>1143</v>
      </c>
    </row>
    <row r="2429" spans="1:10" hidden="1">
      <c r="A2429" s="64" t="s">
        <v>15</v>
      </c>
      <c r="B2429" s="64" t="s">
        <v>306</v>
      </c>
      <c r="C2429" t="s">
        <v>1084</v>
      </c>
      <c r="D2429" s="64" t="s">
        <v>389</v>
      </c>
      <c r="E2429" s="64" t="s">
        <v>153</v>
      </c>
      <c r="F2429" s="64" t="s">
        <v>373</v>
      </c>
      <c r="G2429" s="64" t="s">
        <v>1144</v>
      </c>
      <c r="H2429" t="s">
        <v>1152</v>
      </c>
      <c r="I2429" s="50" t="str">
        <f t="shared" si="38"/>
        <v>2. 出口VCMCI1. 正反调筒式电位电阻大于47</v>
      </c>
      <c r="J2429" s="50" t="s">
        <v>1146</v>
      </c>
    </row>
    <row r="2430" spans="1:10" hidden="1">
      <c r="A2430" s="64" t="s">
        <v>15</v>
      </c>
      <c r="B2430" s="64" t="s">
        <v>306</v>
      </c>
      <c r="C2430" t="s">
        <v>1084</v>
      </c>
      <c r="D2430" s="64" t="s">
        <v>389</v>
      </c>
      <c r="E2430" s="64" t="s">
        <v>28</v>
      </c>
      <c r="F2430" s="64" t="s">
        <v>374</v>
      </c>
      <c r="G2430" s="64" t="s">
        <v>531</v>
      </c>
      <c r="H2430" t="s">
        <v>1152</v>
      </c>
      <c r="I2430" s="50" t="str">
        <f t="shared" si="38"/>
        <v>2. 出口VCMCIII2. 线性调无大于47</v>
      </c>
      <c r="J2430" s="50" t="s">
        <v>1143</v>
      </c>
    </row>
    <row r="2431" spans="1:10" hidden="1">
      <c r="A2431" s="64" t="s">
        <v>15</v>
      </c>
      <c r="B2431" s="64" t="s">
        <v>306</v>
      </c>
      <c r="C2431" t="s">
        <v>1084</v>
      </c>
      <c r="D2431" s="64" t="s">
        <v>389</v>
      </c>
      <c r="E2431" s="64" t="s">
        <v>153</v>
      </c>
      <c r="F2431" s="64" t="s">
        <v>374</v>
      </c>
      <c r="G2431" s="64" t="s">
        <v>531</v>
      </c>
      <c r="H2431" t="s">
        <v>1152</v>
      </c>
      <c r="I2431" s="50" t="str">
        <f t="shared" si="38"/>
        <v>2. 出口VCMCI2. 线性调无大于47</v>
      </c>
      <c r="J2431" s="50" t="s">
        <v>1143</v>
      </c>
    </row>
    <row r="2432" spans="1:10" hidden="1">
      <c r="A2432" s="64" t="s">
        <v>15</v>
      </c>
      <c r="B2432" s="64" t="s">
        <v>306</v>
      </c>
      <c r="C2432" t="s">
        <v>1084</v>
      </c>
      <c r="D2432" s="64" t="s">
        <v>389</v>
      </c>
      <c r="E2432" s="64" t="s">
        <v>28</v>
      </c>
      <c r="F2432" s="64" t="s">
        <v>375</v>
      </c>
      <c r="G2432" s="64" t="s">
        <v>531</v>
      </c>
      <c r="H2432" t="s">
        <v>1152</v>
      </c>
      <c r="I2432" s="50" t="str">
        <f t="shared" si="38"/>
        <v>2. 出口VCMCIII3. 粗细调无大于47</v>
      </c>
      <c r="J2432" s="50" t="s">
        <v>1147</v>
      </c>
    </row>
    <row r="2433" spans="1:10" hidden="1">
      <c r="A2433" s="64" t="s">
        <v>15</v>
      </c>
      <c r="B2433" s="64" t="s">
        <v>306</v>
      </c>
      <c r="C2433" t="s">
        <v>1084</v>
      </c>
      <c r="D2433" s="64" t="s">
        <v>389</v>
      </c>
      <c r="E2433" s="64" t="s">
        <v>28</v>
      </c>
      <c r="F2433" s="64" t="s">
        <v>375</v>
      </c>
      <c r="G2433" s="64" t="s">
        <v>1144</v>
      </c>
      <c r="H2433" t="s">
        <v>1152</v>
      </c>
      <c r="I2433" s="50" t="str">
        <f t="shared" si="38"/>
        <v>2. 出口VCMCIII3. 粗细调筒式电位电阻大于47</v>
      </c>
      <c r="J2433" s="50" t="s">
        <v>1147</v>
      </c>
    </row>
    <row r="2434" spans="1:10" hidden="1">
      <c r="A2434" s="64" t="s">
        <v>15</v>
      </c>
      <c r="B2434" s="64" t="s">
        <v>306</v>
      </c>
      <c r="C2434" t="s">
        <v>1084</v>
      </c>
      <c r="D2434" s="64" t="s">
        <v>389</v>
      </c>
      <c r="E2434" s="64" t="s">
        <v>153</v>
      </c>
      <c r="F2434" s="64" t="s">
        <v>375</v>
      </c>
      <c r="G2434" s="64" t="s">
        <v>531</v>
      </c>
      <c r="H2434" t="s">
        <v>1152</v>
      </c>
      <c r="I2434" s="50" t="str">
        <f t="shared" si="38"/>
        <v>2. 出口VCMCI3. 粗细调无大于47</v>
      </c>
      <c r="J2434" s="50" t="s">
        <v>1147</v>
      </c>
    </row>
    <row r="2435" spans="1:10" hidden="1">
      <c r="A2435" s="64" t="s">
        <v>15</v>
      </c>
      <c r="B2435" s="64" t="s">
        <v>306</v>
      </c>
      <c r="C2435" t="s">
        <v>1084</v>
      </c>
      <c r="D2435" s="64" t="s">
        <v>389</v>
      </c>
      <c r="E2435" s="64" t="s">
        <v>153</v>
      </c>
      <c r="F2435" s="64" t="s">
        <v>375</v>
      </c>
      <c r="G2435" s="64" t="s">
        <v>1144</v>
      </c>
      <c r="H2435" t="s">
        <v>1152</v>
      </c>
      <c r="I2435" s="50" t="str">
        <f t="shared" si="38"/>
        <v>2. 出口VCMCI3. 粗细调筒式电位电阻大于47</v>
      </c>
      <c r="J2435" s="50" t="s">
        <v>1147</v>
      </c>
    </row>
    <row r="2436" spans="1:10" hidden="1">
      <c r="A2436" s="64" t="s">
        <v>15</v>
      </c>
      <c r="B2436" s="64" t="s">
        <v>306</v>
      </c>
      <c r="C2436" t="s">
        <v>1084</v>
      </c>
      <c r="D2436" s="64" t="s">
        <v>389</v>
      </c>
      <c r="E2436" s="64" t="s">
        <v>28</v>
      </c>
      <c r="F2436" s="64" t="s">
        <v>376</v>
      </c>
      <c r="G2436" s="64" t="s">
        <v>531</v>
      </c>
      <c r="H2436" t="s">
        <v>1152</v>
      </c>
      <c r="I2436" s="50" t="str">
        <f t="shared" si="38"/>
        <v>2. 出口VCMCIII4. 多级正反调无大于47</v>
      </c>
      <c r="J2436" s="50" t="s">
        <v>1153</v>
      </c>
    </row>
    <row r="2437" spans="1:10" hidden="1">
      <c r="A2437" s="64" t="s">
        <v>15</v>
      </c>
      <c r="B2437" s="64" t="s">
        <v>306</v>
      </c>
      <c r="C2437" t="s">
        <v>1084</v>
      </c>
      <c r="D2437" s="64" t="s">
        <v>389</v>
      </c>
      <c r="E2437" s="64" t="s">
        <v>28</v>
      </c>
      <c r="F2437" s="64" t="s">
        <v>376</v>
      </c>
      <c r="G2437" s="64" t="s">
        <v>1144</v>
      </c>
      <c r="H2437" t="s">
        <v>1152</v>
      </c>
      <c r="I2437" s="50" t="str">
        <f t="shared" si="38"/>
        <v>2. 出口VCMCIII4. 多级正反调筒式电位电阻大于47</v>
      </c>
      <c r="J2437" s="50" t="s">
        <v>1153</v>
      </c>
    </row>
    <row r="2438" spans="1:10" hidden="1">
      <c r="A2438" s="64" t="s">
        <v>15</v>
      </c>
      <c r="B2438" s="64" t="s">
        <v>306</v>
      </c>
      <c r="C2438" t="s">
        <v>1084</v>
      </c>
      <c r="D2438" s="64" t="s">
        <v>389</v>
      </c>
      <c r="E2438" s="64" t="s">
        <v>153</v>
      </c>
      <c r="F2438" s="64" t="s">
        <v>376</v>
      </c>
      <c r="G2438" s="64" t="s">
        <v>531</v>
      </c>
      <c r="H2438" t="s">
        <v>1152</v>
      </c>
      <c r="I2438" s="50" t="str">
        <f t="shared" si="38"/>
        <v>2. 出口VCMCI4. 多级正反调无大于47</v>
      </c>
      <c r="J2438" s="50" t="s">
        <v>1153</v>
      </c>
    </row>
    <row r="2439" spans="1:10" hidden="1">
      <c r="A2439" s="64" t="s">
        <v>15</v>
      </c>
      <c r="B2439" s="64" t="s">
        <v>306</v>
      </c>
      <c r="C2439" t="s">
        <v>1084</v>
      </c>
      <c r="D2439" s="64" t="s">
        <v>389</v>
      </c>
      <c r="E2439" s="64" t="s">
        <v>153</v>
      </c>
      <c r="F2439" s="64" t="s">
        <v>376</v>
      </c>
      <c r="G2439" s="64" t="s">
        <v>1144</v>
      </c>
      <c r="H2439" t="s">
        <v>1152</v>
      </c>
      <c r="I2439" s="50" t="str">
        <f t="shared" si="38"/>
        <v>2. 出口VCMCI4. 多级正反调筒式电位电阻大于47</v>
      </c>
      <c r="J2439" s="50" t="s">
        <v>1153</v>
      </c>
    </row>
    <row r="2440" spans="1:10" hidden="1">
      <c r="A2440" s="64" t="s">
        <v>15</v>
      </c>
      <c r="B2440" s="64" t="s">
        <v>306</v>
      </c>
      <c r="C2440" t="s">
        <v>1084</v>
      </c>
      <c r="D2440" s="64" t="s">
        <v>389</v>
      </c>
      <c r="E2440" s="64" t="s">
        <v>28</v>
      </c>
      <c r="F2440" s="64" t="s">
        <v>377</v>
      </c>
      <c r="G2440" s="64" t="s">
        <v>531</v>
      </c>
      <c r="H2440" t="s">
        <v>1152</v>
      </c>
      <c r="I2440" s="50" t="str">
        <f t="shared" si="38"/>
        <v>2. 出口VCMCIII5. 多级线性调无大于47</v>
      </c>
      <c r="J2440" s="50" t="s">
        <v>1153</v>
      </c>
    </row>
    <row r="2441" spans="1:10" hidden="1">
      <c r="A2441" s="64" t="s">
        <v>15</v>
      </c>
      <c r="B2441" s="64" t="s">
        <v>306</v>
      </c>
      <c r="C2441" t="s">
        <v>1084</v>
      </c>
      <c r="D2441" s="64" t="s">
        <v>389</v>
      </c>
      <c r="E2441" s="64" t="s">
        <v>153</v>
      </c>
      <c r="F2441" s="64" t="s">
        <v>377</v>
      </c>
      <c r="G2441" s="64" t="s">
        <v>531</v>
      </c>
      <c r="H2441" t="s">
        <v>1152</v>
      </c>
      <c r="I2441" s="50" t="str">
        <f t="shared" si="38"/>
        <v>2. 出口VCMCI5. 多级线性调无大于47</v>
      </c>
      <c r="J2441" s="50" t="s">
        <v>1153</v>
      </c>
    </row>
    <row r="2442" spans="1:10" hidden="1">
      <c r="A2442" s="64" t="s">
        <v>15</v>
      </c>
      <c r="B2442" s="64" t="s">
        <v>306</v>
      </c>
      <c r="C2442" t="s">
        <v>1084</v>
      </c>
      <c r="D2442" s="64" t="s">
        <v>389</v>
      </c>
      <c r="E2442" s="64" t="s">
        <v>28</v>
      </c>
      <c r="F2442" s="64" t="s">
        <v>378</v>
      </c>
      <c r="G2442" s="64" t="s">
        <v>531</v>
      </c>
      <c r="H2442" t="s">
        <v>1152</v>
      </c>
      <c r="I2442" s="50" t="str">
        <f t="shared" si="38"/>
        <v>2. 出口VCMCIII6. 多级粗细调无大于47</v>
      </c>
      <c r="J2442" s="50" t="s">
        <v>1153</v>
      </c>
    </row>
    <row r="2443" spans="1:10" hidden="1">
      <c r="A2443" s="64" t="s">
        <v>15</v>
      </c>
      <c r="B2443" s="64" t="s">
        <v>306</v>
      </c>
      <c r="C2443" t="s">
        <v>1084</v>
      </c>
      <c r="D2443" s="64" t="s">
        <v>389</v>
      </c>
      <c r="E2443" s="64" t="s">
        <v>28</v>
      </c>
      <c r="F2443" s="64" t="s">
        <v>378</v>
      </c>
      <c r="G2443" s="64" t="s">
        <v>1144</v>
      </c>
      <c r="H2443" t="s">
        <v>1152</v>
      </c>
      <c r="I2443" s="50" t="str">
        <f t="shared" si="38"/>
        <v>2. 出口VCMCIII6. 多级粗细调筒式电位电阻大于47</v>
      </c>
      <c r="J2443" s="50" t="s">
        <v>1153</v>
      </c>
    </row>
    <row r="2444" spans="1:10" hidden="1">
      <c r="A2444" s="64" t="s">
        <v>15</v>
      </c>
      <c r="B2444" s="64" t="s">
        <v>306</v>
      </c>
      <c r="C2444" t="s">
        <v>1084</v>
      </c>
      <c r="D2444" s="64" t="s">
        <v>389</v>
      </c>
      <c r="E2444" s="64" t="s">
        <v>153</v>
      </c>
      <c r="F2444" s="64" t="s">
        <v>378</v>
      </c>
      <c r="G2444" s="64" t="s">
        <v>531</v>
      </c>
      <c r="H2444" t="s">
        <v>1152</v>
      </c>
      <c r="I2444" s="50" t="str">
        <f t="shared" si="38"/>
        <v>2. 出口VCMCI6. 多级粗细调无大于47</v>
      </c>
      <c r="J2444" s="50" t="s">
        <v>1153</v>
      </c>
    </row>
    <row r="2445" spans="1:10" hidden="1">
      <c r="A2445" s="64" t="s">
        <v>15</v>
      </c>
      <c r="B2445" s="64" t="s">
        <v>306</v>
      </c>
      <c r="C2445" t="s">
        <v>1084</v>
      </c>
      <c r="D2445" s="64" t="s">
        <v>389</v>
      </c>
      <c r="E2445" s="64" t="s">
        <v>153</v>
      </c>
      <c r="F2445" s="64" t="s">
        <v>378</v>
      </c>
      <c r="G2445" s="64" t="s">
        <v>1144</v>
      </c>
      <c r="H2445" t="s">
        <v>1152</v>
      </c>
      <c r="I2445" s="50" t="str">
        <f t="shared" si="38"/>
        <v>2. 出口VCMCI6. 多级粗细调筒式电位电阻大于47</v>
      </c>
      <c r="J2445" s="50" t="s">
        <v>1153</v>
      </c>
    </row>
    <row r="2446" spans="1:10" hidden="1">
      <c r="A2446" s="64" t="s">
        <v>15</v>
      </c>
      <c r="B2446" s="64" t="s">
        <v>306</v>
      </c>
      <c r="C2446" t="s">
        <v>1084</v>
      </c>
      <c r="D2446" s="64" t="s">
        <v>387</v>
      </c>
      <c r="E2446" s="64" t="s">
        <v>28</v>
      </c>
      <c r="F2446" s="64" t="s">
        <v>373</v>
      </c>
      <c r="G2446" s="64" t="s">
        <v>531</v>
      </c>
      <c r="H2446" t="s">
        <v>1152</v>
      </c>
      <c r="I2446" s="50" t="str">
        <f t="shared" si="38"/>
        <v>2. 出口VCMDIII1. 正反调无大于47</v>
      </c>
      <c r="J2446" s="50" t="s">
        <v>1145</v>
      </c>
    </row>
    <row r="2447" spans="1:10" hidden="1">
      <c r="A2447" s="64" t="s">
        <v>15</v>
      </c>
      <c r="B2447" s="64" t="s">
        <v>306</v>
      </c>
      <c r="C2447" t="s">
        <v>1084</v>
      </c>
      <c r="D2447" s="64" t="s">
        <v>387</v>
      </c>
      <c r="E2447" s="64" t="s">
        <v>28</v>
      </c>
      <c r="F2447" s="64" t="s">
        <v>373</v>
      </c>
      <c r="G2447" s="64" t="s">
        <v>1144</v>
      </c>
      <c r="H2447" t="s">
        <v>1152</v>
      </c>
      <c r="I2447" s="50" t="str">
        <f t="shared" si="38"/>
        <v>2. 出口VCMDIII1. 正反调筒式电位电阻大于47</v>
      </c>
      <c r="J2447" s="50" t="s">
        <v>1149</v>
      </c>
    </row>
    <row r="2448" spans="1:10" hidden="1">
      <c r="A2448" s="64" t="s">
        <v>15</v>
      </c>
      <c r="B2448" s="64" t="s">
        <v>306</v>
      </c>
      <c r="C2448" t="s">
        <v>1084</v>
      </c>
      <c r="D2448" s="64" t="s">
        <v>387</v>
      </c>
      <c r="E2448" s="64" t="s">
        <v>153</v>
      </c>
      <c r="F2448" s="64" t="s">
        <v>373</v>
      </c>
      <c r="G2448" s="64" t="s">
        <v>531</v>
      </c>
      <c r="H2448" t="s">
        <v>1152</v>
      </c>
      <c r="I2448" s="50" t="str">
        <f t="shared" si="38"/>
        <v>2. 出口VCMDI1. 正反调无大于47</v>
      </c>
      <c r="J2448" s="50" t="s">
        <v>1143</v>
      </c>
    </row>
    <row r="2449" spans="1:10" hidden="1">
      <c r="A2449" s="64" t="s">
        <v>15</v>
      </c>
      <c r="B2449" s="64" t="s">
        <v>306</v>
      </c>
      <c r="C2449" t="s">
        <v>1084</v>
      </c>
      <c r="D2449" s="64" t="s">
        <v>387</v>
      </c>
      <c r="E2449" s="64" t="s">
        <v>153</v>
      </c>
      <c r="F2449" s="64" t="s">
        <v>373</v>
      </c>
      <c r="G2449" s="64" t="s">
        <v>1144</v>
      </c>
      <c r="H2449" t="s">
        <v>1152</v>
      </c>
      <c r="I2449" s="50" t="str">
        <f t="shared" si="38"/>
        <v>2. 出口VCMDI1. 正反调筒式电位电阻大于47</v>
      </c>
      <c r="J2449" s="50" t="s">
        <v>1146</v>
      </c>
    </row>
    <row r="2450" spans="1:10" hidden="1">
      <c r="A2450" s="64" t="s">
        <v>15</v>
      </c>
      <c r="B2450" s="64" t="s">
        <v>306</v>
      </c>
      <c r="C2450" t="s">
        <v>1084</v>
      </c>
      <c r="D2450" s="64" t="s">
        <v>387</v>
      </c>
      <c r="E2450" s="64" t="s">
        <v>28</v>
      </c>
      <c r="F2450" s="64" t="s">
        <v>374</v>
      </c>
      <c r="G2450" s="64" t="s">
        <v>531</v>
      </c>
      <c r="H2450" t="s">
        <v>1152</v>
      </c>
      <c r="I2450" s="50" t="str">
        <f t="shared" si="38"/>
        <v>2. 出口VCMDIII2. 线性调无大于47</v>
      </c>
      <c r="J2450" s="50" t="s">
        <v>1145</v>
      </c>
    </row>
    <row r="2451" spans="1:10" hidden="1">
      <c r="A2451" s="64" t="s">
        <v>15</v>
      </c>
      <c r="B2451" s="64" t="s">
        <v>306</v>
      </c>
      <c r="C2451" t="s">
        <v>1084</v>
      </c>
      <c r="D2451" s="64" t="s">
        <v>387</v>
      </c>
      <c r="E2451" s="64" t="s">
        <v>153</v>
      </c>
      <c r="F2451" s="64" t="s">
        <v>374</v>
      </c>
      <c r="G2451" s="64" t="s">
        <v>531</v>
      </c>
      <c r="H2451" t="s">
        <v>1152</v>
      </c>
      <c r="I2451" s="50" t="str">
        <f t="shared" si="38"/>
        <v>2. 出口VCMDI2. 线性调无大于47</v>
      </c>
      <c r="J2451" s="50" t="s">
        <v>1143</v>
      </c>
    </row>
    <row r="2452" spans="1:10" hidden="1">
      <c r="A2452" s="64" t="s">
        <v>15</v>
      </c>
      <c r="B2452" s="64" t="s">
        <v>306</v>
      </c>
      <c r="C2452" t="s">
        <v>1084</v>
      </c>
      <c r="D2452" s="64" t="s">
        <v>387</v>
      </c>
      <c r="E2452" s="64" t="s">
        <v>28</v>
      </c>
      <c r="F2452" s="64" t="s">
        <v>375</v>
      </c>
      <c r="G2452" s="64" t="s">
        <v>531</v>
      </c>
      <c r="H2452" t="s">
        <v>1152</v>
      </c>
      <c r="I2452" s="50" t="str">
        <f t="shared" si="38"/>
        <v>2. 出口VCMDIII3. 粗细调无大于47</v>
      </c>
      <c r="J2452" s="50" t="s">
        <v>1150</v>
      </c>
    </row>
    <row r="2453" spans="1:10" hidden="1">
      <c r="A2453" s="64" t="s">
        <v>15</v>
      </c>
      <c r="B2453" s="64" t="s">
        <v>306</v>
      </c>
      <c r="C2453" t="s">
        <v>1084</v>
      </c>
      <c r="D2453" s="64" t="s">
        <v>387</v>
      </c>
      <c r="E2453" s="64" t="s">
        <v>28</v>
      </c>
      <c r="F2453" s="64" t="s">
        <v>375</v>
      </c>
      <c r="G2453" s="64" t="s">
        <v>1144</v>
      </c>
      <c r="H2453" t="s">
        <v>1152</v>
      </c>
      <c r="I2453" s="50" t="str">
        <f t="shared" si="38"/>
        <v>2. 出口VCMDIII3. 粗细调筒式电位电阻大于47</v>
      </c>
      <c r="J2453" s="50" t="s">
        <v>1150</v>
      </c>
    </row>
    <row r="2454" spans="1:10" hidden="1">
      <c r="A2454" s="64" t="s">
        <v>15</v>
      </c>
      <c r="B2454" s="64" t="s">
        <v>306</v>
      </c>
      <c r="C2454" t="s">
        <v>1084</v>
      </c>
      <c r="D2454" s="64" t="s">
        <v>387</v>
      </c>
      <c r="E2454" s="64" t="s">
        <v>153</v>
      </c>
      <c r="F2454" s="64" t="s">
        <v>375</v>
      </c>
      <c r="G2454" s="64" t="s">
        <v>531</v>
      </c>
      <c r="H2454" t="s">
        <v>1152</v>
      </c>
      <c r="I2454" s="50" t="str">
        <f t="shared" si="38"/>
        <v>2. 出口VCMDI3. 粗细调无大于47</v>
      </c>
      <c r="J2454" s="50" t="s">
        <v>1150</v>
      </c>
    </row>
    <row r="2455" spans="1:10" hidden="1">
      <c r="A2455" s="64" t="s">
        <v>15</v>
      </c>
      <c r="B2455" s="64" t="s">
        <v>306</v>
      </c>
      <c r="C2455" t="s">
        <v>1084</v>
      </c>
      <c r="D2455" s="64" t="s">
        <v>387</v>
      </c>
      <c r="E2455" s="64" t="s">
        <v>153</v>
      </c>
      <c r="F2455" s="64" t="s">
        <v>375</v>
      </c>
      <c r="G2455" s="64" t="s">
        <v>1144</v>
      </c>
      <c r="H2455" t="s">
        <v>1152</v>
      </c>
      <c r="I2455" s="50" t="str">
        <f t="shared" si="38"/>
        <v>2. 出口VCMDI3. 粗细调筒式电位电阻大于47</v>
      </c>
      <c r="J2455" s="50" t="s">
        <v>1150</v>
      </c>
    </row>
    <row r="2456" spans="1:10" hidden="1">
      <c r="A2456" s="64" t="s">
        <v>15</v>
      </c>
      <c r="B2456" s="64" t="s">
        <v>306</v>
      </c>
      <c r="C2456" t="s">
        <v>1084</v>
      </c>
      <c r="D2456" s="64" t="s">
        <v>387</v>
      </c>
      <c r="E2456" s="64" t="s">
        <v>28</v>
      </c>
      <c r="F2456" s="64" t="s">
        <v>376</v>
      </c>
      <c r="G2456" s="64" t="s">
        <v>531</v>
      </c>
      <c r="H2456" t="s">
        <v>1152</v>
      </c>
      <c r="I2456" s="50" t="str">
        <f t="shared" si="38"/>
        <v>2. 出口VCMDIII4. 多级正反调无大于47</v>
      </c>
      <c r="J2456" s="50" t="s">
        <v>1153</v>
      </c>
    </row>
    <row r="2457" spans="1:10" hidden="1">
      <c r="A2457" s="64" t="s">
        <v>15</v>
      </c>
      <c r="B2457" s="64" t="s">
        <v>306</v>
      </c>
      <c r="C2457" t="s">
        <v>1084</v>
      </c>
      <c r="D2457" s="64" t="s">
        <v>387</v>
      </c>
      <c r="E2457" s="64" t="s">
        <v>28</v>
      </c>
      <c r="F2457" s="64" t="s">
        <v>376</v>
      </c>
      <c r="G2457" s="64" t="s">
        <v>1144</v>
      </c>
      <c r="H2457" t="s">
        <v>1152</v>
      </c>
      <c r="I2457" s="50" t="str">
        <f t="shared" si="38"/>
        <v>2. 出口VCMDIII4. 多级正反调筒式电位电阻大于47</v>
      </c>
      <c r="J2457" s="50" t="s">
        <v>1153</v>
      </c>
    </row>
    <row r="2458" spans="1:10" hidden="1">
      <c r="A2458" s="64" t="s">
        <v>15</v>
      </c>
      <c r="B2458" s="64" t="s">
        <v>306</v>
      </c>
      <c r="C2458" t="s">
        <v>1084</v>
      </c>
      <c r="D2458" s="64" t="s">
        <v>387</v>
      </c>
      <c r="E2458" s="64" t="s">
        <v>153</v>
      </c>
      <c r="F2458" s="64" t="s">
        <v>376</v>
      </c>
      <c r="G2458" s="64" t="s">
        <v>531</v>
      </c>
      <c r="H2458" t="s">
        <v>1152</v>
      </c>
      <c r="I2458" s="50" t="str">
        <f t="shared" si="38"/>
        <v>2. 出口VCMDI4. 多级正反调无大于47</v>
      </c>
      <c r="J2458" s="50" t="s">
        <v>1153</v>
      </c>
    </row>
    <row r="2459" spans="1:10" hidden="1">
      <c r="A2459" s="64" t="s">
        <v>15</v>
      </c>
      <c r="B2459" s="64" t="s">
        <v>306</v>
      </c>
      <c r="C2459" t="s">
        <v>1084</v>
      </c>
      <c r="D2459" s="64" t="s">
        <v>387</v>
      </c>
      <c r="E2459" s="64" t="s">
        <v>153</v>
      </c>
      <c r="F2459" s="64" t="s">
        <v>376</v>
      </c>
      <c r="G2459" s="64" t="s">
        <v>1144</v>
      </c>
      <c r="H2459" t="s">
        <v>1152</v>
      </c>
      <c r="I2459" s="50" t="str">
        <f t="shared" si="38"/>
        <v>2. 出口VCMDI4. 多级正反调筒式电位电阻大于47</v>
      </c>
      <c r="J2459" s="50" t="s">
        <v>1153</v>
      </c>
    </row>
    <row r="2460" spans="1:10" hidden="1">
      <c r="A2460" s="64" t="s">
        <v>15</v>
      </c>
      <c r="B2460" s="64" t="s">
        <v>306</v>
      </c>
      <c r="C2460" t="s">
        <v>1084</v>
      </c>
      <c r="D2460" s="64" t="s">
        <v>387</v>
      </c>
      <c r="E2460" s="64" t="s">
        <v>28</v>
      </c>
      <c r="F2460" s="64" t="s">
        <v>377</v>
      </c>
      <c r="G2460" s="64" t="s">
        <v>531</v>
      </c>
      <c r="H2460" t="s">
        <v>1152</v>
      </c>
      <c r="I2460" s="50" t="str">
        <f t="shared" si="38"/>
        <v>2. 出口VCMDIII5. 多级线性调无大于47</v>
      </c>
      <c r="J2460" s="50" t="s">
        <v>1153</v>
      </c>
    </row>
    <row r="2461" spans="1:10" hidden="1">
      <c r="A2461" s="64" t="s">
        <v>15</v>
      </c>
      <c r="B2461" s="64" t="s">
        <v>306</v>
      </c>
      <c r="C2461" t="s">
        <v>1084</v>
      </c>
      <c r="D2461" s="64" t="s">
        <v>387</v>
      </c>
      <c r="E2461" s="64" t="s">
        <v>153</v>
      </c>
      <c r="F2461" s="64" t="s">
        <v>377</v>
      </c>
      <c r="G2461" s="64" t="s">
        <v>531</v>
      </c>
      <c r="H2461" t="s">
        <v>1152</v>
      </c>
      <c r="I2461" s="50" t="str">
        <f t="shared" si="38"/>
        <v>2. 出口VCMDI5. 多级线性调无大于47</v>
      </c>
      <c r="J2461" s="50" t="s">
        <v>1153</v>
      </c>
    </row>
    <row r="2462" spans="1:10" hidden="1">
      <c r="A2462" s="64" t="s">
        <v>15</v>
      </c>
      <c r="B2462" s="64" t="s">
        <v>306</v>
      </c>
      <c r="C2462" t="s">
        <v>1084</v>
      </c>
      <c r="D2462" s="64" t="s">
        <v>387</v>
      </c>
      <c r="E2462" s="64" t="s">
        <v>28</v>
      </c>
      <c r="F2462" s="64" t="s">
        <v>378</v>
      </c>
      <c r="G2462" s="64" t="s">
        <v>531</v>
      </c>
      <c r="H2462" t="s">
        <v>1152</v>
      </c>
      <c r="I2462" s="50" t="str">
        <f t="shared" si="38"/>
        <v>2. 出口VCMDIII6. 多级粗细调无大于47</v>
      </c>
      <c r="J2462" s="50" t="s">
        <v>1153</v>
      </c>
    </row>
    <row r="2463" spans="1:10" hidden="1">
      <c r="A2463" s="64" t="s">
        <v>15</v>
      </c>
      <c r="B2463" s="64" t="s">
        <v>306</v>
      </c>
      <c r="C2463" t="s">
        <v>1084</v>
      </c>
      <c r="D2463" s="64" t="s">
        <v>387</v>
      </c>
      <c r="E2463" s="64" t="s">
        <v>28</v>
      </c>
      <c r="F2463" s="64" t="s">
        <v>378</v>
      </c>
      <c r="G2463" s="64" t="s">
        <v>1144</v>
      </c>
      <c r="H2463" t="s">
        <v>1152</v>
      </c>
      <c r="I2463" s="50" t="str">
        <f t="shared" si="38"/>
        <v>2. 出口VCMDIII6. 多级粗细调筒式电位电阻大于47</v>
      </c>
      <c r="J2463" s="50" t="s">
        <v>1153</v>
      </c>
    </row>
    <row r="2464" spans="1:10" hidden="1">
      <c r="A2464" s="64" t="s">
        <v>15</v>
      </c>
      <c r="B2464" s="64" t="s">
        <v>306</v>
      </c>
      <c r="C2464" t="s">
        <v>1084</v>
      </c>
      <c r="D2464" s="64" t="s">
        <v>387</v>
      </c>
      <c r="E2464" s="64" t="s">
        <v>153</v>
      </c>
      <c r="F2464" s="64" t="s">
        <v>378</v>
      </c>
      <c r="G2464" s="64" t="s">
        <v>531</v>
      </c>
      <c r="H2464" t="s">
        <v>1152</v>
      </c>
      <c r="I2464" s="50" t="str">
        <f t="shared" si="38"/>
        <v>2. 出口VCMDI6. 多级粗细调无大于47</v>
      </c>
      <c r="J2464" s="50" t="s">
        <v>1153</v>
      </c>
    </row>
    <row r="2465" spans="1:10" hidden="1">
      <c r="A2465" s="64" t="s">
        <v>15</v>
      </c>
      <c r="B2465" s="64" t="s">
        <v>306</v>
      </c>
      <c r="C2465" t="s">
        <v>1084</v>
      </c>
      <c r="D2465" s="64" t="s">
        <v>387</v>
      </c>
      <c r="E2465" s="64" t="s">
        <v>153</v>
      </c>
      <c r="F2465" s="64" t="s">
        <v>378</v>
      </c>
      <c r="G2465" s="64" t="s">
        <v>1144</v>
      </c>
      <c r="H2465" t="s">
        <v>1152</v>
      </c>
      <c r="I2465" s="50" t="str">
        <f t="shared" si="38"/>
        <v>2. 出口VCMDI6. 多级粗细调筒式电位电阻大于47</v>
      </c>
      <c r="J2465" s="50" t="s">
        <v>1153</v>
      </c>
    </row>
    <row r="2466" spans="1:10" hidden="1">
      <c r="A2466" s="64" t="s">
        <v>15</v>
      </c>
      <c r="B2466" s="64" t="s">
        <v>306</v>
      </c>
      <c r="C2466" t="s">
        <v>1084</v>
      </c>
      <c r="D2466" s="64" t="s">
        <v>390</v>
      </c>
      <c r="E2466" s="64" t="s">
        <v>28</v>
      </c>
      <c r="F2466" s="64" t="s">
        <v>373</v>
      </c>
      <c r="G2466" s="64" t="s">
        <v>531</v>
      </c>
      <c r="H2466" t="s">
        <v>1152</v>
      </c>
      <c r="I2466" s="50" t="str">
        <f t="shared" si="38"/>
        <v>2. 出口VCMDEIII1. 正反调无大于47</v>
      </c>
      <c r="J2466" s="50" t="s">
        <v>1145</v>
      </c>
    </row>
    <row r="2467" spans="1:10" hidden="1">
      <c r="A2467" s="64" t="s">
        <v>15</v>
      </c>
      <c r="B2467" s="64" t="s">
        <v>306</v>
      </c>
      <c r="C2467" t="s">
        <v>1084</v>
      </c>
      <c r="D2467" s="64" t="s">
        <v>390</v>
      </c>
      <c r="E2467" s="64" t="s">
        <v>28</v>
      </c>
      <c r="F2467" s="64" t="s">
        <v>373</v>
      </c>
      <c r="G2467" s="64" t="s">
        <v>1144</v>
      </c>
      <c r="H2467" t="s">
        <v>1152</v>
      </c>
      <c r="I2467" s="50" t="str">
        <f t="shared" si="38"/>
        <v>2. 出口VCMDEIII1. 正反调筒式电位电阻大于47</v>
      </c>
      <c r="J2467" s="50" t="s">
        <v>1149</v>
      </c>
    </row>
    <row r="2468" spans="1:10" hidden="1">
      <c r="A2468" s="64" t="s">
        <v>15</v>
      </c>
      <c r="B2468" s="64" t="s">
        <v>306</v>
      </c>
      <c r="C2468" t="s">
        <v>1084</v>
      </c>
      <c r="D2468" s="64" t="s">
        <v>390</v>
      </c>
      <c r="E2468" s="64" t="s">
        <v>153</v>
      </c>
      <c r="F2468" s="64" t="s">
        <v>373</v>
      </c>
      <c r="G2468" s="64" t="s">
        <v>531</v>
      </c>
      <c r="H2468" t="s">
        <v>1152</v>
      </c>
      <c r="I2468" s="50" t="str">
        <f t="shared" si="38"/>
        <v>2. 出口VCMDEI1. 正反调无大于47</v>
      </c>
      <c r="J2468" s="50" t="s">
        <v>1143</v>
      </c>
    </row>
    <row r="2469" spans="1:10" hidden="1">
      <c r="A2469" s="64" t="s">
        <v>15</v>
      </c>
      <c r="B2469" s="64" t="s">
        <v>306</v>
      </c>
      <c r="C2469" t="s">
        <v>1084</v>
      </c>
      <c r="D2469" s="64" t="s">
        <v>390</v>
      </c>
      <c r="E2469" s="64" t="s">
        <v>153</v>
      </c>
      <c r="F2469" s="64" t="s">
        <v>373</v>
      </c>
      <c r="G2469" s="64" t="s">
        <v>1144</v>
      </c>
      <c r="H2469" t="s">
        <v>1152</v>
      </c>
      <c r="I2469" s="50" t="str">
        <f t="shared" si="38"/>
        <v>2. 出口VCMDEI1. 正反调筒式电位电阻大于47</v>
      </c>
      <c r="J2469" s="50" t="s">
        <v>1146</v>
      </c>
    </row>
    <row r="2470" spans="1:10" hidden="1">
      <c r="A2470" s="64" t="s">
        <v>15</v>
      </c>
      <c r="B2470" s="64" t="s">
        <v>306</v>
      </c>
      <c r="C2470" t="s">
        <v>1084</v>
      </c>
      <c r="D2470" s="64" t="s">
        <v>390</v>
      </c>
      <c r="E2470" s="64" t="s">
        <v>28</v>
      </c>
      <c r="F2470" s="64" t="s">
        <v>374</v>
      </c>
      <c r="G2470" s="64" t="s">
        <v>531</v>
      </c>
      <c r="H2470" t="s">
        <v>1152</v>
      </c>
      <c r="I2470" s="50" t="str">
        <f t="shared" si="38"/>
        <v>2. 出口VCMDEIII2. 线性调无大于47</v>
      </c>
      <c r="J2470" s="50" t="s">
        <v>1145</v>
      </c>
    </row>
    <row r="2471" spans="1:10" hidden="1">
      <c r="A2471" s="64" t="s">
        <v>15</v>
      </c>
      <c r="B2471" s="64" t="s">
        <v>306</v>
      </c>
      <c r="C2471" t="s">
        <v>1084</v>
      </c>
      <c r="D2471" s="64" t="s">
        <v>390</v>
      </c>
      <c r="E2471" s="64" t="s">
        <v>153</v>
      </c>
      <c r="F2471" s="64" t="s">
        <v>374</v>
      </c>
      <c r="G2471" s="64" t="s">
        <v>531</v>
      </c>
      <c r="H2471" t="s">
        <v>1152</v>
      </c>
      <c r="I2471" s="50" t="str">
        <f t="shared" si="38"/>
        <v>2. 出口VCMDEI2. 线性调无大于47</v>
      </c>
      <c r="J2471" s="50" t="s">
        <v>1143</v>
      </c>
    </row>
    <row r="2472" spans="1:10" hidden="1">
      <c r="A2472" s="64" t="s">
        <v>15</v>
      </c>
      <c r="B2472" s="64" t="s">
        <v>306</v>
      </c>
      <c r="C2472" t="s">
        <v>1084</v>
      </c>
      <c r="D2472" s="64" t="s">
        <v>390</v>
      </c>
      <c r="E2472" s="64" t="s">
        <v>28</v>
      </c>
      <c r="F2472" s="64" t="s">
        <v>375</v>
      </c>
      <c r="G2472" s="64" t="s">
        <v>531</v>
      </c>
      <c r="H2472" t="s">
        <v>1152</v>
      </c>
      <c r="I2472" s="50" t="str">
        <f t="shared" si="38"/>
        <v>2. 出口VCMDEIII3. 粗细调无大于47</v>
      </c>
      <c r="J2472" s="50" t="s">
        <v>1150</v>
      </c>
    </row>
    <row r="2473" spans="1:10" hidden="1">
      <c r="A2473" s="64" t="s">
        <v>15</v>
      </c>
      <c r="B2473" s="64" t="s">
        <v>306</v>
      </c>
      <c r="C2473" t="s">
        <v>1084</v>
      </c>
      <c r="D2473" s="64" t="s">
        <v>390</v>
      </c>
      <c r="E2473" s="64" t="s">
        <v>28</v>
      </c>
      <c r="F2473" s="64" t="s">
        <v>375</v>
      </c>
      <c r="G2473" s="64" t="s">
        <v>1144</v>
      </c>
      <c r="H2473" t="s">
        <v>1152</v>
      </c>
      <c r="I2473" s="50" t="str">
        <f t="shared" si="38"/>
        <v>2. 出口VCMDEIII3. 粗细调筒式电位电阻大于47</v>
      </c>
      <c r="J2473" s="50" t="s">
        <v>1150</v>
      </c>
    </row>
    <row r="2474" spans="1:10" hidden="1">
      <c r="A2474" s="64" t="s">
        <v>15</v>
      </c>
      <c r="B2474" s="64" t="s">
        <v>306</v>
      </c>
      <c r="C2474" t="s">
        <v>1084</v>
      </c>
      <c r="D2474" s="64" t="s">
        <v>390</v>
      </c>
      <c r="E2474" s="64" t="s">
        <v>153</v>
      </c>
      <c r="F2474" s="64" t="s">
        <v>375</v>
      </c>
      <c r="G2474" s="64" t="s">
        <v>531</v>
      </c>
      <c r="H2474" t="s">
        <v>1152</v>
      </c>
      <c r="I2474" s="50" t="str">
        <f t="shared" ref="I2474:I2537" si="39">A2474&amp;B2474&amp;D2474&amp;E2474&amp;F2474&amp;G2474&amp;H2474</f>
        <v>2. 出口VCMDEI3. 粗细调无大于47</v>
      </c>
      <c r="J2474" s="50" t="s">
        <v>1150</v>
      </c>
    </row>
    <row r="2475" spans="1:10" hidden="1">
      <c r="A2475" s="64" t="s">
        <v>15</v>
      </c>
      <c r="B2475" s="64" t="s">
        <v>306</v>
      </c>
      <c r="C2475" t="s">
        <v>1084</v>
      </c>
      <c r="D2475" s="64" t="s">
        <v>390</v>
      </c>
      <c r="E2475" s="64" t="s">
        <v>153</v>
      </c>
      <c r="F2475" s="64" t="s">
        <v>375</v>
      </c>
      <c r="G2475" s="64" t="s">
        <v>1144</v>
      </c>
      <c r="H2475" t="s">
        <v>1152</v>
      </c>
      <c r="I2475" s="50" t="str">
        <f t="shared" si="39"/>
        <v>2. 出口VCMDEI3. 粗细调筒式电位电阻大于47</v>
      </c>
      <c r="J2475" s="50" t="s">
        <v>1150</v>
      </c>
    </row>
    <row r="2476" spans="1:10" hidden="1">
      <c r="A2476" s="64" t="s">
        <v>15</v>
      </c>
      <c r="B2476" s="64" t="s">
        <v>306</v>
      </c>
      <c r="C2476" t="s">
        <v>1084</v>
      </c>
      <c r="D2476" s="64" t="s">
        <v>390</v>
      </c>
      <c r="E2476" s="64" t="s">
        <v>28</v>
      </c>
      <c r="F2476" s="64" t="s">
        <v>376</v>
      </c>
      <c r="G2476" s="64" t="s">
        <v>531</v>
      </c>
      <c r="H2476" t="s">
        <v>1152</v>
      </c>
      <c r="I2476" s="50" t="str">
        <f t="shared" si="39"/>
        <v>2. 出口VCMDEIII4. 多级正反调无大于47</v>
      </c>
      <c r="J2476" s="50" t="s">
        <v>1153</v>
      </c>
    </row>
    <row r="2477" spans="1:10" hidden="1">
      <c r="A2477" s="64" t="s">
        <v>15</v>
      </c>
      <c r="B2477" s="64" t="s">
        <v>306</v>
      </c>
      <c r="C2477" t="s">
        <v>1084</v>
      </c>
      <c r="D2477" s="64" t="s">
        <v>390</v>
      </c>
      <c r="E2477" s="64" t="s">
        <v>28</v>
      </c>
      <c r="F2477" s="64" t="s">
        <v>376</v>
      </c>
      <c r="G2477" s="64" t="s">
        <v>1144</v>
      </c>
      <c r="H2477" t="s">
        <v>1152</v>
      </c>
      <c r="I2477" s="50" t="str">
        <f t="shared" si="39"/>
        <v>2. 出口VCMDEIII4. 多级正反调筒式电位电阻大于47</v>
      </c>
      <c r="J2477" s="50" t="s">
        <v>1153</v>
      </c>
    </row>
    <row r="2478" spans="1:10" hidden="1">
      <c r="A2478" s="64" t="s">
        <v>15</v>
      </c>
      <c r="B2478" s="64" t="s">
        <v>306</v>
      </c>
      <c r="C2478" t="s">
        <v>1084</v>
      </c>
      <c r="D2478" s="64" t="s">
        <v>390</v>
      </c>
      <c r="E2478" s="64" t="s">
        <v>153</v>
      </c>
      <c r="F2478" s="64" t="s">
        <v>376</v>
      </c>
      <c r="G2478" s="64" t="s">
        <v>531</v>
      </c>
      <c r="H2478" t="s">
        <v>1152</v>
      </c>
      <c r="I2478" s="50" t="str">
        <f t="shared" si="39"/>
        <v>2. 出口VCMDEI4. 多级正反调无大于47</v>
      </c>
      <c r="J2478" s="50" t="s">
        <v>1153</v>
      </c>
    </row>
    <row r="2479" spans="1:10" hidden="1">
      <c r="A2479" s="64" t="s">
        <v>15</v>
      </c>
      <c r="B2479" s="64" t="s">
        <v>306</v>
      </c>
      <c r="C2479" t="s">
        <v>1084</v>
      </c>
      <c r="D2479" s="64" t="s">
        <v>390</v>
      </c>
      <c r="E2479" s="64" t="s">
        <v>153</v>
      </c>
      <c r="F2479" s="64" t="s">
        <v>376</v>
      </c>
      <c r="G2479" s="64" t="s">
        <v>1144</v>
      </c>
      <c r="H2479" t="s">
        <v>1152</v>
      </c>
      <c r="I2479" s="50" t="str">
        <f t="shared" si="39"/>
        <v>2. 出口VCMDEI4. 多级正反调筒式电位电阻大于47</v>
      </c>
      <c r="J2479" s="50" t="s">
        <v>1153</v>
      </c>
    </row>
    <row r="2480" spans="1:10" hidden="1">
      <c r="A2480" s="64" t="s">
        <v>15</v>
      </c>
      <c r="B2480" s="64" t="s">
        <v>306</v>
      </c>
      <c r="C2480" t="s">
        <v>1084</v>
      </c>
      <c r="D2480" s="64" t="s">
        <v>390</v>
      </c>
      <c r="E2480" s="64" t="s">
        <v>28</v>
      </c>
      <c r="F2480" s="64" t="s">
        <v>377</v>
      </c>
      <c r="G2480" s="64" t="s">
        <v>531</v>
      </c>
      <c r="H2480" t="s">
        <v>1152</v>
      </c>
      <c r="I2480" s="50" t="str">
        <f t="shared" si="39"/>
        <v>2. 出口VCMDEIII5. 多级线性调无大于47</v>
      </c>
      <c r="J2480" s="50" t="s">
        <v>1153</v>
      </c>
    </row>
    <row r="2481" spans="1:10" hidden="1">
      <c r="A2481" s="64" t="s">
        <v>15</v>
      </c>
      <c r="B2481" s="64" t="s">
        <v>306</v>
      </c>
      <c r="C2481" t="s">
        <v>1084</v>
      </c>
      <c r="D2481" s="64" t="s">
        <v>390</v>
      </c>
      <c r="E2481" s="64" t="s">
        <v>153</v>
      </c>
      <c r="F2481" s="64" t="s">
        <v>377</v>
      </c>
      <c r="G2481" s="64" t="s">
        <v>531</v>
      </c>
      <c r="H2481" t="s">
        <v>1152</v>
      </c>
      <c r="I2481" s="50" t="str">
        <f t="shared" si="39"/>
        <v>2. 出口VCMDEI5. 多级线性调无大于47</v>
      </c>
      <c r="J2481" s="50" t="s">
        <v>1153</v>
      </c>
    </row>
    <row r="2482" spans="1:10" hidden="1">
      <c r="A2482" s="64" t="s">
        <v>15</v>
      </c>
      <c r="B2482" s="64" t="s">
        <v>306</v>
      </c>
      <c r="C2482" t="s">
        <v>1084</v>
      </c>
      <c r="D2482" s="64" t="s">
        <v>390</v>
      </c>
      <c r="E2482" s="64" t="s">
        <v>28</v>
      </c>
      <c r="F2482" s="64" t="s">
        <v>378</v>
      </c>
      <c r="G2482" s="64" t="s">
        <v>531</v>
      </c>
      <c r="H2482" t="s">
        <v>1152</v>
      </c>
      <c r="I2482" s="50" t="str">
        <f t="shared" si="39"/>
        <v>2. 出口VCMDEIII6. 多级粗细调无大于47</v>
      </c>
      <c r="J2482" s="50" t="s">
        <v>1153</v>
      </c>
    </row>
    <row r="2483" spans="1:10" hidden="1">
      <c r="A2483" s="64" t="s">
        <v>15</v>
      </c>
      <c r="B2483" s="64" t="s">
        <v>306</v>
      </c>
      <c r="C2483" t="s">
        <v>1084</v>
      </c>
      <c r="D2483" s="64" t="s">
        <v>390</v>
      </c>
      <c r="E2483" s="64" t="s">
        <v>28</v>
      </c>
      <c r="F2483" s="64" t="s">
        <v>378</v>
      </c>
      <c r="G2483" s="64" t="s">
        <v>1144</v>
      </c>
      <c r="H2483" t="s">
        <v>1152</v>
      </c>
      <c r="I2483" s="50" t="str">
        <f t="shared" si="39"/>
        <v>2. 出口VCMDEIII6. 多级粗细调筒式电位电阻大于47</v>
      </c>
      <c r="J2483" s="50" t="s">
        <v>1153</v>
      </c>
    </row>
    <row r="2484" spans="1:10" hidden="1">
      <c r="A2484" s="64" t="s">
        <v>15</v>
      </c>
      <c r="B2484" s="64" t="s">
        <v>306</v>
      </c>
      <c r="C2484" t="s">
        <v>1084</v>
      </c>
      <c r="D2484" s="64" t="s">
        <v>390</v>
      </c>
      <c r="E2484" s="64" t="s">
        <v>153</v>
      </c>
      <c r="F2484" s="64" t="s">
        <v>378</v>
      </c>
      <c r="G2484" s="64" t="s">
        <v>531</v>
      </c>
      <c r="H2484" t="s">
        <v>1152</v>
      </c>
      <c r="I2484" s="50" t="str">
        <f t="shared" si="39"/>
        <v>2. 出口VCMDEI6. 多级粗细调无大于47</v>
      </c>
      <c r="J2484" s="50" t="s">
        <v>1153</v>
      </c>
    </row>
    <row r="2485" spans="1:10" hidden="1">
      <c r="A2485" s="64" t="s">
        <v>15</v>
      </c>
      <c r="B2485" s="64" t="s">
        <v>306</v>
      </c>
      <c r="C2485" t="s">
        <v>1084</v>
      </c>
      <c r="D2485" s="64" t="s">
        <v>390</v>
      </c>
      <c r="E2485" s="64" t="s">
        <v>153</v>
      </c>
      <c r="F2485" s="64" t="s">
        <v>378</v>
      </c>
      <c r="G2485" s="64" t="s">
        <v>1144</v>
      </c>
      <c r="H2485" t="s">
        <v>1152</v>
      </c>
      <c r="I2485" s="50" t="str">
        <f t="shared" si="39"/>
        <v>2. 出口VCMDEI6. 多级粗细调筒式电位电阻大于47</v>
      </c>
      <c r="J2485" s="50" t="s">
        <v>1153</v>
      </c>
    </row>
    <row r="2486" spans="1:10" hidden="1">
      <c r="A2486" s="64" t="s">
        <v>1095</v>
      </c>
      <c r="B2486" s="64" t="s">
        <v>306</v>
      </c>
      <c r="C2486" t="s">
        <v>1084</v>
      </c>
      <c r="D2486" s="64" t="s">
        <v>118</v>
      </c>
      <c r="E2486" s="64" t="s">
        <v>28</v>
      </c>
      <c r="F2486" s="64" t="s">
        <v>373</v>
      </c>
      <c r="G2486" s="64" t="s">
        <v>531</v>
      </c>
      <c r="H2486" t="s">
        <v>1142</v>
      </c>
      <c r="I2486" s="50" t="str">
        <f t="shared" si="39"/>
        <v>1. 国内VCMBIII1. 正反调无小于35</v>
      </c>
      <c r="J2486" s="50" t="s">
        <v>1154</v>
      </c>
    </row>
    <row r="2487" spans="1:10" hidden="1">
      <c r="A2487" s="64" t="s">
        <v>1095</v>
      </c>
      <c r="B2487" s="64" t="s">
        <v>306</v>
      </c>
      <c r="C2487" t="s">
        <v>1084</v>
      </c>
      <c r="D2487" s="64" t="s">
        <v>118</v>
      </c>
      <c r="E2487" s="64" t="s">
        <v>28</v>
      </c>
      <c r="F2487" s="64" t="s">
        <v>373</v>
      </c>
      <c r="G2487" s="64" t="s">
        <v>1144</v>
      </c>
      <c r="H2487" t="s">
        <v>1142</v>
      </c>
      <c r="I2487" s="50" t="str">
        <f t="shared" si="39"/>
        <v>1. 国内VCMBIII1. 正反调筒式电位电阻小于35</v>
      </c>
      <c r="J2487" s="50" t="s">
        <v>1156</v>
      </c>
    </row>
    <row r="2488" spans="1:10" hidden="1">
      <c r="A2488" s="64" t="s">
        <v>1095</v>
      </c>
      <c r="B2488" s="64" t="s">
        <v>306</v>
      </c>
      <c r="C2488" t="s">
        <v>1084</v>
      </c>
      <c r="D2488" s="64" t="s">
        <v>118</v>
      </c>
      <c r="E2488" s="64" t="s">
        <v>153</v>
      </c>
      <c r="F2488" s="64" t="s">
        <v>373</v>
      </c>
      <c r="G2488" s="64" t="s">
        <v>531</v>
      </c>
      <c r="H2488" t="s">
        <v>1142</v>
      </c>
      <c r="I2488" s="50" t="str">
        <f t="shared" si="39"/>
        <v>1. 国内VCMBI1. 正反调无小于35</v>
      </c>
      <c r="J2488" s="50" t="s">
        <v>1154</v>
      </c>
    </row>
    <row r="2489" spans="1:10" hidden="1">
      <c r="A2489" s="64" t="s">
        <v>1095</v>
      </c>
      <c r="B2489" s="64" t="s">
        <v>306</v>
      </c>
      <c r="C2489" t="s">
        <v>1084</v>
      </c>
      <c r="D2489" s="64" t="s">
        <v>118</v>
      </c>
      <c r="E2489" s="64" t="s">
        <v>153</v>
      </c>
      <c r="F2489" s="64" t="s">
        <v>373</v>
      </c>
      <c r="G2489" s="64" t="s">
        <v>1144</v>
      </c>
      <c r="H2489" t="s">
        <v>1142</v>
      </c>
      <c r="I2489" s="50" t="str">
        <f t="shared" si="39"/>
        <v>1. 国内VCMBI1. 正反调筒式电位电阻小于35</v>
      </c>
      <c r="J2489" s="50" t="s">
        <v>1154</v>
      </c>
    </row>
    <row r="2490" spans="1:10" hidden="1">
      <c r="A2490" s="64" t="s">
        <v>1095</v>
      </c>
      <c r="B2490" s="64" t="s">
        <v>306</v>
      </c>
      <c r="C2490" t="s">
        <v>1084</v>
      </c>
      <c r="D2490" s="64" t="s">
        <v>118</v>
      </c>
      <c r="E2490" s="64" t="s">
        <v>28</v>
      </c>
      <c r="F2490" s="64" t="s">
        <v>374</v>
      </c>
      <c r="G2490" s="64" t="s">
        <v>531</v>
      </c>
      <c r="H2490" t="s">
        <v>1142</v>
      </c>
      <c r="I2490" s="50" t="str">
        <f t="shared" si="39"/>
        <v>1. 国内VCMBIII2. 线性调无小于35</v>
      </c>
      <c r="J2490" s="50" t="s">
        <v>1154</v>
      </c>
    </row>
    <row r="2491" spans="1:10" hidden="1">
      <c r="A2491" s="64" t="s">
        <v>1095</v>
      </c>
      <c r="B2491" s="64" t="s">
        <v>306</v>
      </c>
      <c r="C2491" t="s">
        <v>1084</v>
      </c>
      <c r="D2491" s="64" t="s">
        <v>118</v>
      </c>
      <c r="E2491" s="64" t="s">
        <v>153</v>
      </c>
      <c r="F2491" s="64" t="s">
        <v>374</v>
      </c>
      <c r="G2491" s="64" t="s">
        <v>531</v>
      </c>
      <c r="H2491" t="s">
        <v>1142</v>
      </c>
      <c r="I2491" s="50" t="str">
        <f t="shared" si="39"/>
        <v>1. 国内VCMBI2. 线性调无小于35</v>
      </c>
      <c r="J2491" s="50" t="s">
        <v>1154</v>
      </c>
    </row>
    <row r="2492" spans="1:10" hidden="1">
      <c r="A2492" s="64" t="s">
        <v>1095</v>
      </c>
      <c r="B2492" s="64" t="s">
        <v>306</v>
      </c>
      <c r="C2492" t="s">
        <v>1084</v>
      </c>
      <c r="D2492" s="64" t="s">
        <v>118</v>
      </c>
      <c r="E2492" s="64" t="s">
        <v>28</v>
      </c>
      <c r="F2492" s="64" t="s">
        <v>375</v>
      </c>
      <c r="G2492" s="64" t="s">
        <v>531</v>
      </c>
      <c r="H2492" t="s">
        <v>1142</v>
      </c>
      <c r="I2492" s="50" t="str">
        <f t="shared" si="39"/>
        <v>1. 国内VCMBIII3. 粗细调无小于35</v>
      </c>
      <c r="J2492" s="50" t="s">
        <v>1158</v>
      </c>
    </row>
    <row r="2493" spans="1:10" hidden="1">
      <c r="A2493" s="64" t="s">
        <v>1095</v>
      </c>
      <c r="B2493" s="64" t="s">
        <v>306</v>
      </c>
      <c r="C2493" t="s">
        <v>1084</v>
      </c>
      <c r="D2493" s="64" t="s">
        <v>118</v>
      </c>
      <c r="E2493" s="64" t="s">
        <v>28</v>
      </c>
      <c r="F2493" s="64" t="s">
        <v>375</v>
      </c>
      <c r="G2493" s="64" t="s">
        <v>1144</v>
      </c>
      <c r="H2493" t="s">
        <v>1142</v>
      </c>
      <c r="I2493" s="50" t="str">
        <f t="shared" si="39"/>
        <v>1. 国内VCMBIII3. 粗细调筒式电位电阻小于35</v>
      </c>
      <c r="J2493" s="50" t="s">
        <v>1158</v>
      </c>
    </row>
    <row r="2494" spans="1:10" hidden="1">
      <c r="A2494" s="64" t="s">
        <v>1095</v>
      </c>
      <c r="B2494" s="64" t="s">
        <v>306</v>
      </c>
      <c r="C2494" t="s">
        <v>1084</v>
      </c>
      <c r="D2494" s="64" t="s">
        <v>118</v>
      </c>
      <c r="E2494" s="64" t="s">
        <v>153</v>
      </c>
      <c r="F2494" s="64" t="s">
        <v>375</v>
      </c>
      <c r="G2494" s="64" t="s">
        <v>531</v>
      </c>
      <c r="H2494" t="s">
        <v>1142</v>
      </c>
      <c r="I2494" s="50" t="str">
        <f t="shared" si="39"/>
        <v>1. 国内VCMBI3. 粗细调无小于35</v>
      </c>
      <c r="J2494" s="50" t="s">
        <v>1158</v>
      </c>
    </row>
    <row r="2495" spans="1:10" hidden="1">
      <c r="A2495" s="64" t="s">
        <v>1095</v>
      </c>
      <c r="B2495" s="64" t="s">
        <v>306</v>
      </c>
      <c r="C2495" t="s">
        <v>1084</v>
      </c>
      <c r="D2495" s="64" t="s">
        <v>118</v>
      </c>
      <c r="E2495" s="64" t="s">
        <v>153</v>
      </c>
      <c r="F2495" s="64" t="s">
        <v>375</v>
      </c>
      <c r="G2495" s="64" t="s">
        <v>1144</v>
      </c>
      <c r="H2495" t="s">
        <v>1142</v>
      </c>
      <c r="I2495" s="50" t="str">
        <f t="shared" si="39"/>
        <v>1. 国内VCMBI3. 粗细调筒式电位电阻小于35</v>
      </c>
      <c r="J2495" s="50" t="s">
        <v>1158</v>
      </c>
    </row>
    <row r="2496" spans="1:10" hidden="1">
      <c r="A2496" s="64" t="s">
        <v>1095</v>
      </c>
      <c r="B2496" s="64" t="s">
        <v>306</v>
      </c>
      <c r="C2496" t="s">
        <v>1084</v>
      </c>
      <c r="D2496" s="64" t="s">
        <v>118</v>
      </c>
      <c r="E2496" s="64" t="s">
        <v>28</v>
      </c>
      <c r="F2496" s="64" t="s">
        <v>376</v>
      </c>
      <c r="G2496" s="64" t="s">
        <v>531</v>
      </c>
      <c r="H2496" t="s">
        <v>1142</v>
      </c>
      <c r="I2496" s="50" t="str">
        <f t="shared" si="39"/>
        <v>1. 国内VCMBIII4. 多级正反调无小于35</v>
      </c>
      <c r="J2496" s="50" t="s">
        <v>1160</v>
      </c>
    </row>
    <row r="2497" spans="1:10" hidden="1">
      <c r="A2497" s="64" t="s">
        <v>1095</v>
      </c>
      <c r="B2497" s="64" t="s">
        <v>306</v>
      </c>
      <c r="C2497" t="s">
        <v>1084</v>
      </c>
      <c r="D2497" s="64" t="s">
        <v>118</v>
      </c>
      <c r="E2497" s="64" t="s">
        <v>28</v>
      </c>
      <c r="F2497" s="64" t="s">
        <v>376</v>
      </c>
      <c r="G2497" s="64" t="s">
        <v>1144</v>
      </c>
      <c r="H2497" t="s">
        <v>1142</v>
      </c>
      <c r="I2497" s="50" t="str">
        <f t="shared" si="39"/>
        <v>1. 国内VCMBIII4. 多级正反调筒式电位电阻小于35</v>
      </c>
      <c r="J2497" s="50" t="s">
        <v>1160</v>
      </c>
    </row>
    <row r="2498" spans="1:10" hidden="1">
      <c r="A2498" s="64" t="s">
        <v>1095</v>
      </c>
      <c r="B2498" s="64" t="s">
        <v>306</v>
      </c>
      <c r="C2498" t="s">
        <v>1084</v>
      </c>
      <c r="D2498" s="64" t="s">
        <v>118</v>
      </c>
      <c r="E2498" s="64" t="s">
        <v>153</v>
      </c>
      <c r="F2498" s="64" t="s">
        <v>376</v>
      </c>
      <c r="G2498" s="64" t="s">
        <v>531</v>
      </c>
      <c r="H2498" t="s">
        <v>1142</v>
      </c>
      <c r="I2498" s="50" t="str">
        <f t="shared" si="39"/>
        <v>1. 国内VCMBI4. 多级正反调无小于35</v>
      </c>
      <c r="J2498" s="50" t="s">
        <v>1160</v>
      </c>
    </row>
    <row r="2499" spans="1:10" hidden="1">
      <c r="A2499" s="64" t="s">
        <v>1095</v>
      </c>
      <c r="B2499" s="64" t="s">
        <v>306</v>
      </c>
      <c r="C2499" t="s">
        <v>1084</v>
      </c>
      <c r="D2499" s="64" t="s">
        <v>118</v>
      </c>
      <c r="E2499" s="64" t="s">
        <v>153</v>
      </c>
      <c r="F2499" s="64" t="s">
        <v>376</v>
      </c>
      <c r="G2499" s="64" t="s">
        <v>1144</v>
      </c>
      <c r="H2499" t="s">
        <v>1142</v>
      </c>
      <c r="I2499" s="50" t="str">
        <f t="shared" si="39"/>
        <v>1. 国内VCMBI4. 多级正反调筒式电位电阻小于35</v>
      </c>
      <c r="J2499" s="50" t="s">
        <v>1160</v>
      </c>
    </row>
    <row r="2500" spans="1:10" hidden="1">
      <c r="A2500" s="64" t="s">
        <v>1095</v>
      </c>
      <c r="B2500" s="64" t="s">
        <v>306</v>
      </c>
      <c r="C2500" t="s">
        <v>1084</v>
      </c>
      <c r="D2500" s="64" t="s">
        <v>118</v>
      </c>
      <c r="E2500" s="64" t="s">
        <v>28</v>
      </c>
      <c r="F2500" s="64" t="s">
        <v>377</v>
      </c>
      <c r="G2500" s="64" t="s">
        <v>531</v>
      </c>
      <c r="H2500" t="s">
        <v>1142</v>
      </c>
      <c r="I2500" s="50" t="str">
        <f t="shared" si="39"/>
        <v>1. 国内VCMBIII5. 多级线性调无小于35</v>
      </c>
      <c r="J2500" s="50" t="s">
        <v>1160</v>
      </c>
    </row>
    <row r="2501" spans="1:10" hidden="1">
      <c r="A2501" s="64" t="s">
        <v>1095</v>
      </c>
      <c r="B2501" s="64" t="s">
        <v>306</v>
      </c>
      <c r="C2501" t="s">
        <v>1084</v>
      </c>
      <c r="D2501" s="64" t="s">
        <v>118</v>
      </c>
      <c r="E2501" s="64" t="s">
        <v>153</v>
      </c>
      <c r="F2501" s="64" t="s">
        <v>377</v>
      </c>
      <c r="G2501" s="64" t="s">
        <v>531</v>
      </c>
      <c r="H2501" t="s">
        <v>1142</v>
      </c>
      <c r="I2501" s="50" t="str">
        <f t="shared" si="39"/>
        <v>1. 国内VCMBI5. 多级线性调无小于35</v>
      </c>
      <c r="J2501" s="50" t="s">
        <v>1160</v>
      </c>
    </row>
    <row r="2502" spans="1:10" hidden="1">
      <c r="A2502" s="64" t="s">
        <v>1095</v>
      </c>
      <c r="B2502" s="64" t="s">
        <v>306</v>
      </c>
      <c r="C2502" t="s">
        <v>1084</v>
      </c>
      <c r="D2502" s="64" t="s">
        <v>118</v>
      </c>
      <c r="E2502" s="64" t="s">
        <v>28</v>
      </c>
      <c r="F2502" s="64" t="s">
        <v>378</v>
      </c>
      <c r="G2502" s="64" t="s">
        <v>531</v>
      </c>
      <c r="H2502" t="s">
        <v>1142</v>
      </c>
      <c r="I2502" s="50" t="str">
        <f t="shared" si="39"/>
        <v>1. 国内VCMBIII6. 多级粗细调无小于35</v>
      </c>
      <c r="J2502" s="50" t="s">
        <v>1160</v>
      </c>
    </row>
    <row r="2503" spans="1:10" hidden="1">
      <c r="A2503" s="64" t="s">
        <v>1095</v>
      </c>
      <c r="B2503" s="64" t="s">
        <v>306</v>
      </c>
      <c r="C2503" t="s">
        <v>1084</v>
      </c>
      <c r="D2503" s="64" t="s">
        <v>118</v>
      </c>
      <c r="E2503" s="64" t="s">
        <v>28</v>
      </c>
      <c r="F2503" s="64" t="s">
        <v>378</v>
      </c>
      <c r="G2503" s="64" t="s">
        <v>1144</v>
      </c>
      <c r="H2503" t="s">
        <v>1142</v>
      </c>
      <c r="I2503" s="50" t="str">
        <f t="shared" si="39"/>
        <v>1. 国内VCMBIII6. 多级粗细调筒式电位电阻小于35</v>
      </c>
      <c r="J2503" s="50" t="s">
        <v>1160</v>
      </c>
    </row>
    <row r="2504" spans="1:10" hidden="1">
      <c r="A2504" s="64" t="s">
        <v>1095</v>
      </c>
      <c r="B2504" s="64" t="s">
        <v>306</v>
      </c>
      <c r="C2504" t="s">
        <v>1084</v>
      </c>
      <c r="D2504" s="64" t="s">
        <v>118</v>
      </c>
      <c r="E2504" s="64" t="s">
        <v>153</v>
      </c>
      <c r="F2504" s="64" t="s">
        <v>378</v>
      </c>
      <c r="G2504" s="64" t="s">
        <v>531</v>
      </c>
      <c r="H2504" t="s">
        <v>1142</v>
      </c>
      <c r="I2504" s="50" t="str">
        <f t="shared" si="39"/>
        <v>1. 国内VCMBI6. 多级粗细调无小于35</v>
      </c>
      <c r="J2504" s="50" t="s">
        <v>1160</v>
      </c>
    </row>
    <row r="2505" spans="1:10" hidden="1">
      <c r="A2505" s="64" t="s">
        <v>1095</v>
      </c>
      <c r="B2505" s="64" t="s">
        <v>306</v>
      </c>
      <c r="C2505" t="s">
        <v>1084</v>
      </c>
      <c r="D2505" s="64" t="s">
        <v>118</v>
      </c>
      <c r="E2505" s="64" t="s">
        <v>153</v>
      </c>
      <c r="F2505" s="64" t="s">
        <v>378</v>
      </c>
      <c r="G2505" s="64" t="s">
        <v>1144</v>
      </c>
      <c r="H2505" t="s">
        <v>1142</v>
      </c>
      <c r="I2505" s="50" t="str">
        <f t="shared" si="39"/>
        <v>1. 国内VCMBI6. 多级粗细调筒式电位电阻小于35</v>
      </c>
      <c r="J2505" s="50" t="s">
        <v>1160</v>
      </c>
    </row>
    <row r="2506" spans="1:10" hidden="1">
      <c r="A2506" s="64" t="s">
        <v>1095</v>
      </c>
      <c r="B2506" s="64" t="s">
        <v>306</v>
      </c>
      <c r="C2506" t="s">
        <v>1084</v>
      </c>
      <c r="D2506" s="64" t="s">
        <v>389</v>
      </c>
      <c r="E2506" s="64" t="s">
        <v>28</v>
      </c>
      <c r="F2506" s="64" t="s">
        <v>373</v>
      </c>
      <c r="G2506" s="64" t="s">
        <v>531</v>
      </c>
      <c r="H2506" t="s">
        <v>1142</v>
      </c>
      <c r="I2506" s="50" t="str">
        <f t="shared" si="39"/>
        <v>1. 国内VCMCIII1. 正反调无小于35</v>
      </c>
      <c r="J2506" s="50" t="s">
        <v>1154</v>
      </c>
    </row>
    <row r="2507" spans="1:10" hidden="1">
      <c r="A2507" s="64" t="s">
        <v>1095</v>
      </c>
      <c r="B2507" s="64" t="s">
        <v>306</v>
      </c>
      <c r="C2507" t="s">
        <v>1084</v>
      </c>
      <c r="D2507" s="64" t="s">
        <v>389</v>
      </c>
      <c r="E2507" s="64" t="s">
        <v>28</v>
      </c>
      <c r="F2507" s="64" t="s">
        <v>373</v>
      </c>
      <c r="G2507" s="64" t="s">
        <v>1144</v>
      </c>
      <c r="H2507" t="s">
        <v>1142</v>
      </c>
      <c r="I2507" s="50" t="str">
        <f t="shared" si="39"/>
        <v>1. 国内VCMCIII1. 正反调筒式电位电阻小于35</v>
      </c>
      <c r="J2507" s="50" t="s">
        <v>1156</v>
      </c>
    </row>
    <row r="2508" spans="1:10" hidden="1">
      <c r="A2508" s="64" t="s">
        <v>1095</v>
      </c>
      <c r="B2508" s="64" t="s">
        <v>306</v>
      </c>
      <c r="C2508" t="s">
        <v>1084</v>
      </c>
      <c r="D2508" s="64" t="s">
        <v>389</v>
      </c>
      <c r="E2508" s="64" t="s">
        <v>153</v>
      </c>
      <c r="F2508" s="64" t="s">
        <v>373</v>
      </c>
      <c r="G2508" s="64" t="s">
        <v>531</v>
      </c>
      <c r="H2508" t="s">
        <v>1142</v>
      </c>
      <c r="I2508" s="50" t="str">
        <f t="shared" si="39"/>
        <v>1. 国内VCMCI1. 正反调无小于35</v>
      </c>
      <c r="J2508" s="50" t="s">
        <v>1154</v>
      </c>
    </row>
    <row r="2509" spans="1:10" hidden="1">
      <c r="A2509" s="64" t="s">
        <v>1095</v>
      </c>
      <c r="B2509" s="64" t="s">
        <v>306</v>
      </c>
      <c r="C2509" t="s">
        <v>1084</v>
      </c>
      <c r="D2509" s="64" t="s">
        <v>389</v>
      </c>
      <c r="E2509" s="64" t="s">
        <v>153</v>
      </c>
      <c r="F2509" s="64" t="s">
        <v>373</v>
      </c>
      <c r="G2509" s="64" t="s">
        <v>1144</v>
      </c>
      <c r="H2509" t="s">
        <v>1142</v>
      </c>
      <c r="I2509" s="50" t="str">
        <f t="shared" si="39"/>
        <v>1. 国内VCMCI1. 正反调筒式电位电阻小于35</v>
      </c>
      <c r="J2509" s="50" t="s">
        <v>1154</v>
      </c>
    </row>
    <row r="2510" spans="1:10" hidden="1">
      <c r="A2510" s="64" t="s">
        <v>1095</v>
      </c>
      <c r="B2510" s="64" t="s">
        <v>306</v>
      </c>
      <c r="C2510" t="s">
        <v>1084</v>
      </c>
      <c r="D2510" s="64" t="s">
        <v>389</v>
      </c>
      <c r="E2510" s="64" t="s">
        <v>28</v>
      </c>
      <c r="F2510" s="64" t="s">
        <v>374</v>
      </c>
      <c r="G2510" s="64" t="s">
        <v>531</v>
      </c>
      <c r="H2510" t="s">
        <v>1142</v>
      </c>
      <c r="I2510" s="50" t="str">
        <f t="shared" si="39"/>
        <v>1. 国内VCMCIII2. 线性调无小于35</v>
      </c>
      <c r="J2510" s="50" t="s">
        <v>1154</v>
      </c>
    </row>
    <row r="2511" spans="1:10" hidden="1">
      <c r="A2511" s="64" t="s">
        <v>1095</v>
      </c>
      <c r="B2511" s="64" t="s">
        <v>306</v>
      </c>
      <c r="C2511" t="s">
        <v>1084</v>
      </c>
      <c r="D2511" s="64" t="s">
        <v>389</v>
      </c>
      <c r="E2511" s="64" t="s">
        <v>153</v>
      </c>
      <c r="F2511" s="64" t="s">
        <v>374</v>
      </c>
      <c r="G2511" s="64" t="s">
        <v>531</v>
      </c>
      <c r="H2511" t="s">
        <v>1142</v>
      </c>
      <c r="I2511" s="50" t="str">
        <f t="shared" si="39"/>
        <v>1. 国内VCMCI2. 线性调无小于35</v>
      </c>
      <c r="J2511" s="50" t="s">
        <v>1154</v>
      </c>
    </row>
    <row r="2512" spans="1:10" hidden="1">
      <c r="A2512" s="64" t="s">
        <v>1095</v>
      </c>
      <c r="B2512" s="64" t="s">
        <v>306</v>
      </c>
      <c r="C2512" t="s">
        <v>1084</v>
      </c>
      <c r="D2512" s="64" t="s">
        <v>389</v>
      </c>
      <c r="E2512" s="64" t="s">
        <v>28</v>
      </c>
      <c r="F2512" s="64" t="s">
        <v>375</v>
      </c>
      <c r="G2512" s="64" t="s">
        <v>531</v>
      </c>
      <c r="H2512" t="s">
        <v>1142</v>
      </c>
      <c r="I2512" s="50" t="str">
        <f t="shared" si="39"/>
        <v>1. 国内VCMCIII3. 粗细调无小于35</v>
      </c>
      <c r="J2512" s="50" t="s">
        <v>1158</v>
      </c>
    </row>
    <row r="2513" spans="1:10" hidden="1">
      <c r="A2513" s="64" t="s">
        <v>1095</v>
      </c>
      <c r="B2513" s="64" t="s">
        <v>306</v>
      </c>
      <c r="C2513" t="s">
        <v>1084</v>
      </c>
      <c r="D2513" s="64" t="s">
        <v>389</v>
      </c>
      <c r="E2513" s="64" t="s">
        <v>28</v>
      </c>
      <c r="F2513" s="64" t="s">
        <v>375</v>
      </c>
      <c r="G2513" s="64" t="s">
        <v>1144</v>
      </c>
      <c r="H2513" t="s">
        <v>1142</v>
      </c>
      <c r="I2513" s="50" t="str">
        <f t="shared" si="39"/>
        <v>1. 国内VCMCIII3. 粗细调筒式电位电阻小于35</v>
      </c>
      <c r="J2513" s="50" t="s">
        <v>1158</v>
      </c>
    </row>
    <row r="2514" spans="1:10" hidden="1">
      <c r="A2514" s="64" t="s">
        <v>1095</v>
      </c>
      <c r="B2514" s="64" t="s">
        <v>306</v>
      </c>
      <c r="C2514" t="s">
        <v>1084</v>
      </c>
      <c r="D2514" s="64" t="s">
        <v>389</v>
      </c>
      <c r="E2514" s="64" t="s">
        <v>153</v>
      </c>
      <c r="F2514" s="64" t="s">
        <v>375</v>
      </c>
      <c r="G2514" s="64" t="s">
        <v>531</v>
      </c>
      <c r="H2514" t="s">
        <v>1142</v>
      </c>
      <c r="I2514" s="50" t="str">
        <f t="shared" si="39"/>
        <v>1. 国内VCMCI3. 粗细调无小于35</v>
      </c>
      <c r="J2514" s="50" t="s">
        <v>1158</v>
      </c>
    </row>
    <row r="2515" spans="1:10" hidden="1">
      <c r="A2515" s="64" t="s">
        <v>1095</v>
      </c>
      <c r="B2515" s="64" t="s">
        <v>306</v>
      </c>
      <c r="C2515" t="s">
        <v>1084</v>
      </c>
      <c r="D2515" s="64" t="s">
        <v>389</v>
      </c>
      <c r="E2515" s="64" t="s">
        <v>153</v>
      </c>
      <c r="F2515" s="64" t="s">
        <v>375</v>
      </c>
      <c r="G2515" s="64" t="s">
        <v>1144</v>
      </c>
      <c r="H2515" t="s">
        <v>1142</v>
      </c>
      <c r="I2515" s="50" t="str">
        <f t="shared" si="39"/>
        <v>1. 国内VCMCI3. 粗细调筒式电位电阻小于35</v>
      </c>
      <c r="J2515" s="50" t="s">
        <v>1158</v>
      </c>
    </row>
    <row r="2516" spans="1:10" hidden="1">
      <c r="A2516" s="64" t="s">
        <v>1095</v>
      </c>
      <c r="B2516" s="64" t="s">
        <v>306</v>
      </c>
      <c r="C2516" t="s">
        <v>1084</v>
      </c>
      <c r="D2516" s="64" t="s">
        <v>389</v>
      </c>
      <c r="E2516" s="64" t="s">
        <v>28</v>
      </c>
      <c r="F2516" s="64" t="s">
        <v>376</v>
      </c>
      <c r="G2516" s="64" t="s">
        <v>531</v>
      </c>
      <c r="H2516" t="s">
        <v>1142</v>
      </c>
      <c r="I2516" s="50" t="str">
        <f t="shared" si="39"/>
        <v>1. 国内VCMCIII4. 多级正反调无小于35</v>
      </c>
      <c r="J2516" s="50" t="s">
        <v>1160</v>
      </c>
    </row>
    <row r="2517" spans="1:10" hidden="1">
      <c r="A2517" s="64" t="s">
        <v>1095</v>
      </c>
      <c r="B2517" s="64" t="s">
        <v>306</v>
      </c>
      <c r="C2517" t="s">
        <v>1084</v>
      </c>
      <c r="D2517" s="64" t="s">
        <v>389</v>
      </c>
      <c r="E2517" s="64" t="s">
        <v>28</v>
      </c>
      <c r="F2517" s="64" t="s">
        <v>376</v>
      </c>
      <c r="G2517" s="64" t="s">
        <v>1144</v>
      </c>
      <c r="H2517" t="s">
        <v>1142</v>
      </c>
      <c r="I2517" s="50" t="str">
        <f t="shared" si="39"/>
        <v>1. 国内VCMCIII4. 多级正反调筒式电位电阻小于35</v>
      </c>
      <c r="J2517" s="50" t="s">
        <v>1160</v>
      </c>
    </row>
    <row r="2518" spans="1:10" hidden="1">
      <c r="A2518" s="64" t="s">
        <v>1095</v>
      </c>
      <c r="B2518" s="64" t="s">
        <v>306</v>
      </c>
      <c r="C2518" t="s">
        <v>1084</v>
      </c>
      <c r="D2518" s="64" t="s">
        <v>389</v>
      </c>
      <c r="E2518" s="64" t="s">
        <v>153</v>
      </c>
      <c r="F2518" s="64" t="s">
        <v>376</v>
      </c>
      <c r="G2518" s="64" t="s">
        <v>531</v>
      </c>
      <c r="H2518" t="s">
        <v>1142</v>
      </c>
      <c r="I2518" s="50" t="str">
        <f t="shared" si="39"/>
        <v>1. 国内VCMCI4. 多级正反调无小于35</v>
      </c>
      <c r="J2518" s="50" t="s">
        <v>1160</v>
      </c>
    </row>
    <row r="2519" spans="1:10" hidden="1">
      <c r="A2519" s="64" t="s">
        <v>1095</v>
      </c>
      <c r="B2519" s="64" t="s">
        <v>306</v>
      </c>
      <c r="C2519" t="s">
        <v>1084</v>
      </c>
      <c r="D2519" s="64" t="s">
        <v>389</v>
      </c>
      <c r="E2519" s="64" t="s">
        <v>153</v>
      </c>
      <c r="F2519" s="64" t="s">
        <v>376</v>
      </c>
      <c r="G2519" s="64" t="s">
        <v>1144</v>
      </c>
      <c r="H2519" t="s">
        <v>1142</v>
      </c>
      <c r="I2519" s="50" t="str">
        <f t="shared" si="39"/>
        <v>1. 国内VCMCI4. 多级正反调筒式电位电阻小于35</v>
      </c>
      <c r="J2519" s="50" t="s">
        <v>1160</v>
      </c>
    </row>
    <row r="2520" spans="1:10" hidden="1">
      <c r="A2520" s="64" t="s">
        <v>1095</v>
      </c>
      <c r="B2520" s="64" t="s">
        <v>306</v>
      </c>
      <c r="C2520" t="s">
        <v>1084</v>
      </c>
      <c r="D2520" s="64" t="s">
        <v>389</v>
      </c>
      <c r="E2520" s="64" t="s">
        <v>28</v>
      </c>
      <c r="F2520" s="64" t="s">
        <v>377</v>
      </c>
      <c r="G2520" s="64" t="s">
        <v>531</v>
      </c>
      <c r="H2520" t="s">
        <v>1142</v>
      </c>
      <c r="I2520" s="50" t="str">
        <f t="shared" si="39"/>
        <v>1. 国内VCMCIII5. 多级线性调无小于35</v>
      </c>
      <c r="J2520" s="50" t="s">
        <v>1160</v>
      </c>
    </row>
    <row r="2521" spans="1:10" hidden="1">
      <c r="A2521" s="64" t="s">
        <v>1095</v>
      </c>
      <c r="B2521" s="64" t="s">
        <v>306</v>
      </c>
      <c r="C2521" t="s">
        <v>1084</v>
      </c>
      <c r="D2521" s="64" t="s">
        <v>389</v>
      </c>
      <c r="E2521" s="64" t="s">
        <v>153</v>
      </c>
      <c r="F2521" s="64" t="s">
        <v>377</v>
      </c>
      <c r="G2521" s="64" t="s">
        <v>531</v>
      </c>
      <c r="H2521" t="s">
        <v>1142</v>
      </c>
      <c r="I2521" s="50" t="str">
        <f t="shared" si="39"/>
        <v>1. 国内VCMCI5. 多级线性调无小于35</v>
      </c>
      <c r="J2521" s="50" t="s">
        <v>1160</v>
      </c>
    </row>
    <row r="2522" spans="1:10" hidden="1">
      <c r="A2522" s="64" t="s">
        <v>1095</v>
      </c>
      <c r="B2522" s="64" t="s">
        <v>306</v>
      </c>
      <c r="C2522" t="s">
        <v>1084</v>
      </c>
      <c r="D2522" s="64" t="s">
        <v>389</v>
      </c>
      <c r="E2522" s="64" t="s">
        <v>28</v>
      </c>
      <c r="F2522" s="64" t="s">
        <v>378</v>
      </c>
      <c r="G2522" s="64" t="s">
        <v>531</v>
      </c>
      <c r="H2522" t="s">
        <v>1142</v>
      </c>
      <c r="I2522" s="50" t="str">
        <f t="shared" si="39"/>
        <v>1. 国内VCMCIII6. 多级粗细调无小于35</v>
      </c>
      <c r="J2522" s="50" t="s">
        <v>1160</v>
      </c>
    </row>
    <row r="2523" spans="1:10" hidden="1">
      <c r="A2523" s="64" t="s">
        <v>1095</v>
      </c>
      <c r="B2523" s="64" t="s">
        <v>306</v>
      </c>
      <c r="C2523" t="s">
        <v>1084</v>
      </c>
      <c r="D2523" s="64" t="s">
        <v>389</v>
      </c>
      <c r="E2523" s="64" t="s">
        <v>28</v>
      </c>
      <c r="F2523" s="64" t="s">
        <v>378</v>
      </c>
      <c r="G2523" s="64" t="s">
        <v>1144</v>
      </c>
      <c r="H2523" t="s">
        <v>1142</v>
      </c>
      <c r="I2523" s="50" t="str">
        <f t="shared" si="39"/>
        <v>1. 国内VCMCIII6. 多级粗细调筒式电位电阻小于35</v>
      </c>
      <c r="J2523" s="50" t="s">
        <v>1160</v>
      </c>
    </row>
    <row r="2524" spans="1:10" hidden="1">
      <c r="A2524" s="64" t="s">
        <v>1095</v>
      </c>
      <c r="B2524" s="64" t="s">
        <v>306</v>
      </c>
      <c r="C2524" t="s">
        <v>1084</v>
      </c>
      <c r="D2524" s="64" t="s">
        <v>389</v>
      </c>
      <c r="E2524" s="64" t="s">
        <v>153</v>
      </c>
      <c r="F2524" s="64" t="s">
        <v>378</v>
      </c>
      <c r="G2524" s="64" t="s">
        <v>531</v>
      </c>
      <c r="H2524" t="s">
        <v>1142</v>
      </c>
      <c r="I2524" s="50" t="str">
        <f t="shared" si="39"/>
        <v>1. 国内VCMCI6. 多级粗细调无小于35</v>
      </c>
      <c r="J2524" s="50" t="s">
        <v>1160</v>
      </c>
    </row>
    <row r="2525" spans="1:10" hidden="1">
      <c r="A2525" s="64" t="s">
        <v>1095</v>
      </c>
      <c r="B2525" s="64" t="s">
        <v>306</v>
      </c>
      <c r="C2525" t="s">
        <v>1084</v>
      </c>
      <c r="D2525" s="64" t="s">
        <v>389</v>
      </c>
      <c r="E2525" s="64" t="s">
        <v>153</v>
      </c>
      <c r="F2525" s="64" t="s">
        <v>378</v>
      </c>
      <c r="G2525" s="64" t="s">
        <v>1144</v>
      </c>
      <c r="H2525" t="s">
        <v>1142</v>
      </c>
      <c r="I2525" s="50" t="str">
        <f t="shared" si="39"/>
        <v>1. 国内VCMCI6. 多级粗细调筒式电位电阻小于35</v>
      </c>
      <c r="J2525" s="50" t="s">
        <v>1160</v>
      </c>
    </row>
    <row r="2526" spans="1:10" hidden="1">
      <c r="A2526" s="64" t="s">
        <v>1095</v>
      </c>
      <c r="B2526" s="64" t="s">
        <v>306</v>
      </c>
      <c r="C2526" t="s">
        <v>1084</v>
      </c>
      <c r="D2526" s="64" t="s">
        <v>387</v>
      </c>
      <c r="E2526" s="64" t="s">
        <v>28</v>
      </c>
      <c r="F2526" s="64" t="s">
        <v>373</v>
      </c>
      <c r="G2526" s="64" t="s">
        <v>531</v>
      </c>
      <c r="H2526" t="s">
        <v>1142</v>
      </c>
      <c r="I2526" s="50" t="str">
        <f t="shared" si="39"/>
        <v>1. 国内VCMDIII1. 正反调无小于35</v>
      </c>
      <c r="J2526" s="50" t="s">
        <v>1156</v>
      </c>
    </row>
    <row r="2527" spans="1:10" hidden="1">
      <c r="A2527" s="64" t="s">
        <v>1095</v>
      </c>
      <c r="B2527" s="64" t="s">
        <v>306</v>
      </c>
      <c r="C2527" t="s">
        <v>1084</v>
      </c>
      <c r="D2527" s="64" t="s">
        <v>387</v>
      </c>
      <c r="E2527" s="64" t="s">
        <v>28</v>
      </c>
      <c r="F2527" s="64" t="s">
        <v>373</v>
      </c>
      <c r="G2527" s="64" t="s">
        <v>1144</v>
      </c>
      <c r="H2527" t="s">
        <v>1142</v>
      </c>
      <c r="I2527" s="50" t="str">
        <f t="shared" si="39"/>
        <v>1. 国内VCMDIII1. 正反调筒式电位电阻小于35</v>
      </c>
      <c r="J2527" s="50" t="s">
        <v>1162</v>
      </c>
    </row>
    <row r="2528" spans="1:10" hidden="1">
      <c r="A2528" s="64" t="s">
        <v>1095</v>
      </c>
      <c r="B2528" s="64" t="s">
        <v>306</v>
      </c>
      <c r="C2528" t="s">
        <v>1084</v>
      </c>
      <c r="D2528" s="64" t="s">
        <v>387</v>
      </c>
      <c r="E2528" s="64" t="s">
        <v>153</v>
      </c>
      <c r="F2528" s="64" t="s">
        <v>373</v>
      </c>
      <c r="G2528" s="64" t="s">
        <v>531</v>
      </c>
      <c r="H2528" t="s">
        <v>1142</v>
      </c>
      <c r="I2528" s="50" t="str">
        <f t="shared" si="39"/>
        <v>1. 国内VCMDI1. 正反调无小于35</v>
      </c>
      <c r="J2528" s="50" t="s">
        <v>1154</v>
      </c>
    </row>
    <row r="2529" spans="1:10" hidden="1">
      <c r="A2529" s="64" t="s">
        <v>1095</v>
      </c>
      <c r="B2529" s="64" t="s">
        <v>306</v>
      </c>
      <c r="C2529" t="s">
        <v>1084</v>
      </c>
      <c r="D2529" s="64" t="s">
        <v>387</v>
      </c>
      <c r="E2529" s="64" t="s">
        <v>153</v>
      </c>
      <c r="F2529" s="64" t="s">
        <v>373</v>
      </c>
      <c r="G2529" s="64" t="s">
        <v>1144</v>
      </c>
      <c r="H2529" t="s">
        <v>1142</v>
      </c>
      <c r="I2529" s="50" t="str">
        <f t="shared" si="39"/>
        <v>1. 国内VCMDI1. 正反调筒式电位电阻小于35</v>
      </c>
      <c r="J2529" s="50" t="s">
        <v>1154</v>
      </c>
    </row>
    <row r="2530" spans="1:10" hidden="1">
      <c r="A2530" s="64" t="s">
        <v>1095</v>
      </c>
      <c r="B2530" s="64" t="s">
        <v>306</v>
      </c>
      <c r="C2530" t="s">
        <v>1084</v>
      </c>
      <c r="D2530" s="64" t="s">
        <v>387</v>
      </c>
      <c r="E2530" s="64" t="s">
        <v>28</v>
      </c>
      <c r="F2530" s="64" t="s">
        <v>374</v>
      </c>
      <c r="G2530" s="64" t="s">
        <v>531</v>
      </c>
      <c r="H2530" t="s">
        <v>1142</v>
      </c>
      <c r="I2530" s="50" t="str">
        <f t="shared" si="39"/>
        <v>1. 国内VCMDIII2. 线性调无小于35</v>
      </c>
      <c r="J2530" s="50" t="s">
        <v>1156</v>
      </c>
    </row>
    <row r="2531" spans="1:10" hidden="1">
      <c r="A2531" s="64" t="s">
        <v>1095</v>
      </c>
      <c r="B2531" s="64" t="s">
        <v>306</v>
      </c>
      <c r="C2531" t="s">
        <v>1084</v>
      </c>
      <c r="D2531" s="64" t="s">
        <v>387</v>
      </c>
      <c r="E2531" s="64" t="s">
        <v>153</v>
      </c>
      <c r="F2531" s="64" t="s">
        <v>374</v>
      </c>
      <c r="G2531" s="64" t="s">
        <v>531</v>
      </c>
      <c r="H2531" t="s">
        <v>1142</v>
      </c>
      <c r="I2531" s="50" t="str">
        <f t="shared" si="39"/>
        <v>1. 国内VCMDI2. 线性调无小于35</v>
      </c>
      <c r="J2531" s="50" t="s">
        <v>1154</v>
      </c>
    </row>
    <row r="2532" spans="1:10" hidden="1">
      <c r="A2532" s="64" t="s">
        <v>1095</v>
      </c>
      <c r="B2532" s="64" t="s">
        <v>306</v>
      </c>
      <c r="C2532" t="s">
        <v>1084</v>
      </c>
      <c r="D2532" s="64" t="s">
        <v>387</v>
      </c>
      <c r="E2532" s="64" t="s">
        <v>28</v>
      </c>
      <c r="F2532" s="64" t="s">
        <v>375</v>
      </c>
      <c r="G2532" s="64" t="s">
        <v>531</v>
      </c>
      <c r="H2532" t="s">
        <v>1142</v>
      </c>
      <c r="I2532" s="50" t="str">
        <f t="shared" si="39"/>
        <v>1. 国内VCMDIII3. 粗细调无小于35</v>
      </c>
      <c r="J2532" s="50" t="s">
        <v>1164</v>
      </c>
    </row>
    <row r="2533" spans="1:10" hidden="1">
      <c r="A2533" s="64" t="s">
        <v>1095</v>
      </c>
      <c r="B2533" s="64" t="s">
        <v>306</v>
      </c>
      <c r="C2533" t="s">
        <v>1084</v>
      </c>
      <c r="D2533" s="64" t="s">
        <v>387</v>
      </c>
      <c r="E2533" s="64" t="s">
        <v>28</v>
      </c>
      <c r="F2533" s="64" t="s">
        <v>375</v>
      </c>
      <c r="G2533" s="64" t="s">
        <v>1144</v>
      </c>
      <c r="H2533" t="s">
        <v>1142</v>
      </c>
      <c r="I2533" s="50" t="str">
        <f t="shared" si="39"/>
        <v>1. 国内VCMDIII3. 粗细调筒式电位电阻小于35</v>
      </c>
      <c r="J2533" s="50" t="s">
        <v>1164</v>
      </c>
    </row>
    <row r="2534" spans="1:10" hidden="1">
      <c r="A2534" s="64" t="s">
        <v>1095</v>
      </c>
      <c r="B2534" s="64" t="s">
        <v>306</v>
      </c>
      <c r="C2534" t="s">
        <v>1084</v>
      </c>
      <c r="D2534" s="64" t="s">
        <v>387</v>
      </c>
      <c r="E2534" s="64" t="s">
        <v>153</v>
      </c>
      <c r="F2534" s="64" t="s">
        <v>375</v>
      </c>
      <c r="G2534" s="64" t="s">
        <v>531</v>
      </c>
      <c r="H2534" t="s">
        <v>1142</v>
      </c>
      <c r="I2534" s="50" t="str">
        <f t="shared" si="39"/>
        <v>1. 国内VCMDI3. 粗细调无小于35</v>
      </c>
      <c r="J2534" s="50" t="s">
        <v>1164</v>
      </c>
    </row>
    <row r="2535" spans="1:10" hidden="1">
      <c r="A2535" s="64" t="s">
        <v>1095</v>
      </c>
      <c r="B2535" s="64" t="s">
        <v>306</v>
      </c>
      <c r="C2535" t="s">
        <v>1084</v>
      </c>
      <c r="D2535" s="64" t="s">
        <v>387</v>
      </c>
      <c r="E2535" s="64" t="s">
        <v>153</v>
      </c>
      <c r="F2535" s="64" t="s">
        <v>375</v>
      </c>
      <c r="G2535" s="64" t="s">
        <v>1144</v>
      </c>
      <c r="H2535" t="s">
        <v>1142</v>
      </c>
      <c r="I2535" s="50" t="str">
        <f t="shared" si="39"/>
        <v>1. 国内VCMDI3. 粗细调筒式电位电阻小于35</v>
      </c>
      <c r="J2535" s="50" t="s">
        <v>1164</v>
      </c>
    </row>
    <row r="2536" spans="1:10" hidden="1">
      <c r="A2536" s="64" t="s">
        <v>1095</v>
      </c>
      <c r="B2536" s="64" t="s">
        <v>306</v>
      </c>
      <c r="C2536" t="s">
        <v>1084</v>
      </c>
      <c r="D2536" s="64" t="s">
        <v>387</v>
      </c>
      <c r="E2536" s="64" t="s">
        <v>28</v>
      </c>
      <c r="F2536" s="64" t="s">
        <v>376</v>
      </c>
      <c r="G2536" s="64" t="s">
        <v>531</v>
      </c>
      <c r="H2536" t="s">
        <v>1142</v>
      </c>
      <c r="I2536" s="50" t="str">
        <f t="shared" si="39"/>
        <v>1. 国内VCMDIII4. 多级正反调无小于35</v>
      </c>
      <c r="J2536" s="50" t="s">
        <v>1160</v>
      </c>
    </row>
    <row r="2537" spans="1:10" hidden="1">
      <c r="A2537" s="64" t="s">
        <v>1095</v>
      </c>
      <c r="B2537" s="64" t="s">
        <v>306</v>
      </c>
      <c r="C2537" t="s">
        <v>1084</v>
      </c>
      <c r="D2537" s="64" t="s">
        <v>387</v>
      </c>
      <c r="E2537" s="64" t="s">
        <v>28</v>
      </c>
      <c r="F2537" s="64" t="s">
        <v>376</v>
      </c>
      <c r="G2537" s="64" t="s">
        <v>1144</v>
      </c>
      <c r="H2537" t="s">
        <v>1142</v>
      </c>
      <c r="I2537" s="50" t="str">
        <f t="shared" si="39"/>
        <v>1. 国内VCMDIII4. 多级正反调筒式电位电阻小于35</v>
      </c>
      <c r="J2537" s="50" t="s">
        <v>1160</v>
      </c>
    </row>
    <row r="2538" spans="1:10" hidden="1">
      <c r="A2538" s="64" t="s">
        <v>1095</v>
      </c>
      <c r="B2538" s="64" t="s">
        <v>306</v>
      </c>
      <c r="C2538" t="s">
        <v>1084</v>
      </c>
      <c r="D2538" s="64" t="s">
        <v>387</v>
      </c>
      <c r="E2538" s="64" t="s">
        <v>153</v>
      </c>
      <c r="F2538" s="64" t="s">
        <v>376</v>
      </c>
      <c r="G2538" s="64" t="s">
        <v>531</v>
      </c>
      <c r="H2538" t="s">
        <v>1142</v>
      </c>
      <c r="I2538" s="50" t="str">
        <f t="shared" ref="I2538:I2601" si="40">A2538&amp;B2538&amp;D2538&amp;E2538&amp;F2538&amp;G2538&amp;H2538</f>
        <v>1. 国内VCMDI4. 多级正反调无小于35</v>
      </c>
      <c r="J2538" s="50" t="s">
        <v>1160</v>
      </c>
    </row>
    <row r="2539" spans="1:10" hidden="1">
      <c r="A2539" s="64" t="s">
        <v>1095</v>
      </c>
      <c r="B2539" s="64" t="s">
        <v>306</v>
      </c>
      <c r="C2539" t="s">
        <v>1084</v>
      </c>
      <c r="D2539" s="64" t="s">
        <v>387</v>
      </c>
      <c r="E2539" s="64" t="s">
        <v>153</v>
      </c>
      <c r="F2539" s="64" t="s">
        <v>376</v>
      </c>
      <c r="G2539" s="64" t="s">
        <v>1144</v>
      </c>
      <c r="H2539" t="s">
        <v>1142</v>
      </c>
      <c r="I2539" s="50" t="str">
        <f t="shared" si="40"/>
        <v>1. 国内VCMDI4. 多级正反调筒式电位电阻小于35</v>
      </c>
      <c r="J2539" s="50" t="s">
        <v>1160</v>
      </c>
    </row>
    <row r="2540" spans="1:10" hidden="1">
      <c r="A2540" s="64" t="s">
        <v>1095</v>
      </c>
      <c r="B2540" s="64" t="s">
        <v>306</v>
      </c>
      <c r="C2540" t="s">
        <v>1084</v>
      </c>
      <c r="D2540" s="64" t="s">
        <v>387</v>
      </c>
      <c r="E2540" s="64" t="s">
        <v>28</v>
      </c>
      <c r="F2540" s="64" t="s">
        <v>377</v>
      </c>
      <c r="G2540" s="64" t="s">
        <v>531</v>
      </c>
      <c r="H2540" t="s">
        <v>1142</v>
      </c>
      <c r="I2540" s="50" t="str">
        <f t="shared" si="40"/>
        <v>1. 国内VCMDIII5. 多级线性调无小于35</v>
      </c>
      <c r="J2540" s="50" t="s">
        <v>1160</v>
      </c>
    </row>
    <row r="2541" spans="1:10" hidden="1">
      <c r="A2541" s="64" t="s">
        <v>1095</v>
      </c>
      <c r="B2541" s="64" t="s">
        <v>306</v>
      </c>
      <c r="C2541" t="s">
        <v>1084</v>
      </c>
      <c r="D2541" s="64" t="s">
        <v>387</v>
      </c>
      <c r="E2541" s="64" t="s">
        <v>153</v>
      </c>
      <c r="F2541" s="64" t="s">
        <v>377</v>
      </c>
      <c r="G2541" s="64" t="s">
        <v>531</v>
      </c>
      <c r="H2541" t="s">
        <v>1142</v>
      </c>
      <c r="I2541" s="50" t="str">
        <f t="shared" si="40"/>
        <v>1. 国内VCMDI5. 多级线性调无小于35</v>
      </c>
      <c r="J2541" s="50" t="s">
        <v>1160</v>
      </c>
    </row>
    <row r="2542" spans="1:10" hidden="1">
      <c r="A2542" s="64" t="s">
        <v>1095</v>
      </c>
      <c r="B2542" s="64" t="s">
        <v>306</v>
      </c>
      <c r="C2542" t="s">
        <v>1084</v>
      </c>
      <c r="D2542" s="64" t="s">
        <v>387</v>
      </c>
      <c r="E2542" s="64" t="s">
        <v>28</v>
      </c>
      <c r="F2542" s="64" t="s">
        <v>378</v>
      </c>
      <c r="G2542" s="64" t="s">
        <v>531</v>
      </c>
      <c r="H2542" t="s">
        <v>1142</v>
      </c>
      <c r="I2542" s="50" t="str">
        <f t="shared" si="40"/>
        <v>1. 国内VCMDIII6. 多级粗细调无小于35</v>
      </c>
      <c r="J2542" s="50" t="s">
        <v>1160</v>
      </c>
    </row>
    <row r="2543" spans="1:10" hidden="1">
      <c r="A2543" s="64" t="s">
        <v>1095</v>
      </c>
      <c r="B2543" s="64" t="s">
        <v>306</v>
      </c>
      <c r="C2543" t="s">
        <v>1084</v>
      </c>
      <c r="D2543" s="64" t="s">
        <v>387</v>
      </c>
      <c r="E2543" s="64" t="s">
        <v>28</v>
      </c>
      <c r="F2543" s="64" t="s">
        <v>378</v>
      </c>
      <c r="G2543" s="64" t="s">
        <v>1144</v>
      </c>
      <c r="H2543" t="s">
        <v>1142</v>
      </c>
      <c r="I2543" s="50" t="str">
        <f t="shared" si="40"/>
        <v>1. 国内VCMDIII6. 多级粗细调筒式电位电阻小于35</v>
      </c>
      <c r="J2543" s="50" t="s">
        <v>1160</v>
      </c>
    </row>
    <row r="2544" spans="1:10" hidden="1">
      <c r="A2544" s="64" t="s">
        <v>1095</v>
      </c>
      <c r="B2544" s="64" t="s">
        <v>306</v>
      </c>
      <c r="C2544" t="s">
        <v>1084</v>
      </c>
      <c r="D2544" s="64" t="s">
        <v>387</v>
      </c>
      <c r="E2544" s="64" t="s">
        <v>153</v>
      </c>
      <c r="F2544" s="64" t="s">
        <v>378</v>
      </c>
      <c r="G2544" s="64" t="s">
        <v>531</v>
      </c>
      <c r="H2544" t="s">
        <v>1142</v>
      </c>
      <c r="I2544" s="50" t="str">
        <f t="shared" si="40"/>
        <v>1. 国内VCMDI6. 多级粗细调无小于35</v>
      </c>
      <c r="J2544" s="50" t="s">
        <v>1160</v>
      </c>
    </row>
    <row r="2545" spans="1:10" hidden="1">
      <c r="A2545" s="64" t="s">
        <v>1095</v>
      </c>
      <c r="B2545" s="64" t="s">
        <v>306</v>
      </c>
      <c r="C2545" t="s">
        <v>1084</v>
      </c>
      <c r="D2545" s="64" t="s">
        <v>387</v>
      </c>
      <c r="E2545" s="64" t="s">
        <v>153</v>
      </c>
      <c r="F2545" s="64" t="s">
        <v>378</v>
      </c>
      <c r="G2545" s="64" t="s">
        <v>1144</v>
      </c>
      <c r="H2545" t="s">
        <v>1142</v>
      </c>
      <c r="I2545" s="50" t="str">
        <f t="shared" si="40"/>
        <v>1. 国内VCMDI6. 多级粗细调筒式电位电阻小于35</v>
      </c>
      <c r="J2545" s="50" t="s">
        <v>1160</v>
      </c>
    </row>
    <row r="2546" spans="1:10" hidden="1">
      <c r="A2546" s="64" t="s">
        <v>1095</v>
      </c>
      <c r="B2546" s="64" t="s">
        <v>306</v>
      </c>
      <c r="C2546" t="s">
        <v>1084</v>
      </c>
      <c r="D2546" s="64" t="s">
        <v>390</v>
      </c>
      <c r="E2546" s="64" t="s">
        <v>28</v>
      </c>
      <c r="F2546" s="64" t="s">
        <v>373</v>
      </c>
      <c r="G2546" s="64" t="s">
        <v>531</v>
      </c>
      <c r="H2546" t="s">
        <v>1142</v>
      </c>
      <c r="I2546" s="50" t="str">
        <f t="shared" si="40"/>
        <v>1. 国内VCMDEIII1. 正反调无小于35</v>
      </c>
      <c r="J2546" s="50" t="s">
        <v>1156</v>
      </c>
    </row>
    <row r="2547" spans="1:10" hidden="1">
      <c r="A2547" s="64" t="s">
        <v>1095</v>
      </c>
      <c r="B2547" s="64" t="s">
        <v>306</v>
      </c>
      <c r="C2547" t="s">
        <v>1084</v>
      </c>
      <c r="D2547" s="64" t="s">
        <v>390</v>
      </c>
      <c r="E2547" s="64" t="s">
        <v>28</v>
      </c>
      <c r="F2547" s="64" t="s">
        <v>373</v>
      </c>
      <c r="G2547" s="64" t="s">
        <v>1144</v>
      </c>
      <c r="H2547" t="s">
        <v>1142</v>
      </c>
      <c r="I2547" s="50" t="str">
        <f t="shared" si="40"/>
        <v>1. 国内VCMDEIII1. 正反调筒式电位电阻小于35</v>
      </c>
      <c r="J2547" s="50" t="s">
        <v>1162</v>
      </c>
    </row>
    <row r="2548" spans="1:10" hidden="1">
      <c r="A2548" s="64" t="s">
        <v>1095</v>
      </c>
      <c r="B2548" s="64" t="s">
        <v>306</v>
      </c>
      <c r="C2548" t="s">
        <v>1084</v>
      </c>
      <c r="D2548" s="64" t="s">
        <v>390</v>
      </c>
      <c r="E2548" s="64" t="s">
        <v>153</v>
      </c>
      <c r="F2548" s="64" t="s">
        <v>373</v>
      </c>
      <c r="G2548" s="64" t="s">
        <v>531</v>
      </c>
      <c r="H2548" t="s">
        <v>1142</v>
      </c>
      <c r="I2548" s="50" t="str">
        <f t="shared" si="40"/>
        <v>1. 国内VCMDEI1. 正反调无小于35</v>
      </c>
      <c r="J2548" s="50" t="s">
        <v>1154</v>
      </c>
    </row>
    <row r="2549" spans="1:10" hidden="1">
      <c r="A2549" s="64" t="s">
        <v>1095</v>
      </c>
      <c r="B2549" s="64" t="s">
        <v>306</v>
      </c>
      <c r="C2549" t="s">
        <v>1084</v>
      </c>
      <c r="D2549" s="64" t="s">
        <v>390</v>
      </c>
      <c r="E2549" s="64" t="s">
        <v>153</v>
      </c>
      <c r="F2549" s="64" t="s">
        <v>373</v>
      </c>
      <c r="G2549" s="64" t="s">
        <v>1144</v>
      </c>
      <c r="H2549" t="s">
        <v>1142</v>
      </c>
      <c r="I2549" s="50" t="str">
        <f t="shared" si="40"/>
        <v>1. 国内VCMDEI1. 正反调筒式电位电阻小于35</v>
      </c>
      <c r="J2549" s="50" t="s">
        <v>1154</v>
      </c>
    </row>
    <row r="2550" spans="1:10" hidden="1">
      <c r="A2550" s="64" t="s">
        <v>1095</v>
      </c>
      <c r="B2550" s="64" t="s">
        <v>306</v>
      </c>
      <c r="C2550" t="s">
        <v>1084</v>
      </c>
      <c r="D2550" s="64" t="s">
        <v>390</v>
      </c>
      <c r="E2550" s="64" t="s">
        <v>28</v>
      </c>
      <c r="F2550" s="64" t="s">
        <v>374</v>
      </c>
      <c r="G2550" s="64" t="s">
        <v>531</v>
      </c>
      <c r="H2550" t="s">
        <v>1142</v>
      </c>
      <c r="I2550" s="50" t="str">
        <f t="shared" si="40"/>
        <v>1. 国内VCMDEIII2. 线性调无小于35</v>
      </c>
      <c r="J2550" s="50" t="s">
        <v>1156</v>
      </c>
    </row>
    <row r="2551" spans="1:10" hidden="1">
      <c r="A2551" s="64" t="s">
        <v>1095</v>
      </c>
      <c r="B2551" s="64" t="s">
        <v>306</v>
      </c>
      <c r="C2551" t="s">
        <v>1084</v>
      </c>
      <c r="D2551" s="64" t="s">
        <v>390</v>
      </c>
      <c r="E2551" s="64" t="s">
        <v>153</v>
      </c>
      <c r="F2551" s="64" t="s">
        <v>374</v>
      </c>
      <c r="G2551" s="64" t="s">
        <v>531</v>
      </c>
      <c r="H2551" t="s">
        <v>1142</v>
      </c>
      <c r="I2551" s="50" t="str">
        <f t="shared" si="40"/>
        <v>1. 国内VCMDEI2. 线性调无小于35</v>
      </c>
      <c r="J2551" s="50" t="s">
        <v>1154</v>
      </c>
    </row>
    <row r="2552" spans="1:10" hidden="1">
      <c r="A2552" s="64" t="s">
        <v>1095</v>
      </c>
      <c r="B2552" s="64" t="s">
        <v>306</v>
      </c>
      <c r="C2552" t="s">
        <v>1084</v>
      </c>
      <c r="D2552" s="64" t="s">
        <v>390</v>
      </c>
      <c r="E2552" s="64" t="s">
        <v>28</v>
      </c>
      <c r="F2552" s="64" t="s">
        <v>375</v>
      </c>
      <c r="G2552" s="64" t="s">
        <v>531</v>
      </c>
      <c r="H2552" t="s">
        <v>1142</v>
      </c>
      <c r="I2552" s="50" t="str">
        <f t="shared" si="40"/>
        <v>1. 国内VCMDEIII3. 粗细调无小于35</v>
      </c>
      <c r="J2552" s="50" t="s">
        <v>1164</v>
      </c>
    </row>
    <row r="2553" spans="1:10" hidden="1">
      <c r="A2553" s="64" t="s">
        <v>1095</v>
      </c>
      <c r="B2553" s="64" t="s">
        <v>306</v>
      </c>
      <c r="C2553" t="s">
        <v>1084</v>
      </c>
      <c r="D2553" s="64" t="s">
        <v>390</v>
      </c>
      <c r="E2553" s="64" t="s">
        <v>28</v>
      </c>
      <c r="F2553" s="64" t="s">
        <v>375</v>
      </c>
      <c r="G2553" s="64" t="s">
        <v>1144</v>
      </c>
      <c r="H2553" t="s">
        <v>1142</v>
      </c>
      <c r="I2553" s="50" t="str">
        <f t="shared" si="40"/>
        <v>1. 国内VCMDEIII3. 粗细调筒式电位电阻小于35</v>
      </c>
      <c r="J2553" s="50" t="s">
        <v>1164</v>
      </c>
    </row>
    <row r="2554" spans="1:10" hidden="1">
      <c r="A2554" s="64" t="s">
        <v>1095</v>
      </c>
      <c r="B2554" s="64" t="s">
        <v>306</v>
      </c>
      <c r="C2554" t="s">
        <v>1084</v>
      </c>
      <c r="D2554" s="64" t="s">
        <v>390</v>
      </c>
      <c r="E2554" s="64" t="s">
        <v>153</v>
      </c>
      <c r="F2554" s="64" t="s">
        <v>375</v>
      </c>
      <c r="G2554" s="64" t="s">
        <v>531</v>
      </c>
      <c r="H2554" t="s">
        <v>1142</v>
      </c>
      <c r="I2554" s="50" t="str">
        <f t="shared" si="40"/>
        <v>1. 国内VCMDEI3. 粗细调无小于35</v>
      </c>
      <c r="J2554" s="50" t="s">
        <v>1164</v>
      </c>
    </row>
    <row r="2555" spans="1:10" hidden="1">
      <c r="A2555" s="64" t="s">
        <v>1095</v>
      </c>
      <c r="B2555" s="64" t="s">
        <v>306</v>
      </c>
      <c r="C2555" t="s">
        <v>1084</v>
      </c>
      <c r="D2555" s="64" t="s">
        <v>390</v>
      </c>
      <c r="E2555" s="64" t="s">
        <v>153</v>
      </c>
      <c r="F2555" s="64" t="s">
        <v>375</v>
      </c>
      <c r="G2555" s="64" t="s">
        <v>1144</v>
      </c>
      <c r="H2555" t="s">
        <v>1142</v>
      </c>
      <c r="I2555" s="50" t="str">
        <f t="shared" si="40"/>
        <v>1. 国内VCMDEI3. 粗细调筒式电位电阻小于35</v>
      </c>
      <c r="J2555" s="50" t="s">
        <v>1164</v>
      </c>
    </row>
    <row r="2556" spans="1:10" hidden="1">
      <c r="A2556" s="64" t="s">
        <v>1095</v>
      </c>
      <c r="B2556" s="64" t="s">
        <v>306</v>
      </c>
      <c r="C2556" t="s">
        <v>1084</v>
      </c>
      <c r="D2556" s="64" t="s">
        <v>390</v>
      </c>
      <c r="E2556" s="64" t="s">
        <v>28</v>
      </c>
      <c r="F2556" s="64" t="s">
        <v>376</v>
      </c>
      <c r="G2556" s="64" t="s">
        <v>531</v>
      </c>
      <c r="H2556" t="s">
        <v>1142</v>
      </c>
      <c r="I2556" s="50" t="str">
        <f t="shared" si="40"/>
        <v>1. 国内VCMDEIII4. 多级正反调无小于35</v>
      </c>
      <c r="J2556" s="50" t="s">
        <v>1160</v>
      </c>
    </row>
    <row r="2557" spans="1:10" hidden="1">
      <c r="A2557" s="64" t="s">
        <v>1095</v>
      </c>
      <c r="B2557" s="64" t="s">
        <v>306</v>
      </c>
      <c r="C2557" t="s">
        <v>1084</v>
      </c>
      <c r="D2557" s="64" t="s">
        <v>390</v>
      </c>
      <c r="E2557" s="64" t="s">
        <v>28</v>
      </c>
      <c r="F2557" s="64" t="s">
        <v>376</v>
      </c>
      <c r="G2557" s="64" t="s">
        <v>1144</v>
      </c>
      <c r="H2557" t="s">
        <v>1142</v>
      </c>
      <c r="I2557" s="50" t="str">
        <f t="shared" si="40"/>
        <v>1. 国内VCMDEIII4. 多级正反调筒式电位电阻小于35</v>
      </c>
      <c r="J2557" s="50" t="s">
        <v>1160</v>
      </c>
    </row>
    <row r="2558" spans="1:10" hidden="1">
      <c r="A2558" s="64" t="s">
        <v>1095</v>
      </c>
      <c r="B2558" s="64" t="s">
        <v>306</v>
      </c>
      <c r="C2558" t="s">
        <v>1084</v>
      </c>
      <c r="D2558" s="64" t="s">
        <v>390</v>
      </c>
      <c r="E2558" s="64" t="s">
        <v>153</v>
      </c>
      <c r="F2558" s="64" t="s">
        <v>376</v>
      </c>
      <c r="G2558" s="64" t="s">
        <v>531</v>
      </c>
      <c r="H2558" t="s">
        <v>1142</v>
      </c>
      <c r="I2558" s="50" t="str">
        <f t="shared" si="40"/>
        <v>1. 国内VCMDEI4. 多级正反调无小于35</v>
      </c>
      <c r="J2558" s="50" t="s">
        <v>1160</v>
      </c>
    </row>
    <row r="2559" spans="1:10" hidden="1">
      <c r="A2559" s="64" t="s">
        <v>1095</v>
      </c>
      <c r="B2559" s="64" t="s">
        <v>306</v>
      </c>
      <c r="C2559" t="s">
        <v>1084</v>
      </c>
      <c r="D2559" s="64" t="s">
        <v>390</v>
      </c>
      <c r="E2559" s="64" t="s">
        <v>153</v>
      </c>
      <c r="F2559" s="64" t="s">
        <v>376</v>
      </c>
      <c r="G2559" s="64" t="s">
        <v>1144</v>
      </c>
      <c r="H2559" t="s">
        <v>1142</v>
      </c>
      <c r="I2559" s="50" t="str">
        <f t="shared" si="40"/>
        <v>1. 国内VCMDEI4. 多级正反调筒式电位电阻小于35</v>
      </c>
      <c r="J2559" s="50" t="s">
        <v>1160</v>
      </c>
    </row>
    <row r="2560" spans="1:10" hidden="1">
      <c r="A2560" s="64" t="s">
        <v>1095</v>
      </c>
      <c r="B2560" s="64" t="s">
        <v>306</v>
      </c>
      <c r="C2560" t="s">
        <v>1084</v>
      </c>
      <c r="D2560" s="64" t="s">
        <v>390</v>
      </c>
      <c r="E2560" s="64" t="s">
        <v>28</v>
      </c>
      <c r="F2560" s="64" t="s">
        <v>377</v>
      </c>
      <c r="G2560" s="64" t="s">
        <v>531</v>
      </c>
      <c r="H2560" t="s">
        <v>1142</v>
      </c>
      <c r="I2560" s="50" t="str">
        <f t="shared" si="40"/>
        <v>1. 国内VCMDEIII5. 多级线性调无小于35</v>
      </c>
      <c r="J2560" s="50" t="s">
        <v>1160</v>
      </c>
    </row>
    <row r="2561" spans="1:10" hidden="1">
      <c r="A2561" s="64" t="s">
        <v>1095</v>
      </c>
      <c r="B2561" s="64" t="s">
        <v>306</v>
      </c>
      <c r="C2561" t="s">
        <v>1084</v>
      </c>
      <c r="D2561" s="64" t="s">
        <v>390</v>
      </c>
      <c r="E2561" s="64" t="s">
        <v>153</v>
      </c>
      <c r="F2561" s="64" t="s">
        <v>377</v>
      </c>
      <c r="G2561" s="64" t="s">
        <v>531</v>
      </c>
      <c r="H2561" t="s">
        <v>1142</v>
      </c>
      <c r="I2561" s="50" t="str">
        <f t="shared" si="40"/>
        <v>1. 国内VCMDEI5. 多级线性调无小于35</v>
      </c>
      <c r="J2561" s="50" t="s">
        <v>1160</v>
      </c>
    </row>
    <row r="2562" spans="1:10" hidden="1">
      <c r="A2562" s="64" t="s">
        <v>1095</v>
      </c>
      <c r="B2562" s="64" t="s">
        <v>306</v>
      </c>
      <c r="C2562" t="s">
        <v>1084</v>
      </c>
      <c r="D2562" s="64" t="s">
        <v>390</v>
      </c>
      <c r="E2562" s="64" t="s">
        <v>28</v>
      </c>
      <c r="F2562" s="64" t="s">
        <v>378</v>
      </c>
      <c r="G2562" s="64" t="s">
        <v>531</v>
      </c>
      <c r="H2562" t="s">
        <v>1142</v>
      </c>
      <c r="I2562" s="50" t="str">
        <f t="shared" si="40"/>
        <v>1. 国内VCMDEIII6. 多级粗细调无小于35</v>
      </c>
      <c r="J2562" s="50" t="s">
        <v>1160</v>
      </c>
    </row>
    <row r="2563" spans="1:10" hidden="1">
      <c r="A2563" s="64" t="s">
        <v>1095</v>
      </c>
      <c r="B2563" s="64" t="s">
        <v>306</v>
      </c>
      <c r="C2563" t="s">
        <v>1084</v>
      </c>
      <c r="D2563" s="64" t="s">
        <v>390</v>
      </c>
      <c r="E2563" s="64" t="s">
        <v>28</v>
      </c>
      <c r="F2563" s="64" t="s">
        <v>378</v>
      </c>
      <c r="G2563" s="64" t="s">
        <v>1144</v>
      </c>
      <c r="H2563" t="s">
        <v>1142</v>
      </c>
      <c r="I2563" s="50" t="str">
        <f t="shared" si="40"/>
        <v>1. 国内VCMDEIII6. 多级粗细调筒式电位电阻小于35</v>
      </c>
      <c r="J2563" s="50" t="s">
        <v>1160</v>
      </c>
    </row>
    <row r="2564" spans="1:10" hidden="1">
      <c r="A2564" s="64" t="s">
        <v>1095</v>
      </c>
      <c r="B2564" s="64" t="s">
        <v>306</v>
      </c>
      <c r="C2564" t="s">
        <v>1084</v>
      </c>
      <c r="D2564" s="64" t="s">
        <v>390</v>
      </c>
      <c r="E2564" s="64" t="s">
        <v>153</v>
      </c>
      <c r="F2564" s="64" t="s">
        <v>378</v>
      </c>
      <c r="G2564" s="64" t="s">
        <v>531</v>
      </c>
      <c r="H2564" t="s">
        <v>1142</v>
      </c>
      <c r="I2564" s="50" t="str">
        <f t="shared" si="40"/>
        <v>1. 国内VCMDEI6. 多级粗细调无小于35</v>
      </c>
      <c r="J2564" s="50" t="s">
        <v>1160</v>
      </c>
    </row>
    <row r="2565" spans="1:10" hidden="1">
      <c r="A2565" s="64" t="s">
        <v>1095</v>
      </c>
      <c r="B2565" s="64" t="s">
        <v>306</v>
      </c>
      <c r="C2565" t="s">
        <v>1084</v>
      </c>
      <c r="D2565" s="64" t="s">
        <v>390</v>
      </c>
      <c r="E2565" s="64" t="s">
        <v>153</v>
      </c>
      <c r="F2565" s="64" t="s">
        <v>378</v>
      </c>
      <c r="G2565" s="64" t="s">
        <v>1144</v>
      </c>
      <c r="H2565" t="s">
        <v>1142</v>
      </c>
      <c r="I2565" s="50" t="str">
        <f t="shared" si="40"/>
        <v>1. 国内VCMDEI6. 多级粗细调筒式电位电阻小于35</v>
      </c>
      <c r="J2565" s="50" t="s">
        <v>1160</v>
      </c>
    </row>
    <row r="2566" spans="1:10" hidden="1">
      <c r="A2566" s="64" t="s">
        <v>1095</v>
      </c>
      <c r="B2566" s="64" t="s">
        <v>306</v>
      </c>
      <c r="C2566" t="s">
        <v>1084</v>
      </c>
      <c r="D2566" s="64" t="s">
        <v>118</v>
      </c>
      <c r="E2566" s="64" t="s">
        <v>28</v>
      </c>
      <c r="F2566" s="64" t="s">
        <v>373</v>
      </c>
      <c r="G2566" s="64" t="s">
        <v>531</v>
      </c>
      <c r="H2566" t="s">
        <v>1151</v>
      </c>
      <c r="I2566" s="50" t="str">
        <f t="shared" si="40"/>
        <v>1. 国内VCMBIII1. 正反调无小于等于47</v>
      </c>
      <c r="J2566" s="50" t="s">
        <v>1154</v>
      </c>
    </row>
    <row r="2567" spans="1:10" hidden="1">
      <c r="A2567" s="64" t="s">
        <v>1095</v>
      </c>
      <c r="B2567" s="64" t="s">
        <v>306</v>
      </c>
      <c r="C2567" t="s">
        <v>1084</v>
      </c>
      <c r="D2567" s="64" t="s">
        <v>118</v>
      </c>
      <c r="E2567" s="64" t="s">
        <v>28</v>
      </c>
      <c r="F2567" s="64" t="s">
        <v>373</v>
      </c>
      <c r="G2567" s="64" t="s">
        <v>1144</v>
      </c>
      <c r="H2567" t="s">
        <v>1151</v>
      </c>
      <c r="I2567" s="50" t="str">
        <f t="shared" si="40"/>
        <v>1. 国内VCMBIII1. 正反调筒式电位电阻小于等于47</v>
      </c>
      <c r="J2567" s="50" t="s">
        <v>1156</v>
      </c>
    </row>
    <row r="2568" spans="1:10" hidden="1">
      <c r="A2568" s="64" t="s">
        <v>1095</v>
      </c>
      <c r="B2568" s="64" t="s">
        <v>306</v>
      </c>
      <c r="C2568" t="s">
        <v>1084</v>
      </c>
      <c r="D2568" s="64" t="s">
        <v>118</v>
      </c>
      <c r="E2568" s="64" t="s">
        <v>153</v>
      </c>
      <c r="F2568" s="64" t="s">
        <v>373</v>
      </c>
      <c r="G2568" s="64" t="s">
        <v>531</v>
      </c>
      <c r="H2568" t="s">
        <v>1151</v>
      </c>
      <c r="I2568" s="50" t="str">
        <f t="shared" si="40"/>
        <v>1. 国内VCMBI1. 正反调无小于等于47</v>
      </c>
      <c r="J2568" s="50" t="s">
        <v>1154</v>
      </c>
    </row>
    <row r="2569" spans="1:10" hidden="1">
      <c r="A2569" s="64" t="s">
        <v>1095</v>
      </c>
      <c r="B2569" s="64" t="s">
        <v>306</v>
      </c>
      <c r="C2569" t="s">
        <v>1084</v>
      </c>
      <c r="D2569" s="64" t="s">
        <v>118</v>
      </c>
      <c r="E2569" s="64" t="s">
        <v>153</v>
      </c>
      <c r="F2569" s="64" t="s">
        <v>373</v>
      </c>
      <c r="G2569" s="64" t="s">
        <v>1144</v>
      </c>
      <c r="H2569" t="s">
        <v>1151</v>
      </c>
      <c r="I2569" s="50" t="str">
        <f t="shared" si="40"/>
        <v>1. 国内VCMBI1. 正反调筒式电位电阻小于等于47</v>
      </c>
      <c r="J2569" s="50" t="s">
        <v>1154</v>
      </c>
    </row>
    <row r="2570" spans="1:10" hidden="1">
      <c r="A2570" s="64" t="s">
        <v>1095</v>
      </c>
      <c r="B2570" s="64" t="s">
        <v>306</v>
      </c>
      <c r="C2570" t="s">
        <v>1084</v>
      </c>
      <c r="D2570" s="64" t="s">
        <v>118</v>
      </c>
      <c r="E2570" s="64" t="s">
        <v>28</v>
      </c>
      <c r="F2570" s="64" t="s">
        <v>374</v>
      </c>
      <c r="G2570" s="64" t="s">
        <v>531</v>
      </c>
      <c r="H2570" t="s">
        <v>1151</v>
      </c>
      <c r="I2570" s="50" t="str">
        <f t="shared" si="40"/>
        <v>1. 国内VCMBIII2. 线性调无小于等于47</v>
      </c>
      <c r="J2570" s="50" t="s">
        <v>1154</v>
      </c>
    </row>
    <row r="2571" spans="1:10" hidden="1">
      <c r="A2571" s="64" t="s">
        <v>1095</v>
      </c>
      <c r="B2571" s="64" t="s">
        <v>306</v>
      </c>
      <c r="C2571" t="s">
        <v>1084</v>
      </c>
      <c r="D2571" s="64" t="s">
        <v>118</v>
      </c>
      <c r="E2571" s="64" t="s">
        <v>153</v>
      </c>
      <c r="F2571" s="64" t="s">
        <v>374</v>
      </c>
      <c r="G2571" s="64" t="s">
        <v>531</v>
      </c>
      <c r="H2571" t="s">
        <v>1151</v>
      </c>
      <c r="I2571" s="50" t="str">
        <f t="shared" si="40"/>
        <v>1. 国内VCMBI2. 线性调无小于等于47</v>
      </c>
      <c r="J2571" s="50" t="s">
        <v>1154</v>
      </c>
    </row>
    <row r="2572" spans="1:10" hidden="1">
      <c r="A2572" s="64" t="s">
        <v>1095</v>
      </c>
      <c r="B2572" s="64" t="s">
        <v>306</v>
      </c>
      <c r="C2572" t="s">
        <v>1084</v>
      </c>
      <c r="D2572" s="64" t="s">
        <v>118</v>
      </c>
      <c r="E2572" s="64" t="s">
        <v>28</v>
      </c>
      <c r="F2572" s="64" t="s">
        <v>375</v>
      </c>
      <c r="G2572" s="64" t="s">
        <v>531</v>
      </c>
      <c r="H2572" t="s">
        <v>1151</v>
      </c>
      <c r="I2572" s="50" t="str">
        <f t="shared" si="40"/>
        <v>1. 国内VCMBIII3. 粗细调无小于等于47</v>
      </c>
      <c r="J2572" s="50" t="s">
        <v>1158</v>
      </c>
    </row>
    <row r="2573" spans="1:10" hidden="1">
      <c r="A2573" s="64" t="s">
        <v>1095</v>
      </c>
      <c r="B2573" s="64" t="s">
        <v>306</v>
      </c>
      <c r="C2573" t="s">
        <v>1084</v>
      </c>
      <c r="D2573" s="64" t="s">
        <v>118</v>
      </c>
      <c r="E2573" s="64" t="s">
        <v>28</v>
      </c>
      <c r="F2573" s="64" t="s">
        <v>375</v>
      </c>
      <c r="G2573" s="64" t="s">
        <v>1144</v>
      </c>
      <c r="H2573" t="s">
        <v>1151</v>
      </c>
      <c r="I2573" s="50" t="str">
        <f t="shared" si="40"/>
        <v>1. 国内VCMBIII3. 粗细调筒式电位电阻小于等于47</v>
      </c>
      <c r="J2573" s="50" t="s">
        <v>1158</v>
      </c>
    </row>
    <row r="2574" spans="1:10" hidden="1">
      <c r="A2574" s="64" t="s">
        <v>1095</v>
      </c>
      <c r="B2574" s="64" t="s">
        <v>306</v>
      </c>
      <c r="C2574" t="s">
        <v>1084</v>
      </c>
      <c r="D2574" s="64" t="s">
        <v>118</v>
      </c>
      <c r="E2574" s="64" t="s">
        <v>153</v>
      </c>
      <c r="F2574" s="64" t="s">
        <v>375</v>
      </c>
      <c r="G2574" s="64" t="s">
        <v>531</v>
      </c>
      <c r="H2574" t="s">
        <v>1151</v>
      </c>
      <c r="I2574" s="50" t="str">
        <f t="shared" si="40"/>
        <v>1. 国内VCMBI3. 粗细调无小于等于47</v>
      </c>
      <c r="J2574" s="50" t="s">
        <v>1158</v>
      </c>
    </row>
    <row r="2575" spans="1:10" hidden="1">
      <c r="A2575" s="64" t="s">
        <v>1095</v>
      </c>
      <c r="B2575" s="64" t="s">
        <v>306</v>
      </c>
      <c r="C2575" t="s">
        <v>1084</v>
      </c>
      <c r="D2575" s="64" t="s">
        <v>118</v>
      </c>
      <c r="E2575" s="64" t="s">
        <v>153</v>
      </c>
      <c r="F2575" s="64" t="s">
        <v>375</v>
      </c>
      <c r="G2575" s="64" t="s">
        <v>1144</v>
      </c>
      <c r="H2575" t="s">
        <v>1151</v>
      </c>
      <c r="I2575" s="50" t="str">
        <f t="shared" si="40"/>
        <v>1. 国内VCMBI3. 粗细调筒式电位电阻小于等于47</v>
      </c>
      <c r="J2575" s="50" t="s">
        <v>1158</v>
      </c>
    </row>
    <row r="2576" spans="1:10" hidden="1">
      <c r="A2576" s="64" t="s">
        <v>1095</v>
      </c>
      <c r="B2576" s="64" t="s">
        <v>306</v>
      </c>
      <c r="C2576" t="s">
        <v>1084</v>
      </c>
      <c r="D2576" s="64" t="s">
        <v>118</v>
      </c>
      <c r="E2576" s="64" t="s">
        <v>28</v>
      </c>
      <c r="F2576" s="64" t="s">
        <v>376</v>
      </c>
      <c r="G2576" s="64" t="s">
        <v>531</v>
      </c>
      <c r="H2576" t="s">
        <v>1151</v>
      </c>
      <c r="I2576" s="50" t="str">
        <f t="shared" si="40"/>
        <v>1. 国内VCMBIII4. 多级正反调无小于等于47</v>
      </c>
      <c r="J2576" s="50" t="s">
        <v>1160</v>
      </c>
    </row>
    <row r="2577" spans="1:10" hidden="1">
      <c r="A2577" s="64" t="s">
        <v>1095</v>
      </c>
      <c r="B2577" s="64" t="s">
        <v>306</v>
      </c>
      <c r="C2577" t="s">
        <v>1084</v>
      </c>
      <c r="D2577" s="64" t="s">
        <v>118</v>
      </c>
      <c r="E2577" s="64" t="s">
        <v>28</v>
      </c>
      <c r="F2577" s="64" t="s">
        <v>376</v>
      </c>
      <c r="G2577" s="64" t="s">
        <v>1144</v>
      </c>
      <c r="H2577" t="s">
        <v>1151</v>
      </c>
      <c r="I2577" s="50" t="str">
        <f t="shared" si="40"/>
        <v>1. 国内VCMBIII4. 多级正反调筒式电位电阻小于等于47</v>
      </c>
      <c r="J2577" s="50" t="s">
        <v>1160</v>
      </c>
    </row>
    <row r="2578" spans="1:10" hidden="1">
      <c r="A2578" s="64" t="s">
        <v>1095</v>
      </c>
      <c r="B2578" s="64" t="s">
        <v>306</v>
      </c>
      <c r="C2578" t="s">
        <v>1084</v>
      </c>
      <c r="D2578" s="64" t="s">
        <v>118</v>
      </c>
      <c r="E2578" s="64" t="s">
        <v>153</v>
      </c>
      <c r="F2578" s="64" t="s">
        <v>376</v>
      </c>
      <c r="G2578" s="64" t="s">
        <v>531</v>
      </c>
      <c r="H2578" t="s">
        <v>1151</v>
      </c>
      <c r="I2578" s="50" t="str">
        <f t="shared" si="40"/>
        <v>1. 国内VCMBI4. 多级正反调无小于等于47</v>
      </c>
      <c r="J2578" s="50" t="s">
        <v>1160</v>
      </c>
    </row>
    <row r="2579" spans="1:10" hidden="1">
      <c r="A2579" s="64" t="s">
        <v>1095</v>
      </c>
      <c r="B2579" s="64" t="s">
        <v>306</v>
      </c>
      <c r="C2579" t="s">
        <v>1084</v>
      </c>
      <c r="D2579" s="64" t="s">
        <v>118</v>
      </c>
      <c r="E2579" s="64" t="s">
        <v>153</v>
      </c>
      <c r="F2579" s="64" t="s">
        <v>376</v>
      </c>
      <c r="G2579" s="64" t="s">
        <v>1144</v>
      </c>
      <c r="H2579" t="s">
        <v>1151</v>
      </c>
      <c r="I2579" s="50" t="str">
        <f t="shared" si="40"/>
        <v>1. 国内VCMBI4. 多级正反调筒式电位电阻小于等于47</v>
      </c>
      <c r="J2579" s="50" t="s">
        <v>1160</v>
      </c>
    </row>
    <row r="2580" spans="1:10" hidden="1">
      <c r="A2580" s="64" t="s">
        <v>1095</v>
      </c>
      <c r="B2580" s="64" t="s">
        <v>306</v>
      </c>
      <c r="C2580" t="s">
        <v>1084</v>
      </c>
      <c r="D2580" s="64" t="s">
        <v>118</v>
      </c>
      <c r="E2580" s="64" t="s">
        <v>28</v>
      </c>
      <c r="F2580" s="64" t="s">
        <v>377</v>
      </c>
      <c r="G2580" s="64" t="s">
        <v>531</v>
      </c>
      <c r="H2580" t="s">
        <v>1151</v>
      </c>
      <c r="I2580" s="50" t="str">
        <f t="shared" si="40"/>
        <v>1. 国内VCMBIII5. 多级线性调无小于等于47</v>
      </c>
      <c r="J2580" s="50" t="s">
        <v>1160</v>
      </c>
    </row>
    <row r="2581" spans="1:10" hidden="1">
      <c r="A2581" s="64" t="s">
        <v>1095</v>
      </c>
      <c r="B2581" s="64" t="s">
        <v>306</v>
      </c>
      <c r="C2581" t="s">
        <v>1084</v>
      </c>
      <c r="D2581" s="64" t="s">
        <v>118</v>
      </c>
      <c r="E2581" s="64" t="s">
        <v>153</v>
      </c>
      <c r="F2581" s="64" t="s">
        <v>377</v>
      </c>
      <c r="G2581" s="64" t="s">
        <v>531</v>
      </c>
      <c r="H2581" t="s">
        <v>1151</v>
      </c>
      <c r="I2581" s="50" t="str">
        <f t="shared" si="40"/>
        <v>1. 国内VCMBI5. 多级线性调无小于等于47</v>
      </c>
      <c r="J2581" s="50" t="s">
        <v>1160</v>
      </c>
    </row>
    <row r="2582" spans="1:10" hidden="1">
      <c r="A2582" s="64" t="s">
        <v>1095</v>
      </c>
      <c r="B2582" s="64" t="s">
        <v>306</v>
      </c>
      <c r="C2582" t="s">
        <v>1084</v>
      </c>
      <c r="D2582" s="64" t="s">
        <v>118</v>
      </c>
      <c r="E2582" s="64" t="s">
        <v>28</v>
      </c>
      <c r="F2582" s="64" t="s">
        <v>378</v>
      </c>
      <c r="G2582" s="64" t="s">
        <v>531</v>
      </c>
      <c r="H2582" t="s">
        <v>1151</v>
      </c>
      <c r="I2582" s="50" t="str">
        <f t="shared" si="40"/>
        <v>1. 国内VCMBIII6. 多级粗细调无小于等于47</v>
      </c>
      <c r="J2582" s="50" t="s">
        <v>1160</v>
      </c>
    </row>
    <row r="2583" spans="1:10" hidden="1">
      <c r="A2583" s="64" t="s">
        <v>1095</v>
      </c>
      <c r="B2583" s="64" t="s">
        <v>306</v>
      </c>
      <c r="C2583" t="s">
        <v>1084</v>
      </c>
      <c r="D2583" s="64" t="s">
        <v>118</v>
      </c>
      <c r="E2583" s="64" t="s">
        <v>28</v>
      </c>
      <c r="F2583" s="64" t="s">
        <v>378</v>
      </c>
      <c r="G2583" s="64" t="s">
        <v>1144</v>
      </c>
      <c r="H2583" t="s">
        <v>1151</v>
      </c>
      <c r="I2583" s="50" t="str">
        <f t="shared" si="40"/>
        <v>1. 国内VCMBIII6. 多级粗细调筒式电位电阻小于等于47</v>
      </c>
      <c r="J2583" s="50" t="s">
        <v>1160</v>
      </c>
    </row>
    <row r="2584" spans="1:10" hidden="1">
      <c r="A2584" s="64" t="s">
        <v>1095</v>
      </c>
      <c r="B2584" s="64" t="s">
        <v>306</v>
      </c>
      <c r="C2584" t="s">
        <v>1084</v>
      </c>
      <c r="D2584" s="64" t="s">
        <v>118</v>
      </c>
      <c r="E2584" s="64" t="s">
        <v>153</v>
      </c>
      <c r="F2584" s="64" t="s">
        <v>378</v>
      </c>
      <c r="G2584" s="64" t="s">
        <v>531</v>
      </c>
      <c r="H2584" t="s">
        <v>1151</v>
      </c>
      <c r="I2584" s="50" t="str">
        <f t="shared" si="40"/>
        <v>1. 国内VCMBI6. 多级粗细调无小于等于47</v>
      </c>
      <c r="J2584" s="50" t="s">
        <v>1160</v>
      </c>
    </row>
    <row r="2585" spans="1:10" hidden="1">
      <c r="A2585" s="64" t="s">
        <v>1095</v>
      </c>
      <c r="B2585" s="64" t="s">
        <v>306</v>
      </c>
      <c r="C2585" t="s">
        <v>1084</v>
      </c>
      <c r="D2585" s="64" t="s">
        <v>118</v>
      </c>
      <c r="E2585" s="64" t="s">
        <v>153</v>
      </c>
      <c r="F2585" s="64" t="s">
        <v>378</v>
      </c>
      <c r="G2585" s="64" t="s">
        <v>1144</v>
      </c>
      <c r="H2585" t="s">
        <v>1151</v>
      </c>
      <c r="I2585" s="50" t="str">
        <f t="shared" si="40"/>
        <v>1. 国内VCMBI6. 多级粗细调筒式电位电阻小于等于47</v>
      </c>
      <c r="J2585" s="50" t="s">
        <v>1160</v>
      </c>
    </row>
    <row r="2586" spans="1:10" hidden="1">
      <c r="A2586" s="64" t="s">
        <v>1095</v>
      </c>
      <c r="B2586" s="64" t="s">
        <v>306</v>
      </c>
      <c r="C2586" t="s">
        <v>1084</v>
      </c>
      <c r="D2586" s="64" t="s">
        <v>389</v>
      </c>
      <c r="E2586" s="64" t="s">
        <v>28</v>
      </c>
      <c r="F2586" s="64" t="s">
        <v>373</v>
      </c>
      <c r="G2586" s="64" t="s">
        <v>531</v>
      </c>
      <c r="H2586" t="s">
        <v>1151</v>
      </c>
      <c r="I2586" s="50" t="str">
        <f t="shared" si="40"/>
        <v>1. 国内VCMCIII1. 正反调无小于等于47</v>
      </c>
      <c r="J2586" s="50" t="s">
        <v>1154</v>
      </c>
    </row>
    <row r="2587" spans="1:10" hidden="1">
      <c r="A2587" s="64" t="s">
        <v>1095</v>
      </c>
      <c r="B2587" s="64" t="s">
        <v>306</v>
      </c>
      <c r="C2587" t="s">
        <v>1084</v>
      </c>
      <c r="D2587" s="64" t="s">
        <v>389</v>
      </c>
      <c r="E2587" s="64" t="s">
        <v>28</v>
      </c>
      <c r="F2587" s="64" t="s">
        <v>373</v>
      </c>
      <c r="G2587" s="64" t="s">
        <v>1144</v>
      </c>
      <c r="H2587" t="s">
        <v>1151</v>
      </c>
      <c r="I2587" s="50" t="str">
        <f t="shared" si="40"/>
        <v>1. 国内VCMCIII1. 正反调筒式电位电阻小于等于47</v>
      </c>
      <c r="J2587" s="50" t="s">
        <v>1156</v>
      </c>
    </row>
    <row r="2588" spans="1:10" hidden="1">
      <c r="A2588" s="64" t="s">
        <v>1095</v>
      </c>
      <c r="B2588" s="64" t="s">
        <v>306</v>
      </c>
      <c r="C2588" t="s">
        <v>1084</v>
      </c>
      <c r="D2588" s="64" t="s">
        <v>389</v>
      </c>
      <c r="E2588" s="64" t="s">
        <v>153</v>
      </c>
      <c r="F2588" s="64" t="s">
        <v>373</v>
      </c>
      <c r="G2588" s="64" t="s">
        <v>531</v>
      </c>
      <c r="H2588" t="s">
        <v>1151</v>
      </c>
      <c r="I2588" s="50" t="str">
        <f t="shared" si="40"/>
        <v>1. 国内VCMCI1. 正反调无小于等于47</v>
      </c>
      <c r="J2588" s="50" t="s">
        <v>1154</v>
      </c>
    </row>
    <row r="2589" spans="1:10" hidden="1">
      <c r="A2589" s="64" t="s">
        <v>1095</v>
      </c>
      <c r="B2589" s="64" t="s">
        <v>306</v>
      </c>
      <c r="C2589" t="s">
        <v>1084</v>
      </c>
      <c r="D2589" s="64" t="s">
        <v>389</v>
      </c>
      <c r="E2589" s="64" t="s">
        <v>153</v>
      </c>
      <c r="F2589" s="64" t="s">
        <v>373</v>
      </c>
      <c r="G2589" s="64" t="s">
        <v>1144</v>
      </c>
      <c r="H2589" t="s">
        <v>1151</v>
      </c>
      <c r="I2589" s="50" t="str">
        <f t="shared" si="40"/>
        <v>1. 国内VCMCI1. 正反调筒式电位电阻小于等于47</v>
      </c>
      <c r="J2589" s="50" t="s">
        <v>1154</v>
      </c>
    </row>
    <row r="2590" spans="1:10" hidden="1">
      <c r="A2590" s="64" t="s">
        <v>1095</v>
      </c>
      <c r="B2590" s="64" t="s">
        <v>306</v>
      </c>
      <c r="C2590" t="s">
        <v>1084</v>
      </c>
      <c r="D2590" s="64" t="s">
        <v>389</v>
      </c>
      <c r="E2590" s="64" t="s">
        <v>28</v>
      </c>
      <c r="F2590" s="64" t="s">
        <v>374</v>
      </c>
      <c r="G2590" s="64" t="s">
        <v>531</v>
      </c>
      <c r="H2590" t="s">
        <v>1151</v>
      </c>
      <c r="I2590" s="50" t="str">
        <f t="shared" si="40"/>
        <v>1. 国内VCMCIII2. 线性调无小于等于47</v>
      </c>
      <c r="J2590" s="50" t="s">
        <v>1154</v>
      </c>
    </row>
    <row r="2591" spans="1:10" hidden="1">
      <c r="A2591" s="64" t="s">
        <v>1095</v>
      </c>
      <c r="B2591" s="64" t="s">
        <v>306</v>
      </c>
      <c r="C2591" t="s">
        <v>1084</v>
      </c>
      <c r="D2591" s="64" t="s">
        <v>389</v>
      </c>
      <c r="E2591" s="64" t="s">
        <v>153</v>
      </c>
      <c r="F2591" s="64" t="s">
        <v>374</v>
      </c>
      <c r="G2591" s="64" t="s">
        <v>531</v>
      </c>
      <c r="H2591" t="s">
        <v>1151</v>
      </c>
      <c r="I2591" s="50" t="str">
        <f t="shared" si="40"/>
        <v>1. 国内VCMCI2. 线性调无小于等于47</v>
      </c>
      <c r="J2591" s="50" t="s">
        <v>1154</v>
      </c>
    </row>
    <row r="2592" spans="1:10" hidden="1">
      <c r="A2592" s="64" t="s">
        <v>1095</v>
      </c>
      <c r="B2592" s="64" t="s">
        <v>306</v>
      </c>
      <c r="C2592" t="s">
        <v>1084</v>
      </c>
      <c r="D2592" s="64" t="s">
        <v>389</v>
      </c>
      <c r="E2592" s="64" t="s">
        <v>28</v>
      </c>
      <c r="F2592" s="64" t="s">
        <v>375</v>
      </c>
      <c r="G2592" s="64" t="s">
        <v>531</v>
      </c>
      <c r="H2592" t="s">
        <v>1151</v>
      </c>
      <c r="I2592" s="50" t="str">
        <f t="shared" si="40"/>
        <v>1. 国内VCMCIII3. 粗细调无小于等于47</v>
      </c>
      <c r="J2592" s="50" t="s">
        <v>1158</v>
      </c>
    </row>
    <row r="2593" spans="1:10" hidden="1">
      <c r="A2593" s="64" t="s">
        <v>1095</v>
      </c>
      <c r="B2593" s="64" t="s">
        <v>306</v>
      </c>
      <c r="C2593" t="s">
        <v>1084</v>
      </c>
      <c r="D2593" s="64" t="s">
        <v>389</v>
      </c>
      <c r="E2593" s="64" t="s">
        <v>28</v>
      </c>
      <c r="F2593" s="64" t="s">
        <v>375</v>
      </c>
      <c r="G2593" s="64" t="s">
        <v>1144</v>
      </c>
      <c r="H2593" t="s">
        <v>1151</v>
      </c>
      <c r="I2593" s="50" t="str">
        <f t="shared" si="40"/>
        <v>1. 国内VCMCIII3. 粗细调筒式电位电阻小于等于47</v>
      </c>
      <c r="J2593" s="50" t="s">
        <v>1158</v>
      </c>
    </row>
    <row r="2594" spans="1:10" hidden="1">
      <c r="A2594" s="64" t="s">
        <v>1095</v>
      </c>
      <c r="B2594" s="64" t="s">
        <v>306</v>
      </c>
      <c r="C2594" t="s">
        <v>1084</v>
      </c>
      <c r="D2594" s="64" t="s">
        <v>389</v>
      </c>
      <c r="E2594" s="64" t="s">
        <v>153</v>
      </c>
      <c r="F2594" s="64" t="s">
        <v>375</v>
      </c>
      <c r="G2594" s="64" t="s">
        <v>531</v>
      </c>
      <c r="H2594" t="s">
        <v>1151</v>
      </c>
      <c r="I2594" s="50" t="str">
        <f t="shared" si="40"/>
        <v>1. 国内VCMCI3. 粗细调无小于等于47</v>
      </c>
      <c r="J2594" s="50" t="s">
        <v>1158</v>
      </c>
    </row>
    <row r="2595" spans="1:10" hidden="1">
      <c r="A2595" s="64" t="s">
        <v>1095</v>
      </c>
      <c r="B2595" s="64" t="s">
        <v>306</v>
      </c>
      <c r="C2595" t="s">
        <v>1084</v>
      </c>
      <c r="D2595" s="64" t="s">
        <v>389</v>
      </c>
      <c r="E2595" s="64" t="s">
        <v>153</v>
      </c>
      <c r="F2595" s="64" t="s">
        <v>375</v>
      </c>
      <c r="G2595" s="64" t="s">
        <v>1144</v>
      </c>
      <c r="H2595" t="s">
        <v>1151</v>
      </c>
      <c r="I2595" s="50" t="str">
        <f t="shared" si="40"/>
        <v>1. 国内VCMCI3. 粗细调筒式电位电阻小于等于47</v>
      </c>
      <c r="J2595" s="50" t="s">
        <v>1158</v>
      </c>
    </row>
    <row r="2596" spans="1:10" hidden="1">
      <c r="A2596" s="64" t="s">
        <v>1095</v>
      </c>
      <c r="B2596" s="64" t="s">
        <v>306</v>
      </c>
      <c r="C2596" t="s">
        <v>1084</v>
      </c>
      <c r="D2596" s="64" t="s">
        <v>389</v>
      </c>
      <c r="E2596" s="64" t="s">
        <v>28</v>
      </c>
      <c r="F2596" s="64" t="s">
        <v>376</v>
      </c>
      <c r="G2596" s="64" t="s">
        <v>531</v>
      </c>
      <c r="H2596" t="s">
        <v>1151</v>
      </c>
      <c r="I2596" s="50" t="str">
        <f t="shared" si="40"/>
        <v>1. 国内VCMCIII4. 多级正反调无小于等于47</v>
      </c>
      <c r="J2596" s="50" t="s">
        <v>1160</v>
      </c>
    </row>
    <row r="2597" spans="1:10" hidden="1">
      <c r="A2597" s="64" t="s">
        <v>1095</v>
      </c>
      <c r="B2597" s="64" t="s">
        <v>306</v>
      </c>
      <c r="C2597" t="s">
        <v>1084</v>
      </c>
      <c r="D2597" s="64" t="s">
        <v>389</v>
      </c>
      <c r="E2597" s="64" t="s">
        <v>28</v>
      </c>
      <c r="F2597" s="64" t="s">
        <v>376</v>
      </c>
      <c r="G2597" s="64" t="s">
        <v>1144</v>
      </c>
      <c r="H2597" t="s">
        <v>1151</v>
      </c>
      <c r="I2597" s="50" t="str">
        <f t="shared" si="40"/>
        <v>1. 国内VCMCIII4. 多级正反调筒式电位电阻小于等于47</v>
      </c>
      <c r="J2597" s="50" t="s">
        <v>1160</v>
      </c>
    </row>
    <row r="2598" spans="1:10" hidden="1">
      <c r="A2598" s="64" t="s">
        <v>1095</v>
      </c>
      <c r="B2598" s="64" t="s">
        <v>306</v>
      </c>
      <c r="C2598" t="s">
        <v>1084</v>
      </c>
      <c r="D2598" s="64" t="s">
        <v>389</v>
      </c>
      <c r="E2598" s="64" t="s">
        <v>153</v>
      </c>
      <c r="F2598" s="64" t="s">
        <v>376</v>
      </c>
      <c r="G2598" s="64" t="s">
        <v>531</v>
      </c>
      <c r="H2598" t="s">
        <v>1151</v>
      </c>
      <c r="I2598" s="50" t="str">
        <f t="shared" si="40"/>
        <v>1. 国内VCMCI4. 多级正反调无小于等于47</v>
      </c>
      <c r="J2598" s="50" t="s">
        <v>1160</v>
      </c>
    </row>
    <row r="2599" spans="1:10" hidden="1">
      <c r="A2599" s="64" t="s">
        <v>1095</v>
      </c>
      <c r="B2599" s="64" t="s">
        <v>306</v>
      </c>
      <c r="C2599" t="s">
        <v>1084</v>
      </c>
      <c r="D2599" s="64" t="s">
        <v>389</v>
      </c>
      <c r="E2599" s="64" t="s">
        <v>153</v>
      </c>
      <c r="F2599" s="64" t="s">
        <v>376</v>
      </c>
      <c r="G2599" s="64" t="s">
        <v>1144</v>
      </c>
      <c r="H2599" t="s">
        <v>1151</v>
      </c>
      <c r="I2599" s="50" t="str">
        <f t="shared" si="40"/>
        <v>1. 国内VCMCI4. 多级正反调筒式电位电阻小于等于47</v>
      </c>
      <c r="J2599" s="50" t="s">
        <v>1160</v>
      </c>
    </row>
    <row r="2600" spans="1:10" hidden="1">
      <c r="A2600" s="64" t="s">
        <v>1095</v>
      </c>
      <c r="B2600" s="64" t="s">
        <v>306</v>
      </c>
      <c r="C2600" t="s">
        <v>1084</v>
      </c>
      <c r="D2600" s="64" t="s">
        <v>389</v>
      </c>
      <c r="E2600" s="64" t="s">
        <v>28</v>
      </c>
      <c r="F2600" s="64" t="s">
        <v>377</v>
      </c>
      <c r="G2600" s="64" t="s">
        <v>531</v>
      </c>
      <c r="H2600" t="s">
        <v>1151</v>
      </c>
      <c r="I2600" s="50" t="str">
        <f t="shared" si="40"/>
        <v>1. 国内VCMCIII5. 多级线性调无小于等于47</v>
      </c>
      <c r="J2600" s="50" t="s">
        <v>1160</v>
      </c>
    </row>
    <row r="2601" spans="1:10" hidden="1">
      <c r="A2601" s="64" t="s">
        <v>1095</v>
      </c>
      <c r="B2601" s="64" t="s">
        <v>306</v>
      </c>
      <c r="C2601" t="s">
        <v>1084</v>
      </c>
      <c r="D2601" s="64" t="s">
        <v>389</v>
      </c>
      <c r="E2601" s="64" t="s">
        <v>153</v>
      </c>
      <c r="F2601" s="64" t="s">
        <v>377</v>
      </c>
      <c r="G2601" s="64" t="s">
        <v>531</v>
      </c>
      <c r="H2601" t="s">
        <v>1151</v>
      </c>
      <c r="I2601" s="50" t="str">
        <f t="shared" si="40"/>
        <v>1. 国内VCMCI5. 多级线性调无小于等于47</v>
      </c>
      <c r="J2601" s="50" t="s">
        <v>1160</v>
      </c>
    </row>
    <row r="2602" spans="1:10" hidden="1">
      <c r="A2602" s="64" t="s">
        <v>1095</v>
      </c>
      <c r="B2602" s="64" t="s">
        <v>306</v>
      </c>
      <c r="C2602" t="s">
        <v>1084</v>
      </c>
      <c r="D2602" s="64" t="s">
        <v>389</v>
      </c>
      <c r="E2602" s="64" t="s">
        <v>28</v>
      </c>
      <c r="F2602" s="64" t="s">
        <v>378</v>
      </c>
      <c r="G2602" s="64" t="s">
        <v>531</v>
      </c>
      <c r="H2602" t="s">
        <v>1151</v>
      </c>
      <c r="I2602" s="50" t="str">
        <f t="shared" ref="I2602:I2665" si="41">A2602&amp;B2602&amp;D2602&amp;E2602&amp;F2602&amp;G2602&amp;H2602</f>
        <v>1. 国内VCMCIII6. 多级粗细调无小于等于47</v>
      </c>
      <c r="J2602" s="50" t="s">
        <v>1160</v>
      </c>
    </row>
    <row r="2603" spans="1:10" hidden="1">
      <c r="A2603" s="64" t="s">
        <v>1095</v>
      </c>
      <c r="B2603" s="64" t="s">
        <v>306</v>
      </c>
      <c r="C2603" t="s">
        <v>1084</v>
      </c>
      <c r="D2603" s="64" t="s">
        <v>389</v>
      </c>
      <c r="E2603" s="64" t="s">
        <v>28</v>
      </c>
      <c r="F2603" s="64" t="s">
        <v>378</v>
      </c>
      <c r="G2603" s="64" t="s">
        <v>1144</v>
      </c>
      <c r="H2603" t="s">
        <v>1151</v>
      </c>
      <c r="I2603" s="50" t="str">
        <f t="shared" si="41"/>
        <v>1. 国内VCMCIII6. 多级粗细调筒式电位电阻小于等于47</v>
      </c>
      <c r="J2603" s="50" t="s">
        <v>1160</v>
      </c>
    </row>
    <row r="2604" spans="1:10" hidden="1">
      <c r="A2604" s="64" t="s">
        <v>1095</v>
      </c>
      <c r="B2604" s="64" t="s">
        <v>306</v>
      </c>
      <c r="C2604" t="s">
        <v>1084</v>
      </c>
      <c r="D2604" s="64" t="s">
        <v>389</v>
      </c>
      <c r="E2604" s="64" t="s">
        <v>153</v>
      </c>
      <c r="F2604" s="64" t="s">
        <v>378</v>
      </c>
      <c r="G2604" s="64" t="s">
        <v>531</v>
      </c>
      <c r="H2604" t="s">
        <v>1151</v>
      </c>
      <c r="I2604" s="50" t="str">
        <f t="shared" si="41"/>
        <v>1. 国内VCMCI6. 多级粗细调无小于等于47</v>
      </c>
      <c r="J2604" s="50" t="s">
        <v>1160</v>
      </c>
    </row>
    <row r="2605" spans="1:10" hidden="1">
      <c r="A2605" s="64" t="s">
        <v>1095</v>
      </c>
      <c r="B2605" s="64" t="s">
        <v>306</v>
      </c>
      <c r="C2605" t="s">
        <v>1084</v>
      </c>
      <c r="D2605" s="64" t="s">
        <v>389</v>
      </c>
      <c r="E2605" s="64" t="s">
        <v>153</v>
      </c>
      <c r="F2605" s="64" t="s">
        <v>378</v>
      </c>
      <c r="G2605" s="64" t="s">
        <v>1144</v>
      </c>
      <c r="H2605" t="s">
        <v>1151</v>
      </c>
      <c r="I2605" s="50" t="str">
        <f t="shared" si="41"/>
        <v>1. 国内VCMCI6. 多级粗细调筒式电位电阻小于等于47</v>
      </c>
      <c r="J2605" s="50" t="s">
        <v>1160</v>
      </c>
    </row>
    <row r="2606" spans="1:10" hidden="1">
      <c r="A2606" s="64" t="s">
        <v>1095</v>
      </c>
      <c r="B2606" s="64" t="s">
        <v>306</v>
      </c>
      <c r="C2606" t="s">
        <v>1084</v>
      </c>
      <c r="D2606" s="64" t="s">
        <v>387</v>
      </c>
      <c r="E2606" s="64" t="s">
        <v>28</v>
      </c>
      <c r="F2606" s="64" t="s">
        <v>373</v>
      </c>
      <c r="G2606" s="64" t="s">
        <v>531</v>
      </c>
      <c r="H2606" t="s">
        <v>1151</v>
      </c>
      <c r="I2606" s="50" t="str">
        <f t="shared" si="41"/>
        <v>1. 国内VCMDIII1. 正反调无小于等于47</v>
      </c>
      <c r="J2606" s="50" t="s">
        <v>1156</v>
      </c>
    </row>
    <row r="2607" spans="1:10" hidden="1">
      <c r="A2607" s="64" t="s">
        <v>1095</v>
      </c>
      <c r="B2607" s="64" t="s">
        <v>306</v>
      </c>
      <c r="C2607" t="s">
        <v>1084</v>
      </c>
      <c r="D2607" s="64" t="s">
        <v>387</v>
      </c>
      <c r="E2607" s="64" t="s">
        <v>28</v>
      </c>
      <c r="F2607" s="64" t="s">
        <v>373</v>
      </c>
      <c r="G2607" s="64" t="s">
        <v>1144</v>
      </c>
      <c r="H2607" t="s">
        <v>1151</v>
      </c>
      <c r="I2607" s="50" t="str">
        <f t="shared" si="41"/>
        <v>1. 国内VCMDIII1. 正反调筒式电位电阻小于等于47</v>
      </c>
      <c r="J2607" s="50" t="s">
        <v>1162</v>
      </c>
    </row>
    <row r="2608" spans="1:10" hidden="1">
      <c r="A2608" s="64" t="s">
        <v>1095</v>
      </c>
      <c r="B2608" s="64" t="s">
        <v>306</v>
      </c>
      <c r="C2608" t="s">
        <v>1084</v>
      </c>
      <c r="D2608" s="64" t="s">
        <v>387</v>
      </c>
      <c r="E2608" s="64" t="s">
        <v>153</v>
      </c>
      <c r="F2608" s="64" t="s">
        <v>373</v>
      </c>
      <c r="G2608" s="64" t="s">
        <v>531</v>
      </c>
      <c r="H2608" t="s">
        <v>1151</v>
      </c>
      <c r="I2608" s="50" t="str">
        <f t="shared" si="41"/>
        <v>1. 国内VCMDI1. 正反调无小于等于47</v>
      </c>
      <c r="J2608" s="50" t="s">
        <v>1154</v>
      </c>
    </row>
    <row r="2609" spans="1:10" hidden="1">
      <c r="A2609" s="64" t="s">
        <v>1095</v>
      </c>
      <c r="B2609" s="64" t="s">
        <v>306</v>
      </c>
      <c r="C2609" t="s">
        <v>1084</v>
      </c>
      <c r="D2609" s="64" t="s">
        <v>387</v>
      </c>
      <c r="E2609" s="64" t="s">
        <v>153</v>
      </c>
      <c r="F2609" s="64" t="s">
        <v>373</v>
      </c>
      <c r="G2609" s="64" t="s">
        <v>1144</v>
      </c>
      <c r="H2609" t="s">
        <v>1151</v>
      </c>
      <c r="I2609" s="50" t="str">
        <f t="shared" si="41"/>
        <v>1. 国内VCMDI1. 正反调筒式电位电阻小于等于47</v>
      </c>
      <c r="J2609" s="50" t="s">
        <v>1154</v>
      </c>
    </row>
    <row r="2610" spans="1:10" hidden="1">
      <c r="A2610" s="64" t="s">
        <v>1095</v>
      </c>
      <c r="B2610" s="64" t="s">
        <v>306</v>
      </c>
      <c r="C2610" t="s">
        <v>1084</v>
      </c>
      <c r="D2610" s="64" t="s">
        <v>387</v>
      </c>
      <c r="E2610" s="64" t="s">
        <v>28</v>
      </c>
      <c r="F2610" s="64" t="s">
        <v>374</v>
      </c>
      <c r="G2610" s="64" t="s">
        <v>531</v>
      </c>
      <c r="H2610" t="s">
        <v>1151</v>
      </c>
      <c r="I2610" s="50" t="str">
        <f t="shared" si="41"/>
        <v>1. 国内VCMDIII2. 线性调无小于等于47</v>
      </c>
      <c r="J2610" s="50" t="s">
        <v>1156</v>
      </c>
    </row>
    <row r="2611" spans="1:10" hidden="1">
      <c r="A2611" s="64" t="s">
        <v>1095</v>
      </c>
      <c r="B2611" s="64" t="s">
        <v>306</v>
      </c>
      <c r="C2611" t="s">
        <v>1084</v>
      </c>
      <c r="D2611" s="64" t="s">
        <v>387</v>
      </c>
      <c r="E2611" s="64" t="s">
        <v>153</v>
      </c>
      <c r="F2611" s="64" t="s">
        <v>374</v>
      </c>
      <c r="G2611" s="64" t="s">
        <v>531</v>
      </c>
      <c r="H2611" t="s">
        <v>1151</v>
      </c>
      <c r="I2611" s="50" t="str">
        <f t="shared" si="41"/>
        <v>1. 国内VCMDI2. 线性调无小于等于47</v>
      </c>
      <c r="J2611" s="50" t="s">
        <v>1154</v>
      </c>
    </row>
    <row r="2612" spans="1:10" hidden="1">
      <c r="A2612" s="64" t="s">
        <v>1095</v>
      </c>
      <c r="B2612" s="64" t="s">
        <v>306</v>
      </c>
      <c r="C2612" t="s">
        <v>1084</v>
      </c>
      <c r="D2612" s="64" t="s">
        <v>387</v>
      </c>
      <c r="E2612" s="64" t="s">
        <v>28</v>
      </c>
      <c r="F2612" s="64" t="s">
        <v>375</v>
      </c>
      <c r="G2612" s="64" t="s">
        <v>531</v>
      </c>
      <c r="H2612" t="s">
        <v>1151</v>
      </c>
      <c r="I2612" s="50" t="str">
        <f t="shared" si="41"/>
        <v>1. 国内VCMDIII3. 粗细调无小于等于47</v>
      </c>
      <c r="J2612" s="50" t="s">
        <v>1164</v>
      </c>
    </row>
    <row r="2613" spans="1:10" hidden="1">
      <c r="A2613" s="64" t="s">
        <v>1095</v>
      </c>
      <c r="B2613" s="64" t="s">
        <v>306</v>
      </c>
      <c r="C2613" t="s">
        <v>1084</v>
      </c>
      <c r="D2613" s="64" t="s">
        <v>387</v>
      </c>
      <c r="E2613" s="64" t="s">
        <v>28</v>
      </c>
      <c r="F2613" s="64" t="s">
        <v>375</v>
      </c>
      <c r="G2613" s="64" t="s">
        <v>1144</v>
      </c>
      <c r="H2613" t="s">
        <v>1151</v>
      </c>
      <c r="I2613" s="50" t="str">
        <f t="shared" si="41"/>
        <v>1. 国内VCMDIII3. 粗细调筒式电位电阻小于等于47</v>
      </c>
      <c r="J2613" s="50" t="s">
        <v>1164</v>
      </c>
    </row>
    <row r="2614" spans="1:10" hidden="1">
      <c r="A2614" s="64" t="s">
        <v>1095</v>
      </c>
      <c r="B2614" s="64" t="s">
        <v>306</v>
      </c>
      <c r="C2614" t="s">
        <v>1084</v>
      </c>
      <c r="D2614" s="64" t="s">
        <v>387</v>
      </c>
      <c r="E2614" s="64" t="s">
        <v>153</v>
      </c>
      <c r="F2614" s="64" t="s">
        <v>375</v>
      </c>
      <c r="G2614" s="64" t="s">
        <v>531</v>
      </c>
      <c r="H2614" t="s">
        <v>1151</v>
      </c>
      <c r="I2614" s="50" t="str">
        <f t="shared" si="41"/>
        <v>1. 国内VCMDI3. 粗细调无小于等于47</v>
      </c>
      <c r="J2614" s="50" t="s">
        <v>1164</v>
      </c>
    </row>
    <row r="2615" spans="1:10" hidden="1">
      <c r="A2615" s="64" t="s">
        <v>1095</v>
      </c>
      <c r="B2615" s="64" t="s">
        <v>306</v>
      </c>
      <c r="C2615" t="s">
        <v>1084</v>
      </c>
      <c r="D2615" s="64" t="s">
        <v>387</v>
      </c>
      <c r="E2615" s="64" t="s">
        <v>153</v>
      </c>
      <c r="F2615" s="64" t="s">
        <v>375</v>
      </c>
      <c r="G2615" s="64" t="s">
        <v>1144</v>
      </c>
      <c r="H2615" t="s">
        <v>1151</v>
      </c>
      <c r="I2615" s="50" t="str">
        <f t="shared" si="41"/>
        <v>1. 国内VCMDI3. 粗细调筒式电位电阻小于等于47</v>
      </c>
      <c r="J2615" s="50" t="s">
        <v>1164</v>
      </c>
    </row>
    <row r="2616" spans="1:10" hidden="1">
      <c r="A2616" s="64" t="s">
        <v>1095</v>
      </c>
      <c r="B2616" s="64" t="s">
        <v>306</v>
      </c>
      <c r="C2616" t="s">
        <v>1084</v>
      </c>
      <c r="D2616" s="64" t="s">
        <v>387</v>
      </c>
      <c r="E2616" s="64" t="s">
        <v>28</v>
      </c>
      <c r="F2616" s="64" t="s">
        <v>376</v>
      </c>
      <c r="G2616" s="64" t="s">
        <v>531</v>
      </c>
      <c r="H2616" t="s">
        <v>1151</v>
      </c>
      <c r="I2616" s="50" t="str">
        <f t="shared" si="41"/>
        <v>1. 国内VCMDIII4. 多级正反调无小于等于47</v>
      </c>
      <c r="J2616" s="50" t="s">
        <v>1160</v>
      </c>
    </row>
    <row r="2617" spans="1:10" hidden="1">
      <c r="A2617" s="64" t="s">
        <v>1095</v>
      </c>
      <c r="B2617" s="64" t="s">
        <v>306</v>
      </c>
      <c r="C2617" t="s">
        <v>1084</v>
      </c>
      <c r="D2617" s="64" t="s">
        <v>387</v>
      </c>
      <c r="E2617" s="64" t="s">
        <v>28</v>
      </c>
      <c r="F2617" s="64" t="s">
        <v>376</v>
      </c>
      <c r="G2617" s="64" t="s">
        <v>1144</v>
      </c>
      <c r="H2617" t="s">
        <v>1151</v>
      </c>
      <c r="I2617" s="50" t="str">
        <f t="shared" si="41"/>
        <v>1. 国内VCMDIII4. 多级正反调筒式电位电阻小于等于47</v>
      </c>
      <c r="J2617" s="50" t="s">
        <v>1160</v>
      </c>
    </row>
    <row r="2618" spans="1:10" hidden="1">
      <c r="A2618" s="64" t="s">
        <v>1095</v>
      </c>
      <c r="B2618" s="64" t="s">
        <v>306</v>
      </c>
      <c r="C2618" t="s">
        <v>1084</v>
      </c>
      <c r="D2618" s="64" t="s">
        <v>387</v>
      </c>
      <c r="E2618" s="64" t="s">
        <v>153</v>
      </c>
      <c r="F2618" s="64" t="s">
        <v>376</v>
      </c>
      <c r="G2618" s="64" t="s">
        <v>531</v>
      </c>
      <c r="H2618" t="s">
        <v>1151</v>
      </c>
      <c r="I2618" s="50" t="str">
        <f t="shared" si="41"/>
        <v>1. 国内VCMDI4. 多级正反调无小于等于47</v>
      </c>
      <c r="J2618" s="50" t="s">
        <v>1160</v>
      </c>
    </row>
    <row r="2619" spans="1:10" hidden="1">
      <c r="A2619" s="64" t="s">
        <v>1095</v>
      </c>
      <c r="B2619" s="64" t="s">
        <v>306</v>
      </c>
      <c r="C2619" t="s">
        <v>1084</v>
      </c>
      <c r="D2619" s="64" t="s">
        <v>387</v>
      </c>
      <c r="E2619" s="64" t="s">
        <v>153</v>
      </c>
      <c r="F2619" s="64" t="s">
        <v>376</v>
      </c>
      <c r="G2619" s="64" t="s">
        <v>1144</v>
      </c>
      <c r="H2619" t="s">
        <v>1151</v>
      </c>
      <c r="I2619" s="50" t="str">
        <f t="shared" si="41"/>
        <v>1. 国内VCMDI4. 多级正反调筒式电位电阻小于等于47</v>
      </c>
      <c r="J2619" s="50" t="s">
        <v>1160</v>
      </c>
    </row>
    <row r="2620" spans="1:10" hidden="1">
      <c r="A2620" s="64" t="s">
        <v>1095</v>
      </c>
      <c r="B2620" s="64" t="s">
        <v>306</v>
      </c>
      <c r="C2620" t="s">
        <v>1084</v>
      </c>
      <c r="D2620" s="64" t="s">
        <v>387</v>
      </c>
      <c r="E2620" s="64" t="s">
        <v>28</v>
      </c>
      <c r="F2620" s="64" t="s">
        <v>377</v>
      </c>
      <c r="G2620" s="64" t="s">
        <v>531</v>
      </c>
      <c r="H2620" t="s">
        <v>1151</v>
      </c>
      <c r="I2620" s="50" t="str">
        <f t="shared" si="41"/>
        <v>1. 国内VCMDIII5. 多级线性调无小于等于47</v>
      </c>
      <c r="J2620" s="50" t="s">
        <v>1160</v>
      </c>
    </row>
    <row r="2621" spans="1:10" hidden="1">
      <c r="A2621" s="64" t="s">
        <v>1095</v>
      </c>
      <c r="B2621" s="64" t="s">
        <v>306</v>
      </c>
      <c r="C2621" t="s">
        <v>1084</v>
      </c>
      <c r="D2621" s="64" t="s">
        <v>387</v>
      </c>
      <c r="E2621" s="64" t="s">
        <v>153</v>
      </c>
      <c r="F2621" s="64" t="s">
        <v>377</v>
      </c>
      <c r="G2621" s="64" t="s">
        <v>531</v>
      </c>
      <c r="H2621" t="s">
        <v>1151</v>
      </c>
      <c r="I2621" s="50" t="str">
        <f t="shared" si="41"/>
        <v>1. 国内VCMDI5. 多级线性调无小于等于47</v>
      </c>
      <c r="J2621" s="50" t="s">
        <v>1160</v>
      </c>
    </row>
    <row r="2622" spans="1:10" hidden="1">
      <c r="A2622" s="64" t="s">
        <v>1095</v>
      </c>
      <c r="B2622" s="64" t="s">
        <v>306</v>
      </c>
      <c r="C2622" t="s">
        <v>1084</v>
      </c>
      <c r="D2622" s="64" t="s">
        <v>387</v>
      </c>
      <c r="E2622" s="64" t="s">
        <v>28</v>
      </c>
      <c r="F2622" s="64" t="s">
        <v>378</v>
      </c>
      <c r="G2622" s="64" t="s">
        <v>531</v>
      </c>
      <c r="H2622" t="s">
        <v>1151</v>
      </c>
      <c r="I2622" s="50" t="str">
        <f t="shared" si="41"/>
        <v>1. 国内VCMDIII6. 多级粗细调无小于等于47</v>
      </c>
      <c r="J2622" s="50" t="s">
        <v>1160</v>
      </c>
    </row>
    <row r="2623" spans="1:10" hidden="1">
      <c r="A2623" s="64" t="s">
        <v>1095</v>
      </c>
      <c r="B2623" s="64" t="s">
        <v>306</v>
      </c>
      <c r="C2623" t="s">
        <v>1084</v>
      </c>
      <c r="D2623" s="64" t="s">
        <v>387</v>
      </c>
      <c r="E2623" s="64" t="s">
        <v>28</v>
      </c>
      <c r="F2623" s="64" t="s">
        <v>378</v>
      </c>
      <c r="G2623" s="64" t="s">
        <v>1144</v>
      </c>
      <c r="H2623" t="s">
        <v>1151</v>
      </c>
      <c r="I2623" s="50" t="str">
        <f t="shared" si="41"/>
        <v>1. 国内VCMDIII6. 多级粗细调筒式电位电阻小于等于47</v>
      </c>
      <c r="J2623" s="50" t="s">
        <v>1160</v>
      </c>
    </row>
    <row r="2624" spans="1:10" hidden="1">
      <c r="A2624" s="64" t="s">
        <v>1095</v>
      </c>
      <c r="B2624" s="64" t="s">
        <v>306</v>
      </c>
      <c r="C2624" t="s">
        <v>1084</v>
      </c>
      <c r="D2624" s="64" t="s">
        <v>387</v>
      </c>
      <c r="E2624" s="64" t="s">
        <v>153</v>
      </c>
      <c r="F2624" s="64" t="s">
        <v>378</v>
      </c>
      <c r="G2624" s="64" t="s">
        <v>531</v>
      </c>
      <c r="H2624" t="s">
        <v>1151</v>
      </c>
      <c r="I2624" s="50" t="str">
        <f t="shared" si="41"/>
        <v>1. 国内VCMDI6. 多级粗细调无小于等于47</v>
      </c>
      <c r="J2624" s="50" t="s">
        <v>1160</v>
      </c>
    </row>
    <row r="2625" spans="1:10" hidden="1">
      <c r="A2625" s="64" t="s">
        <v>1095</v>
      </c>
      <c r="B2625" s="64" t="s">
        <v>306</v>
      </c>
      <c r="C2625" t="s">
        <v>1084</v>
      </c>
      <c r="D2625" s="64" t="s">
        <v>387</v>
      </c>
      <c r="E2625" s="64" t="s">
        <v>153</v>
      </c>
      <c r="F2625" s="64" t="s">
        <v>378</v>
      </c>
      <c r="G2625" s="64" t="s">
        <v>1144</v>
      </c>
      <c r="H2625" t="s">
        <v>1151</v>
      </c>
      <c r="I2625" s="50" t="str">
        <f t="shared" si="41"/>
        <v>1. 国内VCMDI6. 多级粗细调筒式电位电阻小于等于47</v>
      </c>
      <c r="J2625" s="50" t="s">
        <v>1160</v>
      </c>
    </row>
    <row r="2626" spans="1:10" hidden="1">
      <c r="A2626" s="64" t="s">
        <v>1095</v>
      </c>
      <c r="B2626" s="64" t="s">
        <v>306</v>
      </c>
      <c r="C2626" t="s">
        <v>1084</v>
      </c>
      <c r="D2626" s="64" t="s">
        <v>390</v>
      </c>
      <c r="E2626" s="64" t="s">
        <v>28</v>
      </c>
      <c r="F2626" s="64" t="s">
        <v>373</v>
      </c>
      <c r="G2626" s="64" t="s">
        <v>531</v>
      </c>
      <c r="H2626" t="s">
        <v>1151</v>
      </c>
      <c r="I2626" s="50" t="str">
        <f t="shared" si="41"/>
        <v>1. 国内VCMDEIII1. 正反调无小于等于47</v>
      </c>
      <c r="J2626" s="50" t="s">
        <v>1156</v>
      </c>
    </row>
    <row r="2627" spans="1:10" hidden="1">
      <c r="A2627" s="64" t="s">
        <v>1095</v>
      </c>
      <c r="B2627" s="64" t="s">
        <v>306</v>
      </c>
      <c r="C2627" t="s">
        <v>1084</v>
      </c>
      <c r="D2627" s="64" t="s">
        <v>390</v>
      </c>
      <c r="E2627" s="64" t="s">
        <v>28</v>
      </c>
      <c r="F2627" s="64" t="s">
        <v>373</v>
      </c>
      <c r="G2627" s="64" t="s">
        <v>1144</v>
      </c>
      <c r="H2627" t="s">
        <v>1151</v>
      </c>
      <c r="I2627" s="50" t="str">
        <f t="shared" si="41"/>
        <v>1. 国内VCMDEIII1. 正反调筒式电位电阻小于等于47</v>
      </c>
      <c r="J2627" s="50" t="s">
        <v>1162</v>
      </c>
    </row>
    <row r="2628" spans="1:10" hidden="1">
      <c r="A2628" s="64" t="s">
        <v>1095</v>
      </c>
      <c r="B2628" s="64" t="s">
        <v>306</v>
      </c>
      <c r="C2628" t="s">
        <v>1084</v>
      </c>
      <c r="D2628" s="64" t="s">
        <v>390</v>
      </c>
      <c r="E2628" s="64" t="s">
        <v>153</v>
      </c>
      <c r="F2628" s="64" t="s">
        <v>373</v>
      </c>
      <c r="G2628" s="64" t="s">
        <v>531</v>
      </c>
      <c r="H2628" t="s">
        <v>1151</v>
      </c>
      <c r="I2628" s="50" t="str">
        <f t="shared" si="41"/>
        <v>1. 国内VCMDEI1. 正反调无小于等于47</v>
      </c>
      <c r="J2628" s="50" t="s">
        <v>1154</v>
      </c>
    </row>
    <row r="2629" spans="1:10" hidden="1">
      <c r="A2629" s="64" t="s">
        <v>1095</v>
      </c>
      <c r="B2629" s="64" t="s">
        <v>306</v>
      </c>
      <c r="C2629" t="s">
        <v>1084</v>
      </c>
      <c r="D2629" s="64" t="s">
        <v>390</v>
      </c>
      <c r="E2629" s="64" t="s">
        <v>153</v>
      </c>
      <c r="F2629" s="64" t="s">
        <v>373</v>
      </c>
      <c r="G2629" s="64" t="s">
        <v>1144</v>
      </c>
      <c r="H2629" t="s">
        <v>1151</v>
      </c>
      <c r="I2629" s="50" t="str">
        <f t="shared" si="41"/>
        <v>1. 国内VCMDEI1. 正反调筒式电位电阻小于等于47</v>
      </c>
      <c r="J2629" s="50" t="s">
        <v>1154</v>
      </c>
    </row>
    <row r="2630" spans="1:10" hidden="1">
      <c r="A2630" s="64" t="s">
        <v>1095</v>
      </c>
      <c r="B2630" s="64" t="s">
        <v>306</v>
      </c>
      <c r="C2630" t="s">
        <v>1084</v>
      </c>
      <c r="D2630" s="64" t="s">
        <v>390</v>
      </c>
      <c r="E2630" s="64" t="s">
        <v>28</v>
      </c>
      <c r="F2630" s="64" t="s">
        <v>374</v>
      </c>
      <c r="G2630" s="64" t="s">
        <v>531</v>
      </c>
      <c r="H2630" t="s">
        <v>1151</v>
      </c>
      <c r="I2630" s="50" t="str">
        <f t="shared" si="41"/>
        <v>1. 国内VCMDEIII2. 线性调无小于等于47</v>
      </c>
      <c r="J2630" s="50" t="s">
        <v>1156</v>
      </c>
    </row>
    <row r="2631" spans="1:10" hidden="1">
      <c r="A2631" s="64" t="s">
        <v>1095</v>
      </c>
      <c r="B2631" s="64" t="s">
        <v>306</v>
      </c>
      <c r="C2631" t="s">
        <v>1084</v>
      </c>
      <c r="D2631" s="64" t="s">
        <v>390</v>
      </c>
      <c r="E2631" s="64" t="s">
        <v>153</v>
      </c>
      <c r="F2631" s="64" t="s">
        <v>374</v>
      </c>
      <c r="G2631" s="64" t="s">
        <v>531</v>
      </c>
      <c r="H2631" t="s">
        <v>1151</v>
      </c>
      <c r="I2631" s="50" t="str">
        <f t="shared" si="41"/>
        <v>1. 国内VCMDEI2. 线性调无小于等于47</v>
      </c>
      <c r="J2631" s="50" t="s">
        <v>1154</v>
      </c>
    </row>
    <row r="2632" spans="1:10" hidden="1">
      <c r="A2632" s="64" t="s">
        <v>1095</v>
      </c>
      <c r="B2632" s="64" t="s">
        <v>306</v>
      </c>
      <c r="C2632" t="s">
        <v>1084</v>
      </c>
      <c r="D2632" s="64" t="s">
        <v>390</v>
      </c>
      <c r="E2632" s="64" t="s">
        <v>28</v>
      </c>
      <c r="F2632" s="64" t="s">
        <v>375</v>
      </c>
      <c r="G2632" s="64" t="s">
        <v>531</v>
      </c>
      <c r="H2632" t="s">
        <v>1151</v>
      </c>
      <c r="I2632" s="50" t="str">
        <f t="shared" si="41"/>
        <v>1. 国内VCMDEIII3. 粗细调无小于等于47</v>
      </c>
      <c r="J2632" s="50" t="s">
        <v>1164</v>
      </c>
    </row>
    <row r="2633" spans="1:10" hidden="1">
      <c r="A2633" s="64" t="s">
        <v>1095</v>
      </c>
      <c r="B2633" s="64" t="s">
        <v>306</v>
      </c>
      <c r="C2633" t="s">
        <v>1084</v>
      </c>
      <c r="D2633" s="64" t="s">
        <v>390</v>
      </c>
      <c r="E2633" s="64" t="s">
        <v>28</v>
      </c>
      <c r="F2633" s="64" t="s">
        <v>375</v>
      </c>
      <c r="G2633" s="64" t="s">
        <v>1144</v>
      </c>
      <c r="H2633" t="s">
        <v>1151</v>
      </c>
      <c r="I2633" s="50" t="str">
        <f t="shared" si="41"/>
        <v>1. 国内VCMDEIII3. 粗细调筒式电位电阻小于等于47</v>
      </c>
      <c r="J2633" s="50" t="s">
        <v>1164</v>
      </c>
    </row>
    <row r="2634" spans="1:10" hidden="1">
      <c r="A2634" s="64" t="s">
        <v>1095</v>
      </c>
      <c r="B2634" s="64" t="s">
        <v>306</v>
      </c>
      <c r="C2634" t="s">
        <v>1084</v>
      </c>
      <c r="D2634" s="64" t="s">
        <v>390</v>
      </c>
      <c r="E2634" s="64" t="s">
        <v>153</v>
      </c>
      <c r="F2634" s="64" t="s">
        <v>375</v>
      </c>
      <c r="G2634" s="64" t="s">
        <v>531</v>
      </c>
      <c r="H2634" t="s">
        <v>1151</v>
      </c>
      <c r="I2634" s="50" t="str">
        <f t="shared" si="41"/>
        <v>1. 国内VCMDEI3. 粗细调无小于等于47</v>
      </c>
      <c r="J2634" s="50" t="s">
        <v>1164</v>
      </c>
    </row>
    <row r="2635" spans="1:10" hidden="1">
      <c r="A2635" s="64" t="s">
        <v>1095</v>
      </c>
      <c r="B2635" s="64" t="s">
        <v>306</v>
      </c>
      <c r="C2635" t="s">
        <v>1084</v>
      </c>
      <c r="D2635" s="64" t="s">
        <v>390</v>
      </c>
      <c r="E2635" s="64" t="s">
        <v>153</v>
      </c>
      <c r="F2635" s="64" t="s">
        <v>375</v>
      </c>
      <c r="G2635" s="64" t="s">
        <v>1144</v>
      </c>
      <c r="H2635" t="s">
        <v>1151</v>
      </c>
      <c r="I2635" s="50" t="str">
        <f t="shared" si="41"/>
        <v>1. 国内VCMDEI3. 粗细调筒式电位电阻小于等于47</v>
      </c>
      <c r="J2635" s="50" t="s">
        <v>1164</v>
      </c>
    </row>
    <row r="2636" spans="1:10" hidden="1">
      <c r="A2636" s="64" t="s">
        <v>1095</v>
      </c>
      <c r="B2636" s="64" t="s">
        <v>306</v>
      </c>
      <c r="C2636" t="s">
        <v>1084</v>
      </c>
      <c r="D2636" s="64" t="s">
        <v>390</v>
      </c>
      <c r="E2636" s="64" t="s">
        <v>28</v>
      </c>
      <c r="F2636" s="64" t="s">
        <v>376</v>
      </c>
      <c r="G2636" s="64" t="s">
        <v>531</v>
      </c>
      <c r="H2636" t="s">
        <v>1151</v>
      </c>
      <c r="I2636" s="50" t="str">
        <f t="shared" si="41"/>
        <v>1. 国内VCMDEIII4. 多级正反调无小于等于47</v>
      </c>
      <c r="J2636" s="50" t="s">
        <v>1160</v>
      </c>
    </row>
    <row r="2637" spans="1:10" hidden="1">
      <c r="A2637" s="64" t="s">
        <v>1095</v>
      </c>
      <c r="B2637" s="64" t="s">
        <v>306</v>
      </c>
      <c r="C2637" t="s">
        <v>1084</v>
      </c>
      <c r="D2637" s="64" t="s">
        <v>390</v>
      </c>
      <c r="E2637" s="64" t="s">
        <v>28</v>
      </c>
      <c r="F2637" s="64" t="s">
        <v>376</v>
      </c>
      <c r="G2637" s="64" t="s">
        <v>1144</v>
      </c>
      <c r="H2637" t="s">
        <v>1151</v>
      </c>
      <c r="I2637" s="50" t="str">
        <f t="shared" si="41"/>
        <v>1. 国内VCMDEIII4. 多级正反调筒式电位电阻小于等于47</v>
      </c>
      <c r="J2637" s="50" t="s">
        <v>1160</v>
      </c>
    </row>
    <row r="2638" spans="1:10" hidden="1">
      <c r="A2638" s="64" t="s">
        <v>1095</v>
      </c>
      <c r="B2638" s="64" t="s">
        <v>306</v>
      </c>
      <c r="C2638" t="s">
        <v>1084</v>
      </c>
      <c r="D2638" s="64" t="s">
        <v>390</v>
      </c>
      <c r="E2638" s="64" t="s">
        <v>153</v>
      </c>
      <c r="F2638" s="64" t="s">
        <v>376</v>
      </c>
      <c r="G2638" s="64" t="s">
        <v>531</v>
      </c>
      <c r="H2638" t="s">
        <v>1151</v>
      </c>
      <c r="I2638" s="50" t="str">
        <f t="shared" si="41"/>
        <v>1. 国内VCMDEI4. 多级正反调无小于等于47</v>
      </c>
      <c r="J2638" s="50" t="s">
        <v>1160</v>
      </c>
    </row>
    <row r="2639" spans="1:10" hidden="1">
      <c r="A2639" s="64" t="s">
        <v>1095</v>
      </c>
      <c r="B2639" s="64" t="s">
        <v>306</v>
      </c>
      <c r="C2639" t="s">
        <v>1084</v>
      </c>
      <c r="D2639" s="64" t="s">
        <v>390</v>
      </c>
      <c r="E2639" s="64" t="s">
        <v>153</v>
      </c>
      <c r="F2639" s="64" t="s">
        <v>376</v>
      </c>
      <c r="G2639" s="64" t="s">
        <v>1144</v>
      </c>
      <c r="H2639" t="s">
        <v>1151</v>
      </c>
      <c r="I2639" s="50" t="str">
        <f t="shared" si="41"/>
        <v>1. 国内VCMDEI4. 多级正反调筒式电位电阻小于等于47</v>
      </c>
      <c r="J2639" s="50" t="s">
        <v>1160</v>
      </c>
    </row>
    <row r="2640" spans="1:10" hidden="1">
      <c r="A2640" s="64" t="s">
        <v>1095</v>
      </c>
      <c r="B2640" s="64" t="s">
        <v>306</v>
      </c>
      <c r="C2640" t="s">
        <v>1084</v>
      </c>
      <c r="D2640" s="64" t="s">
        <v>390</v>
      </c>
      <c r="E2640" s="64" t="s">
        <v>28</v>
      </c>
      <c r="F2640" s="64" t="s">
        <v>377</v>
      </c>
      <c r="G2640" s="64" t="s">
        <v>531</v>
      </c>
      <c r="H2640" t="s">
        <v>1151</v>
      </c>
      <c r="I2640" s="50" t="str">
        <f t="shared" si="41"/>
        <v>1. 国内VCMDEIII5. 多级线性调无小于等于47</v>
      </c>
      <c r="J2640" s="50" t="s">
        <v>1160</v>
      </c>
    </row>
    <row r="2641" spans="1:10" hidden="1">
      <c r="A2641" s="64" t="s">
        <v>1095</v>
      </c>
      <c r="B2641" s="64" t="s">
        <v>306</v>
      </c>
      <c r="C2641" t="s">
        <v>1084</v>
      </c>
      <c r="D2641" s="64" t="s">
        <v>390</v>
      </c>
      <c r="E2641" s="64" t="s">
        <v>153</v>
      </c>
      <c r="F2641" s="64" t="s">
        <v>377</v>
      </c>
      <c r="G2641" s="64" t="s">
        <v>531</v>
      </c>
      <c r="H2641" t="s">
        <v>1151</v>
      </c>
      <c r="I2641" s="50" t="str">
        <f t="shared" si="41"/>
        <v>1. 国内VCMDEI5. 多级线性调无小于等于47</v>
      </c>
      <c r="J2641" s="50" t="s">
        <v>1160</v>
      </c>
    </row>
    <row r="2642" spans="1:10" hidden="1">
      <c r="A2642" s="64" t="s">
        <v>1095</v>
      </c>
      <c r="B2642" s="64" t="s">
        <v>306</v>
      </c>
      <c r="C2642" t="s">
        <v>1084</v>
      </c>
      <c r="D2642" s="64" t="s">
        <v>390</v>
      </c>
      <c r="E2642" s="64" t="s">
        <v>28</v>
      </c>
      <c r="F2642" s="64" t="s">
        <v>378</v>
      </c>
      <c r="G2642" s="64" t="s">
        <v>531</v>
      </c>
      <c r="H2642" t="s">
        <v>1151</v>
      </c>
      <c r="I2642" s="50" t="str">
        <f t="shared" si="41"/>
        <v>1. 国内VCMDEIII6. 多级粗细调无小于等于47</v>
      </c>
      <c r="J2642" s="50" t="s">
        <v>1160</v>
      </c>
    </row>
    <row r="2643" spans="1:10" hidden="1">
      <c r="A2643" s="64" t="s">
        <v>1095</v>
      </c>
      <c r="B2643" s="64" t="s">
        <v>306</v>
      </c>
      <c r="C2643" t="s">
        <v>1084</v>
      </c>
      <c r="D2643" s="64" t="s">
        <v>390</v>
      </c>
      <c r="E2643" s="64" t="s">
        <v>28</v>
      </c>
      <c r="F2643" s="64" t="s">
        <v>378</v>
      </c>
      <c r="G2643" s="64" t="s">
        <v>1144</v>
      </c>
      <c r="H2643" t="s">
        <v>1151</v>
      </c>
      <c r="I2643" s="50" t="str">
        <f t="shared" si="41"/>
        <v>1. 国内VCMDEIII6. 多级粗细调筒式电位电阻小于等于47</v>
      </c>
      <c r="J2643" s="50" t="s">
        <v>1160</v>
      </c>
    </row>
    <row r="2644" spans="1:10" hidden="1">
      <c r="A2644" s="64" t="s">
        <v>1095</v>
      </c>
      <c r="B2644" s="64" t="s">
        <v>306</v>
      </c>
      <c r="C2644" t="s">
        <v>1084</v>
      </c>
      <c r="D2644" s="64" t="s">
        <v>390</v>
      </c>
      <c r="E2644" s="64" t="s">
        <v>153</v>
      </c>
      <c r="F2644" s="64" t="s">
        <v>378</v>
      </c>
      <c r="G2644" s="64" t="s">
        <v>531</v>
      </c>
      <c r="H2644" t="s">
        <v>1151</v>
      </c>
      <c r="I2644" s="50" t="str">
        <f t="shared" si="41"/>
        <v>1. 国内VCMDEI6. 多级粗细调无小于等于47</v>
      </c>
      <c r="J2644" s="50" t="s">
        <v>1160</v>
      </c>
    </row>
    <row r="2645" spans="1:10" hidden="1">
      <c r="A2645" s="64" t="s">
        <v>1095</v>
      </c>
      <c r="B2645" s="64" t="s">
        <v>306</v>
      </c>
      <c r="C2645" t="s">
        <v>1084</v>
      </c>
      <c r="D2645" s="64" t="s">
        <v>390</v>
      </c>
      <c r="E2645" s="64" t="s">
        <v>153</v>
      </c>
      <c r="F2645" s="64" t="s">
        <v>378</v>
      </c>
      <c r="G2645" s="64" t="s">
        <v>1144</v>
      </c>
      <c r="H2645" t="s">
        <v>1151</v>
      </c>
      <c r="I2645" s="50" t="str">
        <f t="shared" si="41"/>
        <v>1. 国内VCMDEI6. 多级粗细调筒式电位电阻小于等于47</v>
      </c>
      <c r="J2645" s="50" t="s">
        <v>1160</v>
      </c>
    </row>
    <row r="2646" spans="1:10" hidden="1">
      <c r="A2646" s="64" t="s">
        <v>1095</v>
      </c>
      <c r="B2646" s="64" t="s">
        <v>306</v>
      </c>
      <c r="C2646" t="s">
        <v>1084</v>
      </c>
      <c r="D2646" s="64" t="s">
        <v>118</v>
      </c>
      <c r="E2646" s="64" t="s">
        <v>28</v>
      </c>
      <c r="F2646" s="64" t="s">
        <v>373</v>
      </c>
      <c r="G2646" s="64" t="s">
        <v>531</v>
      </c>
      <c r="H2646" t="s">
        <v>1152</v>
      </c>
      <c r="I2646" s="50" t="str">
        <f t="shared" si="41"/>
        <v>1. 国内VCMBIII1. 正反调无大于47</v>
      </c>
      <c r="J2646" s="50" t="s">
        <v>1154</v>
      </c>
    </row>
    <row r="2647" spans="1:10" hidden="1">
      <c r="A2647" s="64" t="s">
        <v>1095</v>
      </c>
      <c r="B2647" s="64" t="s">
        <v>306</v>
      </c>
      <c r="C2647" t="s">
        <v>1084</v>
      </c>
      <c r="D2647" s="64" t="s">
        <v>118</v>
      </c>
      <c r="E2647" s="64" t="s">
        <v>28</v>
      </c>
      <c r="F2647" s="64" t="s">
        <v>373</v>
      </c>
      <c r="G2647" s="64" t="s">
        <v>1144</v>
      </c>
      <c r="H2647" t="s">
        <v>1152</v>
      </c>
      <c r="I2647" s="50" t="str">
        <f t="shared" si="41"/>
        <v>1. 国内VCMBIII1. 正反调筒式电位电阻大于47</v>
      </c>
      <c r="J2647" s="50" t="s">
        <v>1156</v>
      </c>
    </row>
    <row r="2648" spans="1:10" hidden="1">
      <c r="A2648" s="64" t="s">
        <v>1095</v>
      </c>
      <c r="B2648" s="64" t="s">
        <v>306</v>
      </c>
      <c r="C2648" t="s">
        <v>1084</v>
      </c>
      <c r="D2648" s="64" t="s">
        <v>118</v>
      </c>
      <c r="E2648" s="64" t="s">
        <v>153</v>
      </c>
      <c r="F2648" s="64" t="s">
        <v>373</v>
      </c>
      <c r="G2648" s="64" t="s">
        <v>531</v>
      </c>
      <c r="H2648" t="s">
        <v>1152</v>
      </c>
      <c r="I2648" s="50" t="str">
        <f t="shared" si="41"/>
        <v>1. 国内VCMBI1. 正反调无大于47</v>
      </c>
      <c r="J2648" s="50" t="s">
        <v>1154</v>
      </c>
    </row>
    <row r="2649" spans="1:10" hidden="1">
      <c r="A2649" s="64" t="s">
        <v>1095</v>
      </c>
      <c r="B2649" s="64" t="s">
        <v>306</v>
      </c>
      <c r="C2649" t="s">
        <v>1084</v>
      </c>
      <c r="D2649" s="64" t="s">
        <v>118</v>
      </c>
      <c r="E2649" s="64" t="s">
        <v>153</v>
      </c>
      <c r="F2649" s="64" t="s">
        <v>373</v>
      </c>
      <c r="G2649" s="64" t="s">
        <v>1144</v>
      </c>
      <c r="H2649" t="s">
        <v>1152</v>
      </c>
      <c r="I2649" s="50" t="str">
        <f t="shared" si="41"/>
        <v>1. 国内VCMBI1. 正反调筒式电位电阻大于47</v>
      </c>
      <c r="J2649" s="50" t="s">
        <v>1154</v>
      </c>
    </row>
    <row r="2650" spans="1:10" hidden="1">
      <c r="A2650" s="64" t="s">
        <v>1095</v>
      </c>
      <c r="B2650" s="64" t="s">
        <v>306</v>
      </c>
      <c r="C2650" t="s">
        <v>1084</v>
      </c>
      <c r="D2650" s="64" t="s">
        <v>118</v>
      </c>
      <c r="E2650" s="64" t="s">
        <v>28</v>
      </c>
      <c r="F2650" s="64" t="s">
        <v>374</v>
      </c>
      <c r="G2650" s="64" t="s">
        <v>531</v>
      </c>
      <c r="H2650" t="s">
        <v>1152</v>
      </c>
      <c r="I2650" s="50" t="str">
        <f t="shared" si="41"/>
        <v>1. 国内VCMBIII2. 线性调无大于47</v>
      </c>
      <c r="J2650" s="50" t="s">
        <v>1154</v>
      </c>
    </row>
    <row r="2651" spans="1:10" hidden="1">
      <c r="A2651" s="64" t="s">
        <v>1095</v>
      </c>
      <c r="B2651" s="64" t="s">
        <v>306</v>
      </c>
      <c r="C2651" t="s">
        <v>1084</v>
      </c>
      <c r="D2651" s="64" t="s">
        <v>118</v>
      </c>
      <c r="E2651" s="64" t="s">
        <v>153</v>
      </c>
      <c r="F2651" s="64" t="s">
        <v>374</v>
      </c>
      <c r="G2651" s="64" t="s">
        <v>531</v>
      </c>
      <c r="H2651" t="s">
        <v>1152</v>
      </c>
      <c r="I2651" s="50" t="str">
        <f t="shared" si="41"/>
        <v>1. 国内VCMBI2. 线性调无大于47</v>
      </c>
      <c r="J2651" s="50" t="s">
        <v>1154</v>
      </c>
    </row>
    <row r="2652" spans="1:10" hidden="1">
      <c r="A2652" s="64" t="s">
        <v>1095</v>
      </c>
      <c r="B2652" s="64" t="s">
        <v>306</v>
      </c>
      <c r="C2652" t="s">
        <v>1084</v>
      </c>
      <c r="D2652" s="64" t="s">
        <v>118</v>
      </c>
      <c r="E2652" s="64" t="s">
        <v>28</v>
      </c>
      <c r="F2652" s="64" t="s">
        <v>375</v>
      </c>
      <c r="G2652" s="64" t="s">
        <v>531</v>
      </c>
      <c r="H2652" t="s">
        <v>1152</v>
      </c>
      <c r="I2652" s="50" t="str">
        <f t="shared" si="41"/>
        <v>1. 国内VCMBIII3. 粗细调无大于47</v>
      </c>
      <c r="J2652" s="50" t="s">
        <v>1158</v>
      </c>
    </row>
    <row r="2653" spans="1:10" hidden="1">
      <c r="A2653" s="64" t="s">
        <v>1095</v>
      </c>
      <c r="B2653" s="64" t="s">
        <v>306</v>
      </c>
      <c r="C2653" t="s">
        <v>1084</v>
      </c>
      <c r="D2653" s="64" t="s">
        <v>118</v>
      </c>
      <c r="E2653" s="64" t="s">
        <v>28</v>
      </c>
      <c r="F2653" s="64" t="s">
        <v>375</v>
      </c>
      <c r="G2653" s="64" t="s">
        <v>1144</v>
      </c>
      <c r="H2653" t="s">
        <v>1152</v>
      </c>
      <c r="I2653" s="50" t="str">
        <f t="shared" si="41"/>
        <v>1. 国内VCMBIII3. 粗细调筒式电位电阻大于47</v>
      </c>
      <c r="J2653" s="50" t="s">
        <v>1158</v>
      </c>
    </row>
    <row r="2654" spans="1:10" hidden="1">
      <c r="A2654" s="64" t="s">
        <v>1095</v>
      </c>
      <c r="B2654" s="64" t="s">
        <v>306</v>
      </c>
      <c r="C2654" t="s">
        <v>1084</v>
      </c>
      <c r="D2654" s="64" t="s">
        <v>118</v>
      </c>
      <c r="E2654" s="64" t="s">
        <v>153</v>
      </c>
      <c r="F2654" s="64" t="s">
        <v>375</v>
      </c>
      <c r="G2654" s="64" t="s">
        <v>531</v>
      </c>
      <c r="H2654" t="s">
        <v>1152</v>
      </c>
      <c r="I2654" s="50" t="str">
        <f t="shared" si="41"/>
        <v>1. 国内VCMBI3. 粗细调无大于47</v>
      </c>
      <c r="J2654" s="50" t="s">
        <v>1158</v>
      </c>
    </row>
    <row r="2655" spans="1:10" hidden="1">
      <c r="A2655" s="64" t="s">
        <v>1095</v>
      </c>
      <c r="B2655" s="64" t="s">
        <v>306</v>
      </c>
      <c r="C2655" t="s">
        <v>1084</v>
      </c>
      <c r="D2655" s="64" t="s">
        <v>118</v>
      </c>
      <c r="E2655" s="64" t="s">
        <v>153</v>
      </c>
      <c r="F2655" s="64" t="s">
        <v>375</v>
      </c>
      <c r="G2655" s="64" t="s">
        <v>1144</v>
      </c>
      <c r="H2655" t="s">
        <v>1152</v>
      </c>
      <c r="I2655" s="50" t="str">
        <f t="shared" si="41"/>
        <v>1. 国内VCMBI3. 粗细调筒式电位电阻大于47</v>
      </c>
      <c r="J2655" s="50" t="s">
        <v>1158</v>
      </c>
    </row>
    <row r="2656" spans="1:10" hidden="1">
      <c r="A2656" s="64" t="s">
        <v>1095</v>
      </c>
      <c r="B2656" s="64" t="s">
        <v>306</v>
      </c>
      <c r="C2656" t="s">
        <v>1084</v>
      </c>
      <c r="D2656" s="64" t="s">
        <v>118</v>
      </c>
      <c r="E2656" s="64" t="s">
        <v>28</v>
      </c>
      <c r="F2656" s="64" t="s">
        <v>376</v>
      </c>
      <c r="G2656" s="64" t="s">
        <v>531</v>
      </c>
      <c r="H2656" t="s">
        <v>1152</v>
      </c>
      <c r="I2656" s="50" t="str">
        <f t="shared" si="41"/>
        <v>1. 国内VCMBIII4. 多级正反调无大于47</v>
      </c>
      <c r="J2656" s="50" t="s">
        <v>1166</v>
      </c>
    </row>
    <row r="2657" spans="1:10" hidden="1">
      <c r="A2657" s="64" t="s">
        <v>1095</v>
      </c>
      <c r="B2657" s="64" t="s">
        <v>306</v>
      </c>
      <c r="C2657" t="s">
        <v>1084</v>
      </c>
      <c r="D2657" s="64" t="s">
        <v>118</v>
      </c>
      <c r="E2657" s="64" t="s">
        <v>28</v>
      </c>
      <c r="F2657" s="64" t="s">
        <v>376</v>
      </c>
      <c r="G2657" s="64" t="s">
        <v>1144</v>
      </c>
      <c r="H2657" t="s">
        <v>1152</v>
      </c>
      <c r="I2657" s="50" t="str">
        <f t="shared" si="41"/>
        <v>1. 国内VCMBIII4. 多级正反调筒式电位电阻大于47</v>
      </c>
      <c r="J2657" s="50" t="s">
        <v>1166</v>
      </c>
    </row>
    <row r="2658" spans="1:10" hidden="1">
      <c r="A2658" s="64" t="s">
        <v>1095</v>
      </c>
      <c r="B2658" s="64" t="s">
        <v>306</v>
      </c>
      <c r="C2658" t="s">
        <v>1084</v>
      </c>
      <c r="D2658" s="64" t="s">
        <v>118</v>
      </c>
      <c r="E2658" s="64" t="s">
        <v>153</v>
      </c>
      <c r="F2658" s="64" t="s">
        <v>376</v>
      </c>
      <c r="G2658" s="64" t="s">
        <v>531</v>
      </c>
      <c r="H2658" t="s">
        <v>1152</v>
      </c>
      <c r="I2658" s="50" t="str">
        <f t="shared" si="41"/>
        <v>1. 国内VCMBI4. 多级正反调无大于47</v>
      </c>
      <c r="J2658" s="50" t="s">
        <v>1166</v>
      </c>
    </row>
    <row r="2659" spans="1:10" hidden="1">
      <c r="A2659" s="64" t="s">
        <v>1095</v>
      </c>
      <c r="B2659" s="64" t="s">
        <v>306</v>
      </c>
      <c r="C2659" t="s">
        <v>1084</v>
      </c>
      <c r="D2659" s="64" t="s">
        <v>118</v>
      </c>
      <c r="E2659" s="64" t="s">
        <v>153</v>
      </c>
      <c r="F2659" s="64" t="s">
        <v>376</v>
      </c>
      <c r="G2659" s="64" t="s">
        <v>1144</v>
      </c>
      <c r="H2659" t="s">
        <v>1152</v>
      </c>
      <c r="I2659" s="50" t="str">
        <f t="shared" si="41"/>
        <v>1. 国内VCMBI4. 多级正反调筒式电位电阻大于47</v>
      </c>
      <c r="J2659" s="50" t="s">
        <v>1166</v>
      </c>
    </row>
    <row r="2660" spans="1:10" hidden="1">
      <c r="A2660" s="64" t="s">
        <v>1095</v>
      </c>
      <c r="B2660" s="64" t="s">
        <v>306</v>
      </c>
      <c r="C2660" t="s">
        <v>1084</v>
      </c>
      <c r="D2660" s="64" t="s">
        <v>118</v>
      </c>
      <c r="E2660" s="64" t="s">
        <v>28</v>
      </c>
      <c r="F2660" s="64" t="s">
        <v>377</v>
      </c>
      <c r="G2660" s="64" t="s">
        <v>531</v>
      </c>
      <c r="H2660" t="s">
        <v>1152</v>
      </c>
      <c r="I2660" s="50" t="str">
        <f t="shared" si="41"/>
        <v>1. 国内VCMBIII5. 多级线性调无大于47</v>
      </c>
      <c r="J2660" s="50" t="s">
        <v>1166</v>
      </c>
    </row>
    <row r="2661" spans="1:10" hidden="1">
      <c r="A2661" s="64" t="s">
        <v>1095</v>
      </c>
      <c r="B2661" s="64" t="s">
        <v>306</v>
      </c>
      <c r="C2661" t="s">
        <v>1084</v>
      </c>
      <c r="D2661" s="64" t="s">
        <v>118</v>
      </c>
      <c r="E2661" s="64" t="s">
        <v>153</v>
      </c>
      <c r="F2661" s="64" t="s">
        <v>377</v>
      </c>
      <c r="G2661" s="64" t="s">
        <v>531</v>
      </c>
      <c r="H2661" t="s">
        <v>1152</v>
      </c>
      <c r="I2661" s="50" t="str">
        <f t="shared" si="41"/>
        <v>1. 国内VCMBI5. 多级线性调无大于47</v>
      </c>
      <c r="J2661" s="50" t="s">
        <v>1166</v>
      </c>
    </row>
    <row r="2662" spans="1:10" hidden="1">
      <c r="A2662" s="64" t="s">
        <v>1095</v>
      </c>
      <c r="B2662" s="64" t="s">
        <v>306</v>
      </c>
      <c r="C2662" t="s">
        <v>1084</v>
      </c>
      <c r="D2662" s="64" t="s">
        <v>118</v>
      </c>
      <c r="E2662" s="64" t="s">
        <v>28</v>
      </c>
      <c r="F2662" s="64" t="s">
        <v>378</v>
      </c>
      <c r="G2662" s="64" t="s">
        <v>531</v>
      </c>
      <c r="H2662" t="s">
        <v>1152</v>
      </c>
      <c r="I2662" s="50" t="str">
        <f t="shared" si="41"/>
        <v>1. 国内VCMBIII6. 多级粗细调无大于47</v>
      </c>
      <c r="J2662" s="50" t="s">
        <v>1166</v>
      </c>
    </row>
    <row r="2663" spans="1:10" hidden="1">
      <c r="A2663" s="64" t="s">
        <v>1095</v>
      </c>
      <c r="B2663" s="64" t="s">
        <v>306</v>
      </c>
      <c r="C2663" t="s">
        <v>1084</v>
      </c>
      <c r="D2663" s="64" t="s">
        <v>118</v>
      </c>
      <c r="E2663" s="64" t="s">
        <v>28</v>
      </c>
      <c r="F2663" s="64" t="s">
        <v>378</v>
      </c>
      <c r="G2663" s="64" t="s">
        <v>1144</v>
      </c>
      <c r="H2663" t="s">
        <v>1152</v>
      </c>
      <c r="I2663" s="50" t="str">
        <f t="shared" si="41"/>
        <v>1. 国内VCMBIII6. 多级粗细调筒式电位电阻大于47</v>
      </c>
      <c r="J2663" s="50" t="s">
        <v>1166</v>
      </c>
    </row>
    <row r="2664" spans="1:10" hidden="1">
      <c r="A2664" s="64" t="s">
        <v>1095</v>
      </c>
      <c r="B2664" s="64" t="s">
        <v>306</v>
      </c>
      <c r="C2664" t="s">
        <v>1084</v>
      </c>
      <c r="D2664" s="64" t="s">
        <v>118</v>
      </c>
      <c r="E2664" s="64" t="s">
        <v>153</v>
      </c>
      <c r="F2664" s="64" t="s">
        <v>378</v>
      </c>
      <c r="G2664" s="64" t="s">
        <v>531</v>
      </c>
      <c r="H2664" t="s">
        <v>1152</v>
      </c>
      <c r="I2664" s="50" t="str">
        <f t="shared" si="41"/>
        <v>1. 国内VCMBI6. 多级粗细调无大于47</v>
      </c>
      <c r="J2664" s="50" t="s">
        <v>1166</v>
      </c>
    </row>
    <row r="2665" spans="1:10" hidden="1">
      <c r="A2665" s="64" t="s">
        <v>1095</v>
      </c>
      <c r="B2665" s="64" t="s">
        <v>306</v>
      </c>
      <c r="C2665" t="s">
        <v>1084</v>
      </c>
      <c r="D2665" s="64" t="s">
        <v>118</v>
      </c>
      <c r="E2665" s="64" t="s">
        <v>153</v>
      </c>
      <c r="F2665" s="64" t="s">
        <v>378</v>
      </c>
      <c r="G2665" s="64" t="s">
        <v>1144</v>
      </c>
      <c r="H2665" t="s">
        <v>1152</v>
      </c>
      <c r="I2665" s="50" t="str">
        <f t="shared" si="41"/>
        <v>1. 国内VCMBI6. 多级粗细调筒式电位电阻大于47</v>
      </c>
      <c r="J2665" s="50" t="s">
        <v>1166</v>
      </c>
    </row>
    <row r="2666" spans="1:10" hidden="1">
      <c r="A2666" s="64" t="s">
        <v>1095</v>
      </c>
      <c r="B2666" s="64" t="s">
        <v>306</v>
      </c>
      <c r="C2666" t="s">
        <v>1084</v>
      </c>
      <c r="D2666" s="64" t="s">
        <v>389</v>
      </c>
      <c r="E2666" s="64" t="s">
        <v>28</v>
      </c>
      <c r="F2666" s="64" t="s">
        <v>373</v>
      </c>
      <c r="G2666" s="64" t="s">
        <v>531</v>
      </c>
      <c r="H2666" t="s">
        <v>1152</v>
      </c>
      <c r="I2666" s="50" t="str">
        <f t="shared" ref="I2666:I2729" si="42">A2666&amp;B2666&amp;D2666&amp;E2666&amp;F2666&amp;G2666&amp;H2666</f>
        <v>1. 国内VCMCIII1. 正反调无大于47</v>
      </c>
      <c r="J2666" s="50" t="s">
        <v>1154</v>
      </c>
    </row>
    <row r="2667" spans="1:10" hidden="1">
      <c r="A2667" s="64" t="s">
        <v>1095</v>
      </c>
      <c r="B2667" s="64" t="s">
        <v>306</v>
      </c>
      <c r="C2667" t="s">
        <v>1084</v>
      </c>
      <c r="D2667" s="64" t="s">
        <v>389</v>
      </c>
      <c r="E2667" s="64" t="s">
        <v>28</v>
      </c>
      <c r="F2667" s="64" t="s">
        <v>373</v>
      </c>
      <c r="G2667" s="64" t="s">
        <v>1144</v>
      </c>
      <c r="H2667" t="s">
        <v>1152</v>
      </c>
      <c r="I2667" s="50" t="str">
        <f t="shared" si="42"/>
        <v>1. 国内VCMCIII1. 正反调筒式电位电阻大于47</v>
      </c>
      <c r="J2667" s="50" t="s">
        <v>1156</v>
      </c>
    </row>
    <row r="2668" spans="1:10" hidden="1">
      <c r="A2668" s="64" t="s">
        <v>1095</v>
      </c>
      <c r="B2668" s="64" t="s">
        <v>306</v>
      </c>
      <c r="C2668" t="s">
        <v>1084</v>
      </c>
      <c r="D2668" s="64" t="s">
        <v>389</v>
      </c>
      <c r="E2668" s="64" t="s">
        <v>153</v>
      </c>
      <c r="F2668" s="64" t="s">
        <v>373</v>
      </c>
      <c r="G2668" s="64" t="s">
        <v>531</v>
      </c>
      <c r="H2668" t="s">
        <v>1152</v>
      </c>
      <c r="I2668" s="50" t="str">
        <f t="shared" si="42"/>
        <v>1. 国内VCMCI1. 正反调无大于47</v>
      </c>
      <c r="J2668" s="50" t="s">
        <v>1154</v>
      </c>
    </row>
    <row r="2669" spans="1:10" hidden="1">
      <c r="A2669" s="64" t="s">
        <v>1095</v>
      </c>
      <c r="B2669" s="64" t="s">
        <v>306</v>
      </c>
      <c r="C2669" t="s">
        <v>1084</v>
      </c>
      <c r="D2669" s="64" t="s">
        <v>389</v>
      </c>
      <c r="E2669" s="64" t="s">
        <v>153</v>
      </c>
      <c r="F2669" s="64" t="s">
        <v>373</v>
      </c>
      <c r="G2669" s="64" t="s">
        <v>1144</v>
      </c>
      <c r="H2669" t="s">
        <v>1152</v>
      </c>
      <c r="I2669" s="50" t="str">
        <f t="shared" si="42"/>
        <v>1. 国内VCMCI1. 正反调筒式电位电阻大于47</v>
      </c>
      <c r="J2669" s="50" t="s">
        <v>1154</v>
      </c>
    </row>
    <row r="2670" spans="1:10" hidden="1">
      <c r="A2670" s="64" t="s">
        <v>1095</v>
      </c>
      <c r="B2670" s="64" t="s">
        <v>306</v>
      </c>
      <c r="C2670" t="s">
        <v>1084</v>
      </c>
      <c r="D2670" s="64" t="s">
        <v>389</v>
      </c>
      <c r="E2670" s="64" t="s">
        <v>28</v>
      </c>
      <c r="F2670" s="64" t="s">
        <v>374</v>
      </c>
      <c r="G2670" s="64" t="s">
        <v>531</v>
      </c>
      <c r="H2670" t="s">
        <v>1152</v>
      </c>
      <c r="I2670" s="50" t="str">
        <f t="shared" si="42"/>
        <v>1. 国内VCMCIII2. 线性调无大于47</v>
      </c>
      <c r="J2670" s="50" t="s">
        <v>1154</v>
      </c>
    </row>
    <row r="2671" spans="1:10" hidden="1">
      <c r="A2671" s="64" t="s">
        <v>1095</v>
      </c>
      <c r="B2671" s="64" t="s">
        <v>306</v>
      </c>
      <c r="C2671" t="s">
        <v>1084</v>
      </c>
      <c r="D2671" s="64" t="s">
        <v>389</v>
      </c>
      <c r="E2671" s="64" t="s">
        <v>153</v>
      </c>
      <c r="F2671" s="64" t="s">
        <v>374</v>
      </c>
      <c r="G2671" s="64" t="s">
        <v>531</v>
      </c>
      <c r="H2671" t="s">
        <v>1152</v>
      </c>
      <c r="I2671" s="50" t="str">
        <f t="shared" si="42"/>
        <v>1. 国内VCMCI2. 线性调无大于47</v>
      </c>
      <c r="J2671" s="50" t="s">
        <v>1154</v>
      </c>
    </row>
    <row r="2672" spans="1:10" hidden="1">
      <c r="A2672" s="64" t="s">
        <v>1095</v>
      </c>
      <c r="B2672" s="64" t="s">
        <v>306</v>
      </c>
      <c r="C2672" t="s">
        <v>1084</v>
      </c>
      <c r="D2672" s="64" t="s">
        <v>389</v>
      </c>
      <c r="E2672" s="64" t="s">
        <v>28</v>
      </c>
      <c r="F2672" s="64" t="s">
        <v>375</v>
      </c>
      <c r="G2672" s="64" t="s">
        <v>531</v>
      </c>
      <c r="H2672" t="s">
        <v>1152</v>
      </c>
      <c r="I2672" s="50" t="str">
        <f t="shared" si="42"/>
        <v>1. 国内VCMCIII3. 粗细调无大于47</v>
      </c>
      <c r="J2672" s="50" t="s">
        <v>1158</v>
      </c>
    </row>
    <row r="2673" spans="1:10" hidden="1">
      <c r="A2673" s="64" t="s">
        <v>1095</v>
      </c>
      <c r="B2673" s="64" t="s">
        <v>306</v>
      </c>
      <c r="C2673" t="s">
        <v>1084</v>
      </c>
      <c r="D2673" s="64" t="s">
        <v>389</v>
      </c>
      <c r="E2673" s="64" t="s">
        <v>28</v>
      </c>
      <c r="F2673" s="64" t="s">
        <v>375</v>
      </c>
      <c r="G2673" s="64" t="s">
        <v>1144</v>
      </c>
      <c r="H2673" t="s">
        <v>1152</v>
      </c>
      <c r="I2673" s="50" t="str">
        <f t="shared" si="42"/>
        <v>1. 国内VCMCIII3. 粗细调筒式电位电阻大于47</v>
      </c>
      <c r="J2673" s="50" t="s">
        <v>1158</v>
      </c>
    </row>
    <row r="2674" spans="1:10" hidden="1">
      <c r="A2674" s="64" t="s">
        <v>1095</v>
      </c>
      <c r="B2674" s="64" t="s">
        <v>306</v>
      </c>
      <c r="C2674" t="s">
        <v>1084</v>
      </c>
      <c r="D2674" s="64" t="s">
        <v>389</v>
      </c>
      <c r="E2674" s="64" t="s">
        <v>153</v>
      </c>
      <c r="F2674" s="64" t="s">
        <v>375</v>
      </c>
      <c r="G2674" s="64" t="s">
        <v>531</v>
      </c>
      <c r="H2674" t="s">
        <v>1152</v>
      </c>
      <c r="I2674" s="50" t="str">
        <f t="shared" si="42"/>
        <v>1. 国内VCMCI3. 粗细调无大于47</v>
      </c>
      <c r="J2674" s="50" t="s">
        <v>1158</v>
      </c>
    </row>
    <row r="2675" spans="1:10" hidden="1">
      <c r="A2675" s="64" t="s">
        <v>1095</v>
      </c>
      <c r="B2675" s="64" t="s">
        <v>306</v>
      </c>
      <c r="C2675" t="s">
        <v>1084</v>
      </c>
      <c r="D2675" s="64" t="s">
        <v>389</v>
      </c>
      <c r="E2675" s="64" t="s">
        <v>153</v>
      </c>
      <c r="F2675" s="64" t="s">
        <v>375</v>
      </c>
      <c r="G2675" s="64" t="s">
        <v>1144</v>
      </c>
      <c r="H2675" t="s">
        <v>1152</v>
      </c>
      <c r="I2675" s="50" t="str">
        <f t="shared" si="42"/>
        <v>1. 国内VCMCI3. 粗细调筒式电位电阻大于47</v>
      </c>
      <c r="J2675" s="50" t="s">
        <v>1158</v>
      </c>
    </row>
    <row r="2676" spans="1:10" hidden="1">
      <c r="A2676" s="64" t="s">
        <v>1095</v>
      </c>
      <c r="B2676" s="64" t="s">
        <v>306</v>
      </c>
      <c r="C2676" t="s">
        <v>1084</v>
      </c>
      <c r="D2676" s="64" t="s">
        <v>389</v>
      </c>
      <c r="E2676" s="64" t="s">
        <v>28</v>
      </c>
      <c r="F2676" s="64" t="s">
        <v>376</v>
      </c>
      <c r="G2676" s="64" t="s">
        <v>531</v>
      </c>
      <c r="H2676" t="s">
        <v>1152</v>
      </c>
      <c r="I2676" s="50" t="str">
        <f t="shared" si="42"/>
        <v>1. 国内VCMCIII4. 多级正反调无大于47</v>
      </c>
      <c r="J2676" s="50" t="s">
        <v>1166</v>
      </c>
    </row>
    <row r="2677" spans="1:10" hidden="1">
      <c r="A2677" s="64" t="s">
        <v>1095</v>
      </c>
      <c r="B2677" s="64" t="s">
        <v>306</v>
      </c>
      <c r="C2677" t="s">
        <v>1084</v>
      </c>
      <c r="D2677" s="64" t="s">
        <v>389</v>
      </c>
      <c r="E2677" s="64" t="s">
        <v>28</v>
      </c>
      <c r="F2677" s="64" t="s">
        <v>376</v>
      </c>
      <c r="G2677" s="64" t="s">
        <v>1144</v>
      </c>
      <c r="H2677" t="s">
        <v>1152</v>
      </c>
      <c r="I2677" s="50" t="str">
        <f t="shared" si="42"/>
        <v>1. 国内VCMCIII4. 多级正反调筒式电位电阻大于47</v>
      </c>
      <c r="J2677" s="50" t="s">
        <v>1166</v>
      </c>
    </row>
    <row r="2678" spans="1:10" hidden="1">
      <c r="A2678" s="64" t="s">
        <v>1095</v>
      </c>
      <c r="B2678" s="64" t="s">
        <v>306</v>
      </c>
      <c r="C2678" t="s">
        <v>1084</v>
      </c>
      <c r="D2678" s="64" t="s">
        <v>389</v>
      </c>
      <c r="E2678" s="64" t="s">
        <v>153</v>
      </c>
      <c r="F2678" s="64" t="s">
        <v>376</v>
      </c>
      <c r="G2678" s="64" t="s">
        <v>531</v>
      </c>
      <c r="H2678" t="s">
        <v>1152</v>
      </c>
      <c r="I2678" s="50" t="str">
        <f t="shared" si="42"/>
        <v>1. 国内VCMCI4. 多级正反调无大于47</v>
      </c>
      <c r="J2678" s="50" t="s">
        <v>1166</v>
      </c>
    </row>
    <row r="2679" spans="1:10" hidden="1">
      <c r="A2679" s="64" t="s">
        <v>1095</v>
      </c>
      <c r="B2679" s="64" t="s">
        <v>306</v>
      </c>
      <c r="C2679" t="s">
        <v>1084</v>
      </c>
      <c r="D2679" s="64" t="s">
        <v>389</v>
      </c>
      <c r="E2679" s="64" t="s">
        <v>153</v>
      </c>
      <c r="F2679" s="64" t="s">
        <v>376</v>
      </c>
      <c r="G2679" s="64" t="s">
        <v>1144</v>
      </c>
      <c r="H2679" t="s">
        <v>1152</v>
      </c>
      <c r="I2679" s="50" t="str">
        <f t="shared" si="42"/>
        <v>1. 国内VCMCI4. 多级正反调筒式电位电阻大于47</v>
      </c>
      <c r="J2679" s="50" t="s">
        <v>1166</v>
      </c>
    </row>
    <row r="2680" spans="1:10" hidden="1">
      <c r="A2680" s="64" t="s">
        <v>1095</v>
      </c>
      <c r="B2680" s="64" t="s">
        <v>306</v>
      </c>
      <c r="C2680" t="s">
        <v>1084</v>
      </c>
      <c r="D2680" s="64" t="s">
        <v>389</v>
      </c>
      <c r="E2680" s="64" t="s">
        <v>28</v>
      </c>
      <c r="F2680" s="64" t="s">
        <v>377</v>
      </c>
      <c r="G2680" s="64" t="s">
        <v>531</v>
      </c>
      <c r="H2680" t="s">
        <v>1152</v>
      </c>
      <c r="I2680" s="50" t="str">
        <f t="shared" si="42"/>
        <v>1. 国内VCMCIII5. 多级线性调无大于47</v>
      </c>
      <c r="J2680" s="50" t="s">
        <v>1166</v>
      </c>
    </row>
    <row r="2681" spans="1:10" hidden="1">
      <c r="A2681" s="64" t="s">
        <v>1095</v>
      </c>
      <c r="B2681" s="64" t="s">
        <v>306</v>
      </c>
      <c r="C2681" t="s">
        <v>1084</v>
      </c>
      <c r="D2681" s="64" t="s">
        <v>389</v>
      </c>
      <c r="E2681" s="64" t="s">
        <v>153</v>
      </c>
      <c r="F2681" s="64" t="s">
        <v>377</v>
      </c>
      <c r="G2681" s="64" t="s">
        <v>531</v>
      </c>
      <c r="H2681" t="s">
        <v>1152</v>
      </c>
      <c r="I2681" s="50" t="str">
        <f t="shared" si="42"/>
        <v>1. 国内VCMCI5. 多级线性调无大于47</v>
      </c>
      <c r="J2681" s="50" t="s">
        <v>1166</v>
      </c>
    </row>
    <row r="2682" spans="1:10" hidden="1">
      <c r="A2682" s="64" t="s">
        <v>1095</v>
      </c>
      <c r="B2682" s="64" t="s">
        <v>306</v>
      </c>
      <c r="C2682" t="s">
        <v>1084</v>
      </c>
      <c r="D2682" s="64" t="s">
        <v>389</v>
      </c>
      <c r="E2682" s="64" t="s">
        <v>28</v>
      </c>
      <c r="F2682" s="64" t="s">
        <v>378</v>
      </c>
      <c r="G2682" s="64" t="s">
        <v>531</v>
      </c>
      <c r="H2682" t="s">
        <v>1152</v>
      </c>
      <c r="I2682" s="50" t="str">
        <f t="shared" si="42"/>
        <v>1. 国内VCMCIII6. 多级粗细调无大于47</v>
      </c>
      <c r="J2682" s="50" t="s">
        <v>1166</v>
      </c>
    </row>
    <row r="2683" spans="1:10" hidden="1">
      <c r="A2683" s="64" t="s">
        <v>1095</v>
      </c>
      <c r="B2683" s="64" t="s">
        <v>306</v>
      </c>
      <c r="C2683" t="s">
        <v>1084</v>
      </c>
      <c r="D2683" s="64" t="s">
        <v>389</v>
      </c>
      <c r="E2683" s="64" t="s">
        <v>28</v>
      </c>
      <c r="F2683" s="64" t="s">
        <v>378</v>
      </c>
      <c r="G2683" s="64" t="s">
        <v>1144</v>
      </c>
      <c r="H2683" t="s">
        <v>1152</v>
      </c>
      <c r="I2683" s="50" t="str">
        <f t="shared" si="42"/>
        <v>1. 国内VCMCIII6. 多级粗细调筒式电位电阻大于47</v>
      </c>
      <c r="J2683" s="50" t="s">
        <v>1166</v>
      </c>
    </row>
    <row r="2684" spans="1:10" hidden="1">
      <c r="A2684" s="64" t="s">
        <v>1095</v>
      </c>
      <c r="B2684" s="64" t="s">
        <v>306</v>
      </c>
      <c r="C2684" t="s">
        <v>1084</v>
      </c>
      <c r="D2684" s="64" t="s">
        <v>389</v>
      </c>
      <c r="E2684" s="64" t="s">
        <v>153</v>
      </c>
      <c r="F2684" s="64" t="s">
        <v>378</v>
      </c>
      <c r="G2684" s="64" t="s">
        <v>531</v>
      </c>
      <c r="H2684" t="s">
        <v>1152</v>
      </c>
      <c r="I2684" s="50" t="str">
        <f t="shared" si="42"/>
        <v>1. 国内VCMCI6. 多级粗细调无大于47</v>
      </c>
      <c r="J2684" s="50" t="s">
        <v>1166</v>
      </c>
    </row>
    <row r="2685" spans="1:10" hidden="1">
      <c r="A2685" s="64" t="s">
        <v>1095</v>
      </c>
      <c r="B2685" s="64" t="s">
        <v>306</v>
      </c>
      <c r="C2685" t="s">
        <v>1084</v>
      </c>
      <c r="D2685" s="64" t="s">
        <v>389</v>
      </c>
      <c r="E2685" s="64" t="s">
        <v>153</v>
      </c>
      <c r="F2685" s="64" t="s">
        <v>378</v>
      </c>
      <c r="G2685" s="64" t="s">
        <v>1144</v>
      </c>
      <c r="H2685" t="s">
        <v>1152</v>
      </c>
      <c r="I2685" s="50" t="str">
        <f t="shared" si="42"/>
        <v>1. 国内VCMCI6. 多级粗细调筒式电位电阻大于47</v>
      </c>
      <c r="J2685" s="50" t="s">
        <v>1166</v>
      </c>
    </row>
    <row r="2686" spans="1:10" hidden="1">
      <c r="A2686" s="64" t="s">
        <v>1095</v>
      </c>
      <c r="B2686" s="64" t="s">
        <v>306</v>
      </c>
      <c r="C2686" t="s">
        <v>1084</v>
      </c>
      <c r="D2686" s="64" t="s">
        <v>387</v>
      </c>
      <c r="E2686" s="64" t="s">
        <v>28</v>
      </c>
      <c r="F2686" s="64" t="s">
        <v>373</v>
      </c>
      <c r="G2686" s="64" t="s">
        <v>531</v>
      </c>
      <c r="H2686" t="s">
        <v>1152</v>
      </c>
      <c r="I2686" s="50" t="str">
        <f t="shared" si="42"/>
        <v>1. 国内VCMDIII1. 正反调无大于47</v>
      </c>
      <c r="J2686" s="50" t="s">
        <v>1156</v>
      </c>
    </row>
    <row r="2687" spans="1:10" hidden="1">
      <c r="A2687" s="64" t="s">
        <v>1095</v>
      </c>
      <c r="B2687" s="64" t="s">
        <v>306</v>
      </c>
      <c r="C2687" t="s">
        <v>1084</v>
      </c>
      <c r="D2687" s="64" t="s">
        <v>387</v>
      </c>
      <c r="E2687" s="64" t="s">
        <v>28</v>
      </c>
      <c r="F2687" s="64" t="s">
        <v>373</v>
      </c>
      <c r="G2687" s="64" t="s">
        <v>1144</v>
      </c>
      <c r="H2687" t="s">
        <v>1152</v>
      </c>
      <c r="I2687" s="50" t="str">
        <f t="shared" si="42"/>
        <v>1. 国内VCMDIII1. 正反调筒式电位电阻大于47</v>
      </c>
      <c r="J2687" s="50" t="s">
        <v>1162</v>
      </c>
    </row>
    <row r="2688" spans="1:10" hidden="1">
      <c r="A2688" s="64" t="s">
        <v>1095</v>
      </c>
      <c r="B2688" s="64" t="s">
        <v>306</v>
      </c>
      <c r="C2688" t="s">
        <v>1084</v>
      </c>
      <c r="D2688" s="64" t="s">
        <v>387</v>
      </c>
      <c r="E2688" s="64" t="s">
        <v>153</v>
      </c>
      <c r="F2688" s="64" t="s">
        <v>373</v>
      </c>
      <c r="G2688" s="64" t="s">
        <v>531</v>
      </c>
      <c r="H2688" t="s">
        <v>1152</v>
      </c>
      <c r="I2688" s="50" t="str">
        <f t="shared" si="42"/>
        <v>1. 国内VCMDI1. 正反调无大于47</v>
      </c>
      <c r="J2688" s="50" t="s">
        <v>1154</v>
      </c>
    </row>
    <row r="2689" spans="1:10" hidden="1">
      <c r="A2689" s="64" t="s">
        <v>1095</v>
      </c>
      <c r="B2689" s="64" t="s">
        <v>306</v>
      </c>
      <c r="C2689" t="s">
        <v>1084</v>
      </c>
      <c r="D2689" s="64" t="s">
        <v>387</v>
      </c>
      <c r="E2689" s="64" t="s">
        <v>153</v>
      </c>
      <c r="F2689" s="64" t="s">
        <v>373</v>
      </c>
      <c r="G2689" s="64" t="s">
        <v>1144</v>
      </c>
      <c r="H2689" t="s">
        <v>1152</v>
      </c>
      <c r="I2689" s="50" t="str">
        <f t="shared" si="42"/>
        <v>1. 国内VCMDI1. 正反调筒式电位电阻大于47</v>
      </c>
      <c r="J2689" s="50" t="s">
        <v>1154</v>
      </c>
    </row>
    <row r="2690" spans="1:10" hidden="1">
      <c r="A2690" s="64" t="s">
        <v>1095</v>
      </c>
      <c r="B2690" s="64" t="s">
        <v>306</v>
      </c>
      <c r="C2690" t="s">
        <v>1084</v>
      </c>
      <c r="D2690" s="64" t="s">
        <v>387</v>
      </c>
      <c r="E2690" s="64" t="s">
        <v>28</v>
      </c>
      <c r="F2690" s="64" t="s">
        <v>374</v>
      </c>
      <c r="G2690" s="64" t="s">
        <v>531</v>
      </c>
      <c r="H2690" t="s">
        <v>1152</v>
      </c>
      <c r="I2690" s="50" t="str">
        <f t="shared" si="42"/>
        <v>1. 国内VCMDIII2. 线性调无大于47</v>
      </c>
      <c r="J2690" s="50" t="s">
        <v>1156</v>
      </c>
    </row>
    <row r="2691" spans="1:10" hidden="1">
      <c r="A2691" s="64" t="s">
        <v>1095</v>
      </c>
      <c r="B2691" s="64" t="s">
        <v>306</v>
      </c>
      <c r="C2691" t="s">
        <v>1084</v>
      </c>
      <c r="D2691" s="64" t="s">
        <v>387</v>
      </c>
      <c r="E2691" s="64" t="s">
        <v>153</v>
      </c>
      <c r="F2691" s="64" t="s">
        <v>374</v>
      </c>
      <c r="G2691" s="64" t="s">
        <v>531</v>
      </c>
      <c r="H2691" t="s">
        <v>1152</v>
      </c>
      <c r="I2691" s="50" t="str">
        <f t="shared" si="42"/>
        <v>1. 国内VCMDI2. 线性调无大于47</v>
      </c>
      <c r="J2691" s="50" t="s">
        <v>1154</v>
      </c>
    </row>
    <row r="2692" spans="1:10" hidden="1">
      <c r="A2692" s="64" t="s">
        <v>1095</v>
      </c>
      <c r="B2692" s="64" t="s">
        <v>306</v>
      </c>
      <c r="C2692" t="s">
        <v>1084</v>
      </c>
      <c r="D2692" s="64" t="s">
        <v>387</v>
      </c>
      <c r="E2692" s="64" t="s">
        <v>28</v>
      </c>
      <c r="F2692" s="64" t="s">
        <v>375</v>
      </c>
      <c r="G2692" s="64" t="s">
        <v>531</v>
      </c>
      <c r="H2692" t="s">
        <v>1152</v>
      </c>
      <c r="I2692" s="50" t="str">
        <f t="shared" si="42"/>
        <v>1. 国内VCMDIII3. 粗细调无大于47</v>
      </c>
      <c r="J2692" s="50" t="s">
        <v>1164</v>
      </c>
    </row>
    <row r="2693" spans="1:10" hidden="1">
      <c r="A2693" s="64" t="s">
        <v>1095</v>
      </c>
      <c r="B2693" s="64" t="s">
        <v>306</v>
      </c>
      <c r="C2693" t="s">
        <v>1084</v>
      </c>
      <c r="D2693" s="64" t="s">
        <v>387</v>
      </c>
      <c r="E2693" s="64" t="s">
        <v>28</v>
      </c>
      <c r="F2693" s="64" t="s">
        <v>375</v>
      </c>
      <c r="G2693" s="64" t="s">
        <v>1144</v>
      </c>
      <c r="H2693" t="s">
        <v>1152</v>
      </c>
      <c r="I2693" s="50" t="str">
        <f t="shared" si="42"/>
        <v>1. 国内VCMDIII3. 粗细调筒式电位电阻大于47</v>
      </c>
      <c r="J2693" s="50" t="s">
        <v>1164</v>
      </c>
    </row>
    <row r="2694" spans="1:10" hidden="1">
      <c r="A2694" s="64" t="s">
        <v>1095</v>
      </c>
      <c r="B2694" s="64" t="s">
        <v>306</v>
      </c>
      <c r="C2694" t="s">
        <v>1084</v>
      </c>
      <c r="D2694" s="64" t="s">
        <v>387</v>
      </c>
      <c r="E2694" s="64" t="s">
        <v>153</v>
      </c>
      <c r="F2694" s="64" t="s">
        <v>375</v>
      </c>
      <c r="G2694" s="64" t="s">
        <v>531</v>
      </c>
      <c r="H2694" t="s">
        <v>1152</v>
      </c>
      <c r="I2694" s="50" t="str">
        <f t="shared" si="42"/>
        <v>1. 国内VCMDI3. 粗细调无大于47</v>
      </c>
      <c r="J2694" s="50" t="s">
        <v>1164</v>
      </c>
    </row>
    <row r="2695" spans="1:10" hidden="1">
      <c r="A2695" s="64" t="s">
        <v>1095</v>
      </c>
      <c r="B2695" s="64" t="s">
        <v>306</v>
      </c>
      <c r="C2695" t="s">
        <v>1084</v>
      </c>
      <c r="D2695" s="64" t="s">
        <v>387</v>
      </c>
      <c r="E2695" s="64" t="s">
        <v>153</v>
      </c>
      <c r="F2695" s="64" t="s">
        <v>375</v>
      </c>
      <c r="G2695" s="64" t="s">
        <v>1144</v>
      </c>
      <c r="H2695" t="s">
        <v>1152</v>
      </c>
      <c r="I2695" s="50" t="str">
        <f t="shared" si="42"/>
        <v>1. 国内VCMDI3. 粗细调筒式电位电阻大于47</v>
      </c>
      <c r="J2695" s="50" t="s">
        <v>1164</v>
      </c>
    </row>
    <row r="2696" spans="1:10" hidden="1">
      <c r="A2696" s="64" t="s">
        <v>1095</v>
      </c>
      <c r="B2696" s="64" t="s">
        <v>306</v>
      </c>
      <c r="C2696" t="s">
        <v>1084</v>
      </c>
      <c r="D2696" s="64" t="s">
        <v>387</v>
      </c>
      <c r="E2696" s="64" t="s">
        <v>28</v>
      </c>
      <c r="F2696" s="64" t="s">
        <v>376</v>
      </c>
      <c r="G2696" s="64" t="s">
        <v>531</v>
      </c>
      <c r="H2696" t="s">
        <v>1152</v>
      </c>
      <c r="I2696" s="50" t="str">
        <f t="shared" si="42"/>
        <v>1. 国内VCMDIII4. 多级正反调无大于47</v>
      </c>
      <c r="J2696" s="50" t="s">
        <v>1166</v>
      </c>
    </row>
    <row r="2697" spans="1:10" hidden="1">
      <c r="A2697" s="64" t="s">
        <v>1095</v>
      </c>
      <c r="B2697" s="64" t="s">
        <v>306</v>
      </c>
      <c r="C2697" t="s">
        <v>1084</v>
      </c>
      <c r="D2697" s="64" t="s">
        <v>387</v>
      </c>
      <c r="E2697" s="64" t="s">
        <v>28</v>
      </c>
      <c r="F2697" s="64" t="s">
        <v>376</v>
      </c>
      <c r="G2697" s="64" t="s">
        <v>1144</v>
      </c>
      <c r="H2697" t="s">
        <v>1152</v>
      </c>
      <c r="I2697" s="50" t="str">
        <f t="shared" si="42"/>
        <v>1. 国内VCMDIII4. 多级正反调筒式电位电阻大于47</v>
      </c>
      <c r="J2697" s="50" t="s">
        <v>1166</v>
      </c>
    </row>
    <row r="2698" spans="1:10" hidden="1">
      <c r="A2698" s="64" t="s">
        <v>1095</v>
      </c>
      <c r="B2698" s="64" t="s">
        <v>306</v>
      </c>
      <c r="C2698" t="s">
        <v>1084</v>
      </c>
      <c r="D2698" s="64" t="s">
        <v>387</v>
      </c>
      <c r="E2698" s="64" t="s">
        <v>153</v>
      </c>
      <c r="F2698" s="64" t="s">
        <v>376</v>
      </c>
      <c r="G2698" s="64" t="s">
        <v>531</v>
      </c>
      <c r="H2698" t="s">
        <v>1152</v>
      </c>
      <c r="I2698" s="50" t="str">
        <f t="shared" si="42"/>
        <v>1. 国内VCMDI4. 多级正反调无大于47</v>
      </c>
      <c r="J2698" s="50" t="s">
        <v>1166</v>
      </c>
    </row>
    <row r="2699" spans="1:10" hidden="1">
      <c r="A2699" s="64" t="s">
        <v>1095</v>
      </c>
      <c r="B2699" s="64" t="s">
        <v>306</v>
      </c>
      <c r="C2699" t="s">
        <v>1084</v>
      </c>
      <c r="D2699" s="64" t="s">
        <v>387</v>
      </c>
      <c r="E2699" s="64" t="s">
        <v>153</v>
      </c>
      <c r="F2699" s="64" t="s">
        <v>376</v>
      </c>
      <c r="G2699" s="64" t="s">
        <v>1144</v>
      </c>
      <c r="H2699" t="s">
        <v>1152</v>
      </c>
      <c r="I2699" s="50" t="str">
        <f t="shared" si="42"/>
        <v>1. 国内VCMDI4. 多级正反调筒式电位电阻大于47</v>
      </c>
      <c r="J2699" s="50" t="s">
        <v>1166</v>
      </c>
    </row>
    <row r="2700" spans="1:10" hidden="1">
      <c r="A2700" s="64" t="s">
        <v>1095</v>
      </c>
      <c r="B2700" s="64" t="s">
        <v>306</v>
      </c>
      <c r="C2700" t="s">
        <v>1084</v>
      </c>
      <c r="D2700" s="64" t="s">
        <v>387</v>
      </c>
      <c r="E2700" s="64" t="s">
        <v>28</v>
      </c>
      <c r="F2700" s="64" t="s">
        <v>377</v>
      </c>
      <c r="G2700" s="64" t="s">
        <v>531</v>
      </c>
      <c r="H2700" t="s">
        <v>1152</v>
      </c>
      <c r="I2700" s="50" t="str">
        <f t="shared" si="42"/>
        <v>1. 国内VCMDIII5. 多级线性调无大于47</v>
      </c>
      <c r="J2700" s="50" t="s">
        <v>1166</v>
      </c>
    </row>
    <row r="2701" spans="1:10" hidden="1">
      <c r="A2701" s="64" t="s">
        <v>1095</v>
      </c>
      <c r="B2701" s="64" t="s">
        <v>306</v>
      </c>
      <c r="C2701" t="s">
        <v>1084</v>
      </c>
      <c r="D2701" s="64" t="s">
        <v>387</v>
      </c>
      <c r="E2701" s="64" t="s">
        <v>153</v>
      </c>
      <c r="F2701" s="64" t="s">
        <v>377</v>
      </c>
      <c r="G2701" s="64" t="s">
        <v>531</v>
      </c>
      <c r="H2701" t="s">
        <v>1152</v>
      </c>
      <c r="I2701" s="50" t="str">
        <f t="shared" si="42"/>
        <v>1. 国内VCMDI5. 多级线性调无大于47</v>
      </c>
      <c r="J2701" s="50" t="s">
        <v>1166</v>
      </c>
    </row>
    <row r="2702" spans="1:10" hidden="1">
      <c r="A2702" s="64" t="s">
        <v>1095</v>
      </c>
      <c r="B2702" s="64" t="s">
        <v>306</v>
      </c>
      <c r="C2702" t="s">
        <v>1084</v>
      </c>
      <c r="D2702" s="64" t="s">
        <v>387</v>
      </c>
      <c r="E2702" s="64" t="s">
        <v>28</v>
      </c>
      <c r="F2702" s="64" t="s">
        <v>378</v>
      </c>
      <c r="G2702" s="64" t="s">
        <v>531</v>
      </c>
      <c r="H2702" t="s">
        <v>1152</v>
      </c>
      <c r="I2702" s="50" t="str">
        <f t="shared" si="42"/>
        <v>1. 国内VCMDIII6. 多级粗细调无大于47</v>
      </c>
      <c r="J2702" s="50" t="s">
        <v>1166</v>
      </c>
    </row>
    <row r="2703" spans="1:10" hidden="1">
      <c r="A2703" s="64" t="s">
        <v>1095</v>
      </c>
      <c r="B2703" s="64" t="s">
        <v>306</v>
      </c>
      <c r="C2703" t="s">
        <v>1084</v>
      </c>
      <c r="D2703" s="64" t="s">
        <v>387</v>
      </c>
      <c r="E2703" s="64" t="s">
        <v>28</v>
      </c>
      <c r="F2703" s="64" t="s">
        <v>378</v>
      </c>
      <c r="G2703" s="64" t="s">
        <v>1144</v>
      </c>
      <c r="H2703" t="s">
        <v>1152</v>
      </c>
      <c r="I2703" s="50" t="str">
        <f t="shared" si="42"/>
        <v>1. 国内VCMDIII6. 多级粗细调筒式电位电阻大于47</v>
      </c>
      <c r="J2703" s="50" t="s">
        <v>1166</v>
      </c>
    </row>
    <row r="2704" spans="1:10" hidden="1">
      <c r="A2704" s="64" t="s">
        <v>1095</v>
      </c>
      <c r="B2704" s="64" t="s">
        <v>306</v>
      </c>
      <c r="C2704" t="s">
        <v>1084</v>
      </c>
      <c r="D2704" s="64" t="s">
        <v>387</v>
      </c>
      <c r="E2704" s="64" t="s">
        <v>153</v>
      </c>
      <c r="F2704" s="64" t="s">
        <v>378</v>
      </c>
      <c r="G2704" s="64" t="s">
        <v>531</v>
      </c>
      <c r="H2704" t="s">
        <v>1152</v>
      </c>
      <c r="I2704" s="50" t="str">
        <f t="shared" si="42"/>
        <v>1. 国内VCMDI6. 多级粗细调无大于47</v>
      </c>
      <c r="J2704" s="50" t="s">
        <v>1166</v>
      </c>
    </row>
    <row r="2705" spans="1:10" hidden="1">
      <c r="A2705" s="64" t="s">
        <v>1095</v>
      </c>
      <c r="B2705" s="64" t="s">
        <v>306</v>
      </c>
      <c r="C2705" t="s">
        <v>1084</v>
      </c>
      <c r="D2705" s="64" t="s">
        <v>387</v>
      </c>
      <c r="E2705" s="64" t="s">
        <v>153</v>
      </c>
      <c r="F2705" s="64" t="s">
        <v>378</v>
      </c>
      <c r="G2705" s="64" t="s">
        <v>1144</v>
      </c>
      <c r="H2705" t="s">
        <v>1152</v>
      </c>
      <c r="I2705" s="50" t="str">
        <f t="shared" si="42"/>
        <v>1. 国内VCMDI6. 多级粗细调筒式电位电阻大于47</v>
      </c>
      <c r="J2705" s="50" t="s">
        <v>1166</v>
      </c>
    </row>
    <row r="2706" spans="1:10" hidden="1">
      <c r="A2706" s="64" t="s">
        <v>1095</v>
      </c>
      <c r="B2706" s="64" t="s">
        <v>306</v>
      </c>
      <c r="C2706" t="s">
        <v>1084</v>
      </c>
      <c r="D2706" s="64" t="s">
        <v>390</v>
      </c>
      <c r="E2706" s="64" t="s">
        <v>28</v>
      </c>
      <c r="F2706" s="64" t="s">
        <v>373</v>
      </c>
      <c r="G2706" s="64" t="s">
        <v>531</v>
      </c>
      <c r="H2706" t="s">
        <v>1152</v>
      </c>
      <c r="I2706" s="50" t="str">
        <f t="shared" si="42"/>
        <v>1. 国内VCMDEIII1. 正反调无大于47</v>
      </c>
      <c r="J2706" s="50" t="s">
        <v>1156</v>
      </c>
    </row>
    <row r="2707" spans="1:10" hidden="1">
      <c r="A2707" s="64" t="s">
        <v>1095</v>
      </c>
      <c r="B2707" s="64" t="s">
        <v>306</v>
      </c>
      <c r="C2707" t="s">
        <v>1084</v>
      </c>
      <c r="D2707" s="64" t="s">
        <v>390</v>
      </c>
      <c r="E2707" s="64" t="s">
        <v>28</v>
      </c>
      <c r="F2707" s="64" t="s">
        <v>373</v>
      </c>
      <c r="G2707" s="64" t="s">
        <v>1144</v>
      </c>
      <c r="H2707" t="s">
        <v>1152</v>
      </c>
      <c r="I2707" s="50" t="str">
        <f t="shared" si="42"/>
        <v>1. 国内VCMDEIII1. 正反调筒式电位电阻大于47</v>
      </c>
      <c r="J2707" s="50" t="s">
        <v>1162</v>
      </c>
    </row>
    <row r="2708" spans="1:10" hidden="1">
      <c r="A2708" s="64" t="s">
        <v>1095</v>
      </c>
      <c r="B2708" s="64" t="s">
        <v>306</v>
      </c>
      <c r="C2708" t="s">
        <v>1084</v>
      </c>
      <c r="D2708" s="64" t="s">
        <v>390</v>
      </c>
      <c r="E2708" s="64" t="s">
        <v>153</v>
      </c>
      <c r="F2708" s="64" t="s">
        <v>373</v>
      </c>
      <c r="G2708" s="64" t="s">
        <v>531</v>
      </c>
      <c r="H2708" t="s">
        <v>1152</v>
      </c>
      <c r="I2708" s="50" t="str">
        <f t="shared" si="42"/>
        <v>1. 国内VCMDEI1. 正反调无大于47</v>
      </c>
      <c r="J2708" s="50" t="s">
        <v>1154</v>
      </c>
    </row>
    <row r="2709" spans="1:10" hidden="1">
      <c r="A2709" s="64" t="s">
        <v>1095</v>
      </c>
      <c r="B2709" s="64" t="s">
        <v>306</v>
      </c>
      <c r="C2709" t="s">
        <v>1084</v>
      </c>
      <c r="D2709" s="64" t="s">
        <v>390</v>
      </c>
      <c r="E2709" s="64" t="s">
        <v>153</v>
      </c>
      <c r="F2709" s="64" t="s">
        <v>373</v>
      </c>
      <c r="G2709" s="64" t="s">
        <v>1144</v>
      </c>
      <c r="H2709" t="s">
        <v>1152</v>
      </c>
      <c r="I2709" s="50" t="str">
        <f t="shared" si="42"/>
        <v>1. 国内VCMDEI1. 正反调筒式电位电阻大于47</v>
      </c>
      <c r="J2709" s="50" t="s">
        <v>1154</v>
      </c>
    </row>
    <row r="2710" spans="1:10" hidden="1">
      <c r="A2710" s="64" t="s">
        <v>1095</v>
      </c>
      <c r="B2710" s="64" t="s">
        <v>306</v>
      </c>
      <c r="C2710" t="s">
        <v>1084</v>
      </c>
      <c r="D2710" s="64" t="s">
        <v>390</v>
      </c>
      <c r="E2710" s="64" t="s">
        <v>28</v>
      </c>
      <c r="F2710" s="64" t="s">
        <v>374</v>
      </c>
      <c r="G2710" s="64" t="s">
        <v>531</v>
      </c>
      <c r="H2710" t="s">
        <v>1152</v>
      </c>
      <c r="I2710" s="50" t="str">
        <f t="shared" si="42"/>
        <v>1. 国内VCMDEIII2. 线性调无大于47</v>
      </c>
      <c r="J2710" s="50" t="s">
        <v>1156</v>
      </c>
    </row>
    <row r="2711" spans="1:10" hidden="1">
      <c r="A2711" s="64" t="s">
        <v>1095</v>
      </c>
      <c r="B2711" s="64" t="s">
        <v>306</v>
      </c>
      <c r="C2711" t="s">
        <v>1084</v>
      </c>
      <c r="D2711" s="64" t="s">
        <v>390</v>
      </c>
      <c r="E2711" s="64" t="s">
        <v>153</v>
      </c>
      <c r="F2711" s="64" t="s">
        <v>374</v>
      </c>
      <c r="G2711" s="64" t="s">
        <v>531</v>
      </c>
      <c r="H2711" t="s">
        <v>1152</v>
      </c>
      <c r="I2711" s="50" t="str">
        <f t="shared" si="42"/>
        <v>1. 国内VCMDEI2. 线性调无大于47</v>
      </c>
      <c r="J2711" s="50" t="s">
        <v>1154</v>
      </c>
    </row>
    <row r="2712" spans="1:10" hidden="1">
      <c r="A2712" s="64" t="s">
        <v>1095</v>
      </c>
      <c r="B2712" s="64" t="s">
        <v>306</v>
      </c>
      <c r="C2712" t="s">
        <v>1084</v>
      </c>
      <c r="D2712" s="64" t="s">
        <v>390</v>
      </c>
      <c r="E2712" s="64" t="s">
        <v>28</v>
      </c>
      <c r="F2712" s="64" t="s">
        <v>375</v>
      </c>
      <c r="G2712" s="64" t="s">
        <v>531</v>
      </c>
      <c r="H2712" t="s">
        <v>1152</v>
      </c>
      <c r="I2712" s="50" t="str">
        <f t="shared" si="42"/>
        <v>1. 国内VCMDEIII3. 粗细调无大于47</v>
      </c>
      <c r="J2712" s="50" t="s">
        <v>1164</v>
      </c>
    </row>
    <row r="2713" spans="1:10" hidden="1">
      <c r="A2713" s="64" t="s">
        <v>1095</v>
      </c>
      <c r="B2713" s="64" t="s">
        <v>306</v>
      </c>
      <c r="C2713" t="s">
        <v>1084</v>
      </c>
      <c r="D2713" s="64" t="s">
        <v>390</v>
      </c>
      <c r="E2713" s="64" t="s">
        <v>28</v>
      </c>
      <c r="F2713" s="64" t="s">
        <v>375</v>
      </c>
      <c r="G2713" s="64" t="s">
        <v>1144</v>
      </c>
      <c r="H2713" t="s">
        <v>1152</v>
      </c>
      <c r="I2713" s="50" t="str">
        <f t="shared" si="42"/>
        <v>1. 国内VCMDEIII3. 粗细调筒式电位电阻大于47</v>
      </c>
      <c r="J2713" s="50" t="s">
        <v>1164</v>
      </c>
    </row>
    <row r="2714" spans="1:10" hidden="1">
      <c r="A2714" s="64" t="s">
        <v>1095</v>
      </c>
      <c r="B2714" s="64" t="s">
        <v>306</v>
      </c>
      <c r="C2714" t="s">
        <v>1084</v>
      </c>
      <c r="D2714" s="64" t="s">
        <v>390</v>
      </c>
      <c r="E2714" s="64" t="s">
        <v>153</v>
      </c>
      <c r="F2714" s="64" t="s">
        <v>375</v>
      </c>
      <c r="G2714" s="64" t="s">
        <v>531</v>
      </c>
      <c r="H2714" t="s">
        <v>1152</v>
      </c>
      <c r="I2714" s="50" t="str">
        <f t="shared" si="42"/>
        <v>1. 国内VCMDEI3. 粗细调无大于47</v>
      </c>
      <c r="J2714" s="50" t="s">
        <v>1164</v>
      </c>
    </row>
    <row r="2715" spans="1:10" hidden="1">
      <c r="A2715" s="64" t="s">
        <v>1095</v>
      </c>
      <c r="B2715" s="64" t="s">
        <v>306</v>
      </c>
      <c r="C2715" t="s">
        <v>1084</v>
      </c>
      <c r="D2715" s="64" t="s">
        <v>390</v>
      </c>
      <c r="E2715" s="64" t="s">
        <v>153</v>
      </c>
      <c r="F2715" s="64" t="s">
        <v>375</v>
      </c>
      <c r="G2715" s="64" t="s">
        <v>1144</v>
      </c>
      <c r="H2715" t="s">
        <v>1152</v>
      </c>
      <c r="I2715" s="50" t="str">
        <f t="shared" si="42"/>
        <v>1. 国内VCMDEI3. 粗细调筒式电位电阻大于47</v>
      </c>
      <c r="J2715" s="50" t="s">
        <v>1164</v>
      </c>
    </row>
    <row r="2716" spans="1:10" hidden="1">
      <c r="A2716" s="64" t="s">
        <v>1095</v>
      </c>
      <c r="B2716" s="64" t="s">
        <v>306</v>
      </c>
      <c r="C2716" t="s">
        <v>1084</v>
      </c>
      <c r="D2716" s="64" t="s">
        <v>390</v>
      </c>
      <c r="E2716" s="64" t="s">
        <v>28</v>
      </c>
      <c r="F2716" s="64" t="s">
        <v>376</v>
      </c>
      <c r="G2716" s="64" t="s">
        <v>531</v>
      </c>
      <c r="H2716" t="s">
        <v>1152</v>
      </c>
      <c r="I2716" s="50" t="str">
        <f t="shared" si="42"/>
        <v>1. 国内VCMDEIII4. 多级正反调无大于47</v>
      </c>
      <c r="J2716" s="50" t="s">
        <v>1166</v>
      </c>
    </row>
    <row r="2717" spans="1:10" hidden="1">
      <c r="A2717" s="64" t="s">
        <v>1095</v>
      </c>
      <c r="B2717" s="64" t="s">
        <v>306</v>
      </c>
      <c r="C2717" t="s">
        <v>1084</v>
      </c>
      <c r="D2717" s="64" t="s">
        <v>390</v>
      </c>
      <c r="E2717" s="64" t="s">
        <v>28</v>
      </c>
      <c r="F2717" s="64" t="s">
        <v>376</v>
      </c>
      <c r="G2717" s="64" t="s">
        <v>1144</v>
      </c>
      <c r="H2717" t="s">
        <v>1152</v>
      </c>
      <c r="I2717" s="50" t="str">
        <f t="shared" si="42"/>
        <v>1. 国内VCMDEIII4. 多级正反调筒式电位电阻大于47</v>
      </c>
      <c r="J2717" s="50" t="s">
        <v>1166</v>
      </c>
    </row>
    <row r="2718" spans="1:10" hidden="1">
      <c r="A2718" s="64" t="s">
        <v>1095</v>
      </c>
      <c r="B2718" s="64" t="s">
        <v>306</v>
      </c>
      <c r="C2718" t="s">
        <v>1084</v>
      </c>
      <c r="D2718" s="64" t="s">
        <v>390</v>
      </c>
      <c r="E2718" s="64" t="s">
        <v>153</v>
      </c>
      <c r="F2718" s="64" t="s">
        <v>376</v>
      </c>
      <c r="G2718" s="64" t="s">
        <v>531</v>
      </c>
      <c r="H2718" t="s">
        <v>1152</v>
      </c>
      <c r="I2718" s="50" t="str">
        <f t="shared" si="42"/>
        <v>1. 国内VCMDEI4. 多级正反调无大于47</v>
      </c>
      <c r="J2718" s="50" t="s">
        <v>1166</v>
      </c>
    </row>
    <row r="2719" spans="1:10" hidden="1">
      <c r="A2719" s="64" t="s">
        <v>1095</v>
      </c>
      <c r="B2719" s="64" t="s">
        <v>306</v>
      </c>
      <c r="C2719" t="s">
        <v>1084</v>
      </c>
      <c r="D2719" s="64" t="s">
        <v>390</v>
      </c>
      <c r="E2719" s="64" t="s">
        <v>153</v>
      </c>
      <c r="F2719" s="64" t="s">
        <v>376</v>
      </c>
      <c r="G2719" s="64" t="s">
        <v>1144</v>
      </c>
      <c r="H2719" t="s">
        <v>1152</v>
      </c>
      <c r="I2719" s="50" t="str">
        <f t="shared" si="42"/>
        <v>1. 国内VCMDEI4. 多级正反调筒式电位电阻大于47</v>
      </c>
      <c r="J2719" s="50" t="s">
        <v>1166</v>
      </c>
    </row>
    <row r="2720" spans="1:10" hidden="1">
      <c r="A2720" s="64" t="s">
        <v>1095</v>
      </c>
      <c r="B2720" s="64" t="s">
        <v>306</v>
      </c>
      <c r="C2720" t="s">
        <v>1084</v>
      </c>
      <c r="D2720" s="64" t="s">
        <v>390</v>
      </c>
      <c r="E2720" s="64" t="s">
        <v>28</v>
      </c>
      <c r="F2720" s="64" t="s">
        <v>377</v>
      </c>
      <c r="G2720" s="64" t="s">
        <v>531</v>
      </c>
      <c r="H2720" t="s">
        <v>1152</v>
      </c>
      <c r="I2720" s="50" t="str">
        <f t="shared" si="42"/>
        <v>1. 国内VCMDEIII5. 多级线性调无大于47</v>
      </c>
      <c r="J2720" s="50" t="s">
        <v>1166</v>
      </c>
    </row>
    <row r="2721" spans="1:10" hidden="1">
      <c r="A2721" s="64" t="s">
        <v>1095</v>
      </c>
      <c r="B2721" s="64" t="s">
        <v>306</v>
      </c>
      <c r="C2721" t="s">
        <v>1084</v>
      </c>
      <c r="D2721" s="64" t="s">
        <v>390</v>
      </c>
      <c r="E2721" s="64" t="s">
        <v>153</v>
      </c>
      <c r="F2721" s="64" t="s">
        <v>377</v>
      </c>
      <c r="G2721" s="64" t="s">
        <v>531</v>
      </c>
      <c r="H2721" t="s">
        <v>1152</v>
      </c>
      <c r="I2721" s="50" t="str">
        <f t="shared" si="42"/>
        <v>1. 国内VCMDEI5. 多级线性调无大于47</v>
      </c>
      <c r="J2721" s="50" t="s">
        <v>1166</v>
      </c>
    </row>
    <row r="2722" spans="1:10" hidden="1">
      <c r="A2722" s="64" t="s">
        <v>1095</v>
      </c>
      <c r="B2722" s="64" t="s">
        <v>306</v>
      </c>
      <c r="C2722" t="s">
        <v>1084</v>
      </c>
      <c r="D2722" s="64" t="s">
        <v>390</v>
      </c>
      <c r="E2722" s="64" t="s">
        <v>28</v>
      </c>
      <c r="F2722" s="64" t="s">
        <v>378</v>
      </c>
      <c r="G2722" s="64" t="s">
        <v>531</v>
      </c>
      <c r="H2722" t="s">
        <v>1152</v>
      </c>
      <c r="I2722" s="50" t="str">
        <f t="shared" si="42"/>
        <v>1. 国内VCMDEIII6. 多级粗细调无大于47</v>
      </c>
      <c r="J2722" s="50" t="s">
        <v>1166</v>
      </c>
    </row>
    <row r="2723" spans="1:10" hidden="1">
      <c r="A2723" s="64" t="s">
        <v>1095</v>
      </c>
      <c r="B2723" s="64" t="s">
        <v>306</v>
      </c>
      <c r="C2723" t="s">
        <v>1084</v>
      </c>
      <c r="D2723" s="64" t="s">
        <v>390</v>
      </c>
      <c r="E2723" s="64" t="s">
        <v>28</v>
      </c>
      <c r="F2723" s="64" t="s">
        <v>378</v>
      </c>
      <c r="G2723" s="64" t="s">
        <v>1144</v>
      </c>
      <c r="H2723" t="s">
        <v>1152</v>
      </c>
      <c r="I2723" s="50" t="str">
        <f t="shared" si="42"/>
        <v>1. 国内VCMDEIII6. 多级粗细调筒式电位电阻大于47</v>
      </c>
      <c r="J2723" s="50" t="s">
        <v>1166</v>
      </c>
    </row>
    <row r="2724" spans="1:10" hidden="1">
      <c r="A2724" s="64" t="s">
        <v>1095</v>
      </c>
      <c r="B2724" s="64" t="s">
        <v>306</v>
      </c>
      <c r="C2724" t="s">
        <v>1084</v>
      </c>
      <c r="D2724" s="64" t="s">
        <v>390</v>
      </c>
      <c r="E2724" s="64" t="s">
        <v>153</v>
      </c>
      <c r="F2724" s="64" t="s">
        <v>378</v>
      </c>
      <c r="G2724" s="64" t="s">
        <v>531</v>
      </c>
      <c r="H2724" t="s">
        <v>1152</v>
      </c>
      <c r="I2724" s="50" t="str">
        <f t="shared" si="42"/>
        <v>1. 国内VCMDEI6. 多级粗细调无大于47</v>
      </c>
      <c r="J2724" s="50" t="s">
        <v>1166</v>
      </c>
    </row>
    <row r="2725" spans="1:10" hidden="1">
      <c r="A2725" s="64" t="s">
        <v>1095</v>
      </c>
      <c r="B2725" s="64" t="s">
        <v>306</v>
      </c>
      <c r="C2725" t="s">
        <v>1084</v>
      </c>
      <c r="D2725" s="64" t="s">
        <v>390</v>
      </c>
      <c r="E2725" s="64" t="s">
        <v>153</v>
      </c>
      <c r="F2725" s="64" t="s">
        <v>378</v>
      </c>
      <c r="G2725" s="64" t="s">
        <v>1144</v>
      </c>
      <c r="H2725" t="s">
        <v>1152</v>
      </c>
      <c r="I2725" s="50" t="str">
        <f t="shared" si="42"/>
        <v>1. 国内VCMDEI6. 多级粗细调筒式电位电阻大于47</v>
      </c>
      <c r="J2725" s="50" t="s">
        <v>1166</v>
      </c>
    </row>
    <row r="2726" spans="1:10" hidden="1">
      <c r="A2726" s="64" t="s">
        <v>15</v>
      </c>
      <c r="B2726" s="64" t="s">
        <v>307</v>
      </c>
      <c r="C2726" t="s">
        <v>1084</v>
      </c>
      <c r="D2726" s="64" t="s">
        <v>118</v>
      </c>
      <c r="E2726" s="64" t="s">
        <v>28</v>
      </c>
      <c r="F2726" s="64" t="s">
        <v>373</v>
      </c>
      <c r="G2726" s="64" t="s">
        <v>531</v>
      </c>
      <c r="H2726" t="s">
        <v>1142</v>
      </c>
      <c r="I2726" s="50" t="str">
        <f t="shared" si="42"/>
        <v>2. 出口CM2BIII1. 正反调无小于35</v>
      </c>
      <c r="J2726" s="98" t="s">
        <v>1143</v>
      </c>
    </row>
    <row r="2727" spans="1:10" hidden="1">
      <c r="A2727" s="64" t="s">
        <v>15</v>
      </c>
      <c r="B2727" s="64" t="s">
        <v>307</v>
      </c>
      <c r="C2727" t="s">
        <v>1084</v>
      </c>
      <c r="D2727" s="64" t="s">
        <v>118</v>
      </c>
      <c r="E2727" s="64" t="s">
        <v>28</v>
      </c>
      <c r="F2727" s="64" t="s">
        <v>373</v>
      </c>
      <c r="G2727" s="64" t="s">
        <v>1144</v>
      </c>
      <c r="H2727" t="s">
        <v>1142</v>
      </c>
      <c r="I2727" s="50" t="str">
        <f t="shared" si="42"/>
        <v>2. 出口CM2BIII1. 正反调筒式电位电阻小于35</v>
      </c>
      <c r="J2727" s="98" t="s">
        <v>1145</v>
      </c>
    </row>
    <row r="2728" spans="1:10" hidden="1">
      <c r="A2728" s="64" t="s">
        <v>15</v>
      </c>
      <c r="B2728" s="64" t="s">
        <v>307</v>
      </c>
      <c r="C2728" t="s">
        <v>1084</v>
      </c>
      <c r="D2728" s="64" t="s">
        <v>118</v>
      </c>
      <c r="E2728" s="64" t="s">
        <v>153</v>
      </c>
      <c r="F2728" s="64" t="s">
        <v>373</v>
      </c>
      <c r="G2728" s="64" t="s">
        <v>531</v>
      </c>
      <c r="H2728" t="s">
        <v>1142</v>
      </c>
      <c r="I2728" s="50" t="str">
        <f t="shared" si="42"/>
        <v>2. 出口CM2BI1. 正反调无小于35</v>
      </c>
      <c r="J2728" s="98" t="s">
        <v>1143</v>
      </c>
    </row>
    <row r="2729" spans="1:10" hidden="1">
      <c r="A2729" s="64" t="s">
        <v>15</v>
      </c>
      <c r="B2729" s="64" t="s">
        <v>307</v>
      </c>
      <c r="C2729" t="s">
        <v>1084</v>
      </c>
      <c r="D2729" s="64" t="s">
        <v>118</v>
      </c>
      <c r="E2729" s="64" t="s">
        <v>153</v>
      </c>
      <c r="F2729" s="64" t="s">
        <v>373</v>
      </c>
      <c r="G2729" s="64" t="s">
        <v>1144</v>
      </c>
      <c r="H2729" t="s">
        <v>1142</v>
      </c>
      <c r="I2729" s="50" t="str">
        <f t="shared" si="42"/>
        <v>2. 出口CM2BI1. 正反调筒式电位电阻小于35</v>
      </c>
      <c r="J2729" s="98" t="s">
        <v>1146</v>
      </c>
    </row>
    <row r="2730" spans="1:10" hidden="1">
      <c r="A2730" s="64" t="s">
        <v>15</v>
      </c>
      <c r="B2730" s="64" t="s">
        <v>307</v>
      </c>
      <c r="C2730" t="s">
        <v>1084</v>
      </c>
      <c r="D2730" s="64" t="s">
        <v>118</v>
      </c>
      <c r="E2730" s="64" t="s">
        <v>28</v>
      </c>
      <c r="F2730" s="64" t="s">
        <v>374</v>
      </c>
      <c r="G2730" s="64" t="s">
        <v>531</v>
      </c>
      <c r="H2730" t="s">
        <v>1142</v>
      </c>
      <c r="I2730" s="50" t="str">
        <f t="shared" ref="I2730:I2793" si="43">A2730&amp;B2730&amp;D2730&amp;E2730&amp;F2730&amp;G2730&amp;H2730</f>
        <v>2. 出口CM2BIII2. 线性调无小于35</v>
      </c>
      <c r="J2730" s="50" t="s">
        <v>1143</v>
      </c>
    </row>
    <row r="2731" spans="1:10" hidden="1">
      <c r="A2731" s="64" t="s">
        <v>15</v>
      </c>
      <c r="B2731" s="64" t="s">
        <v>307</v>
      </c>
      <c r="C2731" t="s">
        <v>1084</v>
      </c>
      <c r="D2731" s="64" t="s">
        <v>118</v>
      </c>
      <c r="E2731" s="64" t="s">
        <v>153</v>
      </c>
      <c r="F2731" s="64" t="s">
        <v>374</v>
      </c>
      <c r="G2731" s="64" t="s">
        <v>531</v>
      </c>
      <c r="H2731" t="s">
        <v>1142</v>
      </c>
      <c r="I2731" s="50" t="str">
        <f t="shared" si="43"/>
        <v>2. 出口CM2BI2. 线性调无小于35</v>
      </c>
      <c r="J2731" s="50" t="s">
        <v>1143</v>
      </c>
    </row>
    <row r="2732" spans="1:10" hidden="1">
      <c r="A2732" s="64" t="s">
        <v>15</v>
      </c>
      <c r="B2732" s="64" t="s">
        <v>307</v>
      </c>
      <c r="C2732" t="s">
        <v>1084</v>
      </c>
      <c r="D2732" s="64" t="s">
        <v>118</v>
      </c>
      <c r="E2732" s="64" t="s">
        <v>28</v>
      </c>
      <c r="F2732" s="64" t="s">
        <v>375</v>
      </c>
      <c r="G2732" s="64" t="s">
        <v>531</v>
      </c>
      <c r="H2732" t="s">
        <v>1142</v>
      </c>
      <c r="I2732" s="50" t="str">
        <f t="shared" si="43"/>
        <v>2. 出口CM2BIII3. 粗细调无小于35</v>
      </c>
      <c r="J2732" s="50" t="s">
        <v>1147</v>
      </c>
    </row>
    <row r="2733" spans="1:10" hidden="1">
      <c r="A2733" s="64" t="s">
        <v>15</v>
      </c>
      <c r="B2733" s="64" t="s">
        <v>307</v>
      </c>
      <c r="C2733" t="s">
        <v>1084</v>
      </c>
      <c r="D2733" s="64" t="s">
        <v>118</v>
      </c>
      <c r="E2733" s="64" t="s">
        <v>28</v>
      </c>
      <c r="F2733" s="64" t="s">
        <v>375</v>
      </c>
      <c r="G2733" s="64" t="s">
        <v>1144</v>
      </c>
      <c r="H2733" t="s">
        <v>1142</v>
      </c>
      <c r="I2733" s="50" t="str">
        <f t="shared" si="43"/>
        <v>2. 出口CM2BIII3. 粗细调筒式电位电阻小于35</v>
      </c>
      <c r="J2733" s="50" t="s">
        <v>1147</v>
      </c>
    </row>
    <row r="2734" spans="1:10" hidden="1">
      <c r="A2734" s="64" t="s">
        <v>15</v>
      </c>
      <c r="B2734" s="64" t="s">
        <v>307</v>
      </c>
      <c r="C2734" t="s">
        <v>1084</v>
      </c>
      <c r="D2734" s="64" t="s">
        <v>118</v>
      </c>
      <c r="E2734" s="64" t="s">
        <v>153</v>
      </c>
      <c r="F2734" s="64" t="s">
        <v>375</v>
      </c>
      <c r="G2734" s="64" t="s">
        <v>531</v>
      </c>
      <c r="H2734" t="s">
        <v>1142</v>
      </c>
      <c r="I2734" s="50" t="str">
        <f t="shared" si="43"/>
        <v>2. 出口CM2BI3. 粗细调无小于35</v>
      </c>
      <c r="J2734" s="50" t="s">
        <v>1147</v>
      </c>
    </row>
    <row r="2735" spans="1:10" hidden="1">
      <c r="A2735" s="64" t="s">
        <v>15</v>
      </c>
      <c r="B2735" s="64" t="s">
        <v>307</v>
      </c>
      <c r="C2735" t="s">
        <v>1084</v>
      </c>
      <c r="D2735" s="64" t="s">
        <v>118</v>
      </c>
      <c r="E2735" s="64" t="s">
        <v>153</v>
      </c>
      <c r="F2735" s="64" t="s">
        <v>375</v>
      </c>
      <c r="G2735" s="64" t="s">
        <v>1144</v>
      </c>
      <c r="H2735" t="s">
        <v>1142</v>
      </c>
      <c r="I2735" s="50" t="str">
        <f t="shared" si="43"/>
        <v>2. 出口CM2BI3. 粗细调筒式电位电阻小于35</v>
      </c>
      <c r="J2735" s="50" t="s">
        <v>1147</v>
      </c>
    </row>
    <row r="2736" spans="1:10" hidden="1">
      <c r="A2736" s="64" t="s">
        <v>15</v>
      </c>
      <c r="B2736" s="64" t="s">
        <v>307</v>
      </c>
      <c r="C2736" t="s">
        <v>1084</v>
      </c>
      <c r="D2736" s="64" t="s">
        <v>118</v>
      </c>
      <c r="E2736" s="64" t="s">
        <v>28</v>
      </c>
      <c r="F2736" s="64" t="s">
        <v>376</v>
      </c>
      <c r="G2736" s="64" t="s">
        <v>531</v>
      </c>
      <c r="H2736" t="s">
        <v>1142</v>
      </c>
      <c r="I2736" s="50" t="str">
        <f t="shared" si="43"/>
        <v>2. 出口CM2BIII4. 多级正反调无小于35</v>
      </c>
      <c r="J2736" s="50" t="s">
        <v>1148</v>
      </c>
    </row>
    <row r="2737" spans="1:10" hidden="1">
      <c r="A2737" s="64" t="s">
        <v>15</v>
      </c>
      <c r="B2737" s="64" t="s">
        <v>307</v>
      </c>
      <c r="C2737" t="s">
        <v>1084</v>
      </c>
      <c r="D2737" s="64" t="s">
        <v>118</v>
      </c>
      <c r="E2737" s="64" t="s">
        <v>28</v>
      </c>
      <c r="F2737" s="64" t="s">
        <v>376</v>
      </c>
      <c r="G2737" s="64" t="s">
        <v>1144</v>
      </c>
      <c r="H2737" t="s">
        <v>1142</v>
      </c>
      <c r="I2737" s="50" t="str">
        <f t="shared" si="43"/>
        <v>2. 出口CM2BIII4. 多级正反调筒式电位电阻小于35</v>
      </c>
      <c r="J2737" s="50" t="s">
        <v>1148</v>
      </c>
    </row>
    <row r="2738" spans="1:10" hidden="1">
      <c r="A2738" s="64" t="s">
        <v>15</v>
      </c>
      <c r="B2738" s="64" t="s">
        <v>307</v>
      </c>
      <c r="C2738" t="s">
        <v>1084</v>
      </c>
      <c r="D2738" s="64" t="s">
        <v>118</v>
      </c>
      <c r="E2738" s="64" t="s">
        <v>153</v>
      </c>
      <c r="F2738" s="64" t="s">
        <v>376</v>
      </c>
      <c r="G2738" s="64" t="s">
        <v>531</v>
      </c>
      <c r="H2738" t="s">
        <v>1142</v>
      </c>
      <c r="I2738" s="50" t="str">
        <f t="shared" si="43"/>
        <v>2. 出口CM2BI4. 多级正反调无小于35</v>
      </c>
      <c r="J2738" s="50" t="s">
        <v>1148</v>
      </c>
    </row>
    <row r="2739" spans="1:10" hidden="1">
      <c r="A2739" s="64" t="s">
        <v>15</v>
      </c>
      <c r="B2739" s="64" t="s">
        <v>307</v>
      </c>
      <c r="C2739" t="s">
        <v>1084</v>
      </c>
      <c r="D2739" s="64" t="s">
        <v>118</v>
      </c>
      <c r="E2739" s="64" t="s">
        <v>153</v>
      </c>
      <c r="F2739" s="64" t="s">
        <v>376</v>
      </c>
      <c r="G2739" s="64" t="s">
        <v>1144</v>
      </c>
      <c r="H2739" t="s">
        <v>1142</v>
      </c>
      <c r="I2739" s="50" t="str">
        <f t="shared" si="43"/>
        <v>2. 出口CM2BI4. 多级正反调筒式电位电阻小于35</v>
      </c>
      <c r="J2739" s="50" t="s">
        <v>1148</v>
      </c>
    </row>
    <row r="2740" spans="1:10" hidden="1">
      <c r="A2740" s="64" t="s">
        <v>15</v>
      </c>
      <c r="B2740" s="64" t="s">
        <v>307</v>
      </c>
      <c r="C2740" t="s">
        <v>1084</v>
      </c>
      <c r="D2740" s="64" t="s">
        <v>118</v>
      </c>
      <c r="E2740" s="64" t="s">
        <v>28</v>
      </c>
      <c r="F2740" s="64" t="s">
        <v>377</v>
      </c>
      <c r="G2740" s="64" t="s">
        <v>531</v>
      </c>
      <c r="H2740" t="s">
        <v>1142</v>
      </c>
      <c r="I2740" s="50" t="str">
        <f t="shared" si="43"/>
        <v>2. 出口CM2BIII5. 多级线性调无小于35</v>
      </c>
      <c r="J2740" s="50" t="s">
        <v>1148</v>
      </c>
    </row>
    <row r="2741" spans="1:10" hidden="1">
      <c r="A2741" s="64" t="s">
        <v>15</v>
      </c>
      <c r="B2741" s="64" t="s">
        <v>307</v>
      </c>
      <c r="C2741" t="s">
        <v>1084</v>
      </c>
      <c r="D2741" s="64" t="s">
        <v>118</v>
      </c>
      <c r="E2741" s="64" t="s">
        <v>153</v>
      </c>
      <c r="F2741" s="64" t="s">
        <v>377</v>
      </c>
      <c r="G2741" s="64" t="s">
        <v>531</v>
      </c>
      <c r="H2741" t="s">
        <v>1142</v>
      </c>
      <c r="I2741" s="50" t="str">
        <f t="shared" si="43"/>
        <v>2. 出口CM2BI5. 多级线性调无小于35</v>
      </c>
      <c r="J2741" s="50" t="s">
        <v>1148</v>
      </c>
    </row>
    <row r="2742" spans="1:10" hidden="1">
      <c r="A2742" s="64" t="s">
        <v>15</v>
      </c>
      <c r="B2742" s="64" t="s">
        <v>307</v>
      </c>
      <c r="C2742" t="s">
        <v>1084</v>
      </c>
      <c r="D2742" s="64" t="s">
        <v>118</v>
      </c>
      <c r="E2742" s="64" t="s">
        <v>28</v>
      </c>
      <c r="F2742" s="64" t="s">
        <v>378</v>
      </c>
      <c r="G2742" s="64" t="s">
        <v>531</v>
      </c>
      <c r="H2742" t="s">
        <v>1142</v>
      </c>
      <c r="I2742" s="50" t="str">
        <f t="shared" si="43"/>
        <v>2. 出口CM2BIII6. 多级粗细调无小于35</v>
      </c>
      <c r="J2742" s="50" t="s">
        <v>1148</v>
      </c>
    </row>
    <row r="2743" spans="1:10" hidden="1">
      <c r="A2743" s="64" t="s">
        <v>15</v>
      </c>
      <c r="B2743" s="64" t="s">
        <v>307</v>
      </c>
      <c r="C2743" t="s">
        <v>1084</v>
      </c>
      <c r="D2743" s="64" t="s">
        <v>118</v>
      </c>
      <c r="E2743" s="64" t="s">
        <v>28</v>
      </c>
      <c r="F2743" s="64" t="s">
        <v>378</v>
      </c>
      <c r="G2743" s="64" t="s">
        <v>1144</v>
      </c>
      <c r="H2743" t="s">
        <v>1142</v>
      </c>
      <c r="I2743" s="50" t="str">
        <f t="shared" si="43"/>
        <v>2. 出口CM2BIII6. 多级粗细调筒式电位电阻小于35</v>
      </c>
      <c r="J2743" s="50" t="s">
        <v>1148</v>
      </c>
    </row>
    <row r="2744" spans="1:10" hidden="1">
      <c r="A2744" s="64" t="s">
        <v>15</v>
      </c>
      <c r="B2744" s="64" t="s">
        <v>307</v>
      </c>
      <c r="C2744" t="s">
        <v>1084</v>
      </c>
      <c r="D2744" s="64" t="s">
        <v>118</v>
      </c>
      <c r="E2744" s="64" t="s">
        <v>153</v>
      </c>
      <c r="F2744" s="64" t="s">
        <v>378</v>
      </c>
      <c r="G2744" s="64" t="s">
        <v>531</v>
      </c>
      <c r="H2744" t="s">
        <v>1142</v>
      </c>
      <c r="I2744" s="50" t="str">
        <f t="shared" si="43"/>
        <v>2. 出口CM2BI6. 多级粗细调无小于35</v>
      </c>
      <c r="J2744" s="50" t="s">
        <v>1148</v>
      </c>
    </row>
    <row r="2745" spans="1:10" hidden="1">
      <c r="A2745" s="64" t="s">
        <v>15</v>
      </c>
      <c r="B2745" s="64" t="s">
        <v>307</v>
      </c>
      <c r="C2745" t="s">
        <v>1084</v>
      </c>
      <c r="D2745" s="64" t="s">
        <v>118</v>
      </c>
      <c r="E2745" s="64" t="s">
        <v>153</v>
      </c>
      <c r="F2745" s="64" t="s">
        <v>378</v>
      </c>
      <c r="G2745" s="64" t="s">
        <v>1144</v>
      </c>
      <c r="H2745" t="s">
        <v>1142</v>
      </c>
      <c r="I2745" s="50" t="str">
        <f t="shared" si="43"/>
        <v>2. 出口CM2BI6. 多级粗细调筒式电位电阻小于35</v>
      </c>
      <c r="J2745" s="50" t="s">
        <v>1148</v>
      </c>
    </row>
    <row r="2746" spans="1:10" hidden="1">
      <c r="A2746" s="64" t="s">
        <v>15</v>
      </c>
      <c r="B2746" s="64" t="s">
        <v>307</v>
      </c>
      <c r="C2746" t="s">
        <v>1084</v>
      </c>
      <c r="D2746" s="64" t="s">
        <v>389</v>
      </c>
      <c r="E2746" s="64" t="s">
        <v>28</v>
      </c>
      <c r="F2746" s="64" t="s">
        <v>373</v>
      </c>
      <c r="G2746" s="64" t="s">
        <v>531</v>
      </c>
      <c r="H2746" t="s">
        <v>1142</v>
      </c>
      <c r="I2746" s="50" t="str">
        <f t="shared" si="43"/>
        <v>2. 出口CM2CIII1. 正反调无小于35</v>
      </c>
      <c r="J2746" s="50" t="s">
        <v>1143</v>
      </c>
    </row>
    <row r="2747" spans="1:10" hidden="1">
      <c r="A2747" s="64" t="s">
        <v>15</v>
      </c>
      <c r="B2747" s="64" t="s">
        <v>307</v>
      </c>
      <c r="C2747" t="s">
        <v>1084</v>
      </c>
      <c r="D2747" s="64" t="s">
        <v>389</v>
      </c>
      <c r="E2747" s="64" t="s">
        <v>28</v>
      </c>
      <c r="F2747" s="64" t="s">
        <v>373</v>
      </c>
      <c r="G2747" s="64" t="s">
        <v>1144</v>
      </c>
      <c r="H2747" t="s">
        <v>1142</v>
      </c>
      <c r="I2747" s="50" t="str">
        <f t="shared" si="43"/>
        <v>2. 出口CM2CIII1. 正反调筒式电位电阻小于35</v>
      </c>
      <c r="J2747" s="50" t="s">
        <v>1145</v>
      </c>
    </row>
    <row r="2748" spans="1:10" hidden="1">
      <c r="A2748" s="64" t="s">
        <v>15</v>
      </c>
      <c r="B2748" s="64" t="s">
        <v>307</v>
      </c>
      <c r="C2748" t="s">
        <v>1084</v>
      </c>
      <c r="D2748" s="64" t="s">
        <v>389</v>
      </c>
      <c r="E2748" s="64" t="s">
        <v>153</v>
      </c>
      <c r="F2748" s="64" t="s">
        <v>373</v>
      </c>
      <c r="G2748" s="64" t="s">
        <v>531</v>
      </c>
      <c r="H2748" t="s">
        <v>1142</v>
      </c>
      <c r="I2748" s="50" t="str">
        <f t="shared" si="43"/>
        <v>2. 出口CM2CI1. 正反调无小于35</v>
      </c>
      <c r="J2748" s="50" t="s">
        <v>1143</v>
      </c>
    </row>
    <row r="2749" spans="1:10" hidden="1">
      <c r="A2749" s="64" t="s">
        <v>15</v>
      </c>
      <c r="B2749" s="64" t="s">
        <v>307</v>
      </c>
      <c r="C2749" t="s">
        <v>1084</v>
      </c>
      <c r="D2749" s="64" t="s">
        <v>389</v>
      </c>
      <c r="E2749" s="64" t="s">
        <v>153</v>
      </c>
      <c r="F2749" s="64" t="s">
        <v>373</v>
      </c>
      <c r="G2749" s="64" t="s">
        <v>1144</v>
      </c>
      <c r="H2749" t="s">
        <v>1142</v>
      </c>
      <c r="I2749" s="50" t="str">
        <f t="shared" si="43"/>
        <v>2. 出口CM2CI1. 正反调筒式电位电阻小于35</v>
      </c>
      <c r="J2749" s="50" t="s">
        <v>1146</v>
      </c>
    </row>
    <row r="2750" spans="1:10" hidden="1">
      <c r="A2750" s="64" t="s">
        <v>15</v>
      </c>
      <c r="B2750" s="64" t="s">
        <v>307</v>
      </c>
      <c r="C2750" t="s">
        <v>1084</v>
      </c>
      <c r="D2750" s="64" t="s">
        <v>389</v>
      </c>
      <c r="E2750" s="64" t="s">
        <v>28</v>
      </c>
      <c r="F2750" s="64" t="s">
        <v>374</v>
      </c>
      <c r="G2750" s="64" t="s">
        <v>531</v>
      </c>
      <c r="H2750" t="s">
        <v>1142</v>
      </c>
      <c r="I2750" s="50" t="str">
        <f t="shared" si="43"/>
        <v>2. 出口CM2CIII2. 线性调无小于35</v>
      </c>
      <c r="J2750" s="50" t="s">
        <v>1143</v>
      </c>
    </row>
    <row r="2751" spans="1:10" hidden="1">
      <c r="A2751" s="64" t="s">
        <v>15</v>
      </c>
      <c r="B2751" s="64" t="s">
        <v>307</v>
      </c>
      <c r="C2751" t="s">
        <v>1084</v>
      </c>
      <c r="D2751" s="64" t="s">
        <v>389</v>
      </c>
      <c r="E2751" s="64" t="s">
        <v>153</v>
      </c>
      <c r="F2751" s="64" t="s">
        <v>374</v>
      </c>
      <c r="G2751" s="64" t="s">
        <v>531</v>
      </c>
      <c r="H2751" t="s">
        <v>1142</v>
      </c>
      <c r="I2751" s="50" t="str">
        <f t="shared" si="43"/>
        <v>2. 出口CM2CI2. 线性调无小于35</v>
      </c>
      <c r="J2751" s="50" t="s">
        <v>1143</v>
      </c>
    </row>
    <row r="2752" spans="1:10" hidden="1">
      <c r="A2752" s="64" t="s">
        <v>15</v>
      </c>
      <c r="B2752" s="64" t="s">
        <v>307</v>
      </c>
      <c r="C2752" t="s">
        <v>1084</v>
      </c>
      <c r="D2752" s="64" t="s">
        <v>389</v>
      </c>
      <c r="E2752" s="64" t="s">
        <v>28</v>
      </c>
      <c r="F2752" s="64" t="s">
        <v>375</v>
      </c>
      <c r="G2752" s="64" t="s">
        <v>531</v>
      </c>
      <c r="H2752" t="s">
        <v>1142</v>
      </c>
      <c r="I2752" s="50" t="str">
        <f t="shared" si="43"/>
        <v>2. 出口CM2CIII3. 粗细调无小于35</v>
      </c>
      <c r="J2752" s="50" t="s">
        <v>1147</v>
      </c>
    </row>
    <row r="2753" spans="1:10" hidden="1">
      <c r="A2753" s="64" t="s">
        <v>15</v>
      </c>
      <c r="B2753" s="64" t="s">
        <v>307</v>
      </c>
      <c r="C2753" t="s">
        <v>1084</v>
      </c>
      <c r="D2753" s="64" t="s">
        <v>389</v>
      </c>
      <c r="E2753" s="64" t="s">
        <v>28</v>
      </c>
      <c r="F2753" s="64" t="s">
        <v>375</v>
      </c>
      <c r="G2753" s="64" t="s">
        <v>1144</v>
      </c>
      <c r="H2753" t="s">
        <v>1142</v>
      </c>
      <c r="I2753" s="50" t="str">
        <f t="shared" si="43"/>
        <v>2. 出口CM2CIII3. 粗细调筒式电位电阻小于35</v>
      </c>
      <c r="J2753" s="50" t="s">
        <v>1147</v>
      </c>
    </row>
    <row r="2754" spans="1:10" hidden="1">
      <c r="A2754" s="64" t="s">
        <v>15</v>
      </c>
      <c r="B2754" s="64" t="s">
        <v>307</v>
      </c>
      <c r="C2754" t="s">
        <v>1084</v>
      </c>
      <c r="D2754" s="64" t="s">
        <v>389</v>
      </c>
      <c r="E2754" s="64" t="s">
        <v>153</v>
      </c>
      <c r="F2754" s="64" t="s">
        <v>375</v>
      </c>
      <c r="G2754" s="64" t="s">
        <v>531</v>
      </c>
      <c r="H2754" t="s">
        <v>1142</v>
      </c>
      <c r="I2754" s="50" t="str">
        <f t="shared" si="43"/>
        <v>2. 出口CM2CI3. 粗细调无小于35</v>
      </c>
      <c r="J2754" s="50" t="s">
        <v>1147</v>
      </c>
    </row>
    <row r="2755" spans="1:10" hidden="1">
      <c r="A2755" s="64" t="s">
        <v>15</v>
      </c>
      <c r="B2755" s="64" t="s">
        <v>307</v>
      </c>
      <c r="C2755" t="s">
        <v>1084</v>
      </c>
      <c r="D2755" s="64" t="s">
        <v>389</v>
      </c>
      <c r="E2755" s="64" t="s">
        <v>153</v>
      </c>
      <c r="F2755" s="64" t="s">
        <v>375</v>
      </c>
      <c r="G2755" s="64" t="s">
        <v>1144</v>
      </c>
      <c r="H2755" t="s">
        <v>1142</v>
      </c>
      <c r="I2755" s="50" t="str">
        <f t="shared" si="43"/>
        <v>2. 出口CM2CI3. 粗细调筒式电位电阻小于35</v>
      </c>
      <c r="J2755" s="50" t="s">
        <v>1147</v>
      </c>
    </row>
    <row r="2756" spans="1:10" hidden="1">
      <c r="A2756" s="64" t="s">
        <v>15</v>
      </c>
      <c r="B2756" s="64" t="s">
        <v>307</v>
      </c>
      <c r="C2756" t="s">
        <v>1084</v>
      </c>
      <c r="D2756" s="64" t="s">
        <v>389</v>
      </c>
      <c r="E2756" s="64" t="s">
        <v>28</v>
      </c>
      <c r="F2756" s="64" t="s">
        <v>376</v>
      </c>
      <c r="G2756" s="64" t="s">
        <v>531</v>
      </c>
      <c r="H2756" t="s">
        <v>1142</v>
      </c>
      <c r="I2756" s="50" t="str">
        <f t="shared" si="43"/>
        <v>2. 出口CM2CIII4. 多级正反调无小于35</v>
      </c>
      <c r="J2756" s="50" t="s">
        <v>1148</v>
      </c>
    </row>
    <row r="2757" spans="1:10" hidden="1">
      <c r="A2757" s="64" t="s">
        <v>15</v>
      </c>
      <c r="B2757" s="64" t="s">
        <v>307</v>
      </c>
      <c r="C2757" t="s">
        <v>1084</v>
      </c>
      <c r="D2757" s="64" t="s">
        <v>389</v>
      </c>
      <c r="E2757" s="64" t="s">
        <v>28</v>
      </c>
      <c r="F2757" s="64" t="s">
        <v>376</v>
      </c>
      <c r="G2757" s="64" t="s">
        <v>1144</v>
      </c>
      <c r="H2757" t="s">
        <v>1142</v>
      </c>
      <c r="I2757" s="50" t="str">
        <f t="shared" si="43"/>
        <v>2. 出口CM2CIII4. 多级正反调筒式电位电阻小于35</v>
      </c>
      <c r="J2757" s="50" t="s">
        <v>1148</v>
      </c>
    </row>
    <row r="2758" spans="1:10" hidden="1">
      <c r="A2758" s="64" t="s">
        <v>15</v>
      </c>
      <c r="B2758" s="64" t="s">
        <v>307</v>
      </c>
      <c r="C2758" t="s">
        <v>1084</v>
      </c>
      <c r="D2758" s="64" t="s">
        <v>389</v>
      </c>
      <c r="E2758" s="64" t="s">
        <v>153</v>
      </c>
      <c r="F2758" s="64" t="s">
        <v>376</v>
      </c>
      <c r="G2758" s="64" t="s">
        <v>531</v>
      </c>
      <c r="H2758" t="s">
        <v>1142</v>
      </c>
      <c r="I2758" s="50" t="str">
        <f t="shared" si="43"/>
        <v>2. 出口CM2CI4. 多级正反调无小于35</v>
      </c>
      <c r="J2758" s="50" t="s">
        <v>1148</v>
      </c>
    </row>
    <row r="2759" spans="1:10" hidden="1">
      <c r="A2759" s="64" t="s">
        <v>15</v>
      </c>
      <c r="B2759" s="64" t="s">
        <v>307</v>
      </c>
      <c r="C2759" t="s">
        <v>1084</v>
      </c>
      <c r="D2759" s="64" t="s">
        <v>389</v>
      </c>
      <c r="E2759" s="64" t="s">
        <v>153</v>
      </c>
      <c r="F2759" s="64" t="s">
        <v>376</v>
      </c>
      <c r="G2759" s="64" t="s">
        <v>1144</v>
      </c>
      <c r="H2759" t="s">
        <v>1142</v>
      </c>
      <c r="I2759" s="50" t="str">
        <f t="shared" si="43"/>
        <v>2. 出口CM2CI4. 多级正反调筒式电位电阻小于35</v>
      </c>
      <c r="J2759" s="50" t="s">
        <v>1148</v>
      </c>
    </row>
    <row r="2760" spans="1:10" hidden="1">
      <c r="A2760" s="64" t="s">
        <v>15</v>
      </c>
      <c r="B2760" s="64" t="s">
        <v>307</v>
      </c>
      <c r="C2760" t="s">
        <v>1084</v>
      </c>
      <c r="D2760" s="64" t="s">
        <v>389</v>
      </c>
      <c r="E2760" s="64" t="s">
        <v>28</v>
      </c>
      <c r="F2760" s="64" t="s">
        <v>377</v>
      </c>
      <c r="G2760" s="64" t="s">
        <v>531</v>
      </c>
      <c r="H2760" t="s">
        <v>1142</v>
      </c>
      <c r="I2760" s="50" t="str">
        <f t="shared" si="43"/>
        <v>2. 出口CM2CIII5. 多级线性调无小于35</v>
      </c>
      <c r="J2760" s="50" t="s">
        <v>1148</v>
      </c>
    </row>
    <row r="2761" spans="1:10" hidden="1">
      <c r="A2761" s="64" t="s">
        <v>15</v>
      </c>
      <c r="B2761" s="64" t="s">
        <v>307</v>
      </c>
      <c r="C2761" t="s">
        <v>1084</v>
      </c>
      <c r="D2761" s="64" t="s">
        <v>389</v>
      </c>
      <c r="E2761" s="64" t="s">
        <v>153</v>
      </c>
      <c r="F2761" s="64" t="s">
        <v>377</v>
      </c>
      <c r="G2761" s="64" t="s">
        <v>531</v>
      </c>
      <c r="H2761" t="s">
        <v>1142</v>
      </c>
      <c r="I2761" s="50" t="str">
        <f t="shared" si="43"/>
        <v>2. 出口CM2CI5. 多级线性调无小于35</v>
      </c>
      <c r="J2761" s="50" t="s">
        <v>1148</v>
      </c>
    </row>
    <row r="2762" spans="1:10" hidden="1">
      <c r="A2762" s="64" t="s">
        <v>15</v>
      </c>
      <c r="B2762" s="64" t="s">
        <v>307</v>
      </c>
      <c r="C2762" t="s">
        <v>1084</v>
      </c>
      <c r="D2762" s="64" t="s">
        <v>389</v>
      </c>
      <c r="E2762" s="64" t="s">
        <v>28</v>
      </c>
      <c r="F2762" s="64" t="s">
        <v>378</v>
      </c>
      <c r="G2762" s="64" t="s">
        <v>531</v>
      </c>
      <c r="H2762" t="s">
        <v>1142</v>
      </c>
      <c r="I2762" s="50" t="str">
        <f t="shared" si="43"/>
        <v>2. 出口CM2CIII6. 多级粗细调无小于35</v>
      </c>
      <c r="J2762" s="50" t="s">
        <v>1148</v>
      </c>
    </row>
    <row r="2763" spans="1:10" hidden="1">
      <c r="A2763" s="64" t="s">
        <v>15</v>
      </c>
      <c r="B2763" s="64" t="s">
        <v>307</v>
      </c>
      <c r="C2763" t="s">
        <v>1084</v>
      </c>
      <c r="D2763" s="64" t="s">
        <v>389</v>
      </c>
      <c r="E2763" s="64" t="s">
        <v>28</v>
      </c>
      <c r="F2763" s="64" t="s">
        <v>378</v>
      </c>
      <c r="G2763" s="64" t="s">
        <v>1144</v>
      </c>
      <c r="H2763" t="s">
        <v>1142</v>
      </c>
      <c r="I2763" s="50" t="str">
        <f t="shared" si="43"/>
        <v>2. 出口CM2CIII6. 多级粗细调筒式电位电阻小于35</v>
      </c>
      <c r="J2763" s="50" t="s">
        <v>1148</v>
      </c>
    </row>
    <row r="2764" spans="1:10" hidden="1">
      <c r="A2764" s="64" t="s">
        <v>15</v>
      </c>
      <c r="B2764" s="64" t="s">
        <v>307</v>
      </c>
      <c r="C2764" t="s">
        <v>1084</v>
      </c>
      <c r="D2764" s="64" t="s">
        <v>389</v>
      </c>
      <c r="E2764" s="64" t="s">
        <v>153</v>
      </c>
      <c r="F2764" s="64" t="s">
        <v>378</v>
      </c>
      <c r="G2764" s="64" t="s">
        <v>531</v>
      </c>
      <c r="H2764" t="s">
        <v>1142</v>
      </c>
      <c r="I2764" s="50" t="str">
        <f t="shared" si="43"/>
        <v>2. 出口CM2CI6. 多级粗细调无小于35</v>
      </c>
      <c r="J2764" s="50" t="s">
        <v>1148</v>
      </c>
    </row>
    <row r="2765" spans="1:10" hidden="1">
      <c r="A2765" s="64" t="s">
        <v>15</v>
      </c>
      <c r="B2765" s="64" t="s">
        <v>307</v>
      </c>
      <c r="C2765" t="s">
        <v>1084</v>
      </c>
      <c r="D2765" s="64" t="s">
        <v>389</v>
      </c>
      <c r="E2765" s="64" t="s">
        <v>153</v>
      </c>
      <c r="F2765" s="64" t="s">
        <v>378</v>
      </c>
      <c r="G2765" s="64" t="s">
        <v>1144</v>
      </c>
      <c r="H2765" t="s">
        <v>1142</v>
      </c>
      <c r="I2765" s="50" t="str">
        <f t="shared" si="43"/>
        <v>2. 出口CM2CI6. 多级粗细调筒式电位电阻小于35</v>
      </c>
      <c r="J2765" s="50" t="s">
        <v>1148</v>
      </c>
    </row>
    <row r="2766" spans="1:10" hidden="1">
      <c r="A2766" s="64" t="s">
        <v>15</v>
      </c>
      <c r="B2766" s="64" t="s">
        <v>307</v>
      </c>
      <c r="C2766" t="s">
        <v>1084</v>
      </c>
      <c r="D2766" s="64" t="s">
        <v>387</v>
      </c>
      <c r="E2766" s="64" t="s">
        <v>28</v>
      </c>
      <c r="F2766" s="64" t="s">
        <v>373</v>
      </c>
      <c r="G2766" s="64" t="s">
        <v>531</v>
      </c>
      <c r="H2766" t="s">
        <v>1142</v>
      </c>
      <c r="I2766" s="50" t="str">
        <f t="shared" si="43"/>
        <v>2. 出口CM2DIII1. 正反调无小于35</v>
      </c>
      <c r="J2766" s="50" t="s">
        <v>1145</v>
      </c>
    </row>
    <row r="2767" spans="1:10" hidden="1">
      <c r="A2767" s="64" t="s">
        <v>15</v>
      </c>
      <c r="B2767" s="64" t="s">
        <v>307</v>
      </c>
      <c r="C2767" t="s">
        <v>1084</v>
      </c>
      <c r="D2767" s="64" t="s">
        <v>387</v>
      </c>
      <c r="E2767" s="64" t="s">
        <v>28</v>
      </c>
      <c r="F2767" s="64" t="s">
        <v>373</v>
      </c>
      <c r="G2767" s="64" t="s">
        <v>1144</v>
      </c>
      <c r="H2767" t="s">
        <v>1142</v>
      </c>
      <c r="I2767" s="50" t="str">
        <f t="shared" si="43"/>
        <v>2. 出口CM2DIII1. 正反调筒式电位电阻小于35</v>
      </c>
      <c r="J2767" s="50" t="s">
        <v>1149</v>
      </c>
    </row>
    <row r="2768" spans="1:10" hidden="1">
      <c r="A2768" s="64" t="s">
        <v>15</v>
      </c>
      <c r="B2768" s="64" t="s">
        <v>307</v>
      </c>
      <c r="C2768" t="s">
        <v>1084</v>
      </c>
      <c r="D2768" s="64" t="s">
        <v>387</v>
      </c>
      <c r="E2768" s="64" t="s">
        <v>153</v>
      </c>
      <c r="F2768" s="64" t="s">
        <v>373</v>
      </c>
      <c r="G2768" s="64" t="s">
        <v>531</v>
      </c>
      <c r="H2768" t="s">
        <v>1142</v>
      </c>
      <c r="I2768" s="50" t="str">
        <f t="shared" si="43"/>
        <v>2. 出口CM2DI1. 正反调无小于35</v>
      </c>
      <c r="J2768" s="50" t="s">
        <v>1143</v>
      </c>
    </row>
    <row r="2769" spans="1:10" hidden="1">
      <c r="A2769" s="64" t="s">
        <v>15</v>
      </c>
      <c r="B2769" s="64" t="s">
        <v>307</v>
      </c>
      <c r="C2769" t="s">
        <v>1084</v>
      </c>
      <c r="D2769" s="64" t="s">
        <v>387</v>
      </c>
      <c r="E2769" s="64" t="s">
        <v>153</v>
      </c>
      <c r="F2769" s="64" t="s">
        <v>373</v>
      </c>
      <c r="G2769" s="64" t="s">
        <v>1144</v>
      </c>
      <c r="H2769" t="s">
        <v>1142</v>
      </c>
      <c r="I2769" s="50" t="str">
        <f t="shared" si="43"/>
        <v>2. 出口CM2DI1. 正反调筒式电位电阻小于35</v>
      </c>
      <c r="J2769" s="50" t="s">
        <v>1146</v>
      </c>
    </row>
    <row r="2770" spans="1:10" hidden="1">
      <c r="A2770" s="64" t="s">
        <v>15</v>
      </c>
      <c r="B2770" s="64" t="s">
        <v>307</v>
      </c>
      <c r="C2770" t="s">
        <v>1084</v>
      </c>
      <c r="D2770" s="64" t="s">
        <v>387</v>
      </c>
      <c r="E2770" s="64" t="s">
        <v>28</v>
      </c>
      <c r="F2770" s="64" t="s">
        <v>374</v>
      </c>
      <c r="G2770" s="64" t="s">
        <v>531</v>
      </c>
      <c r="H2770" t="s">
        <v>1142</v>
      </c>
      <c r="I2770" s="50" t="str">
        <f t="shared" si="43"/>
        <v>2. 出口CM2DIII2. 线性调无小于35</v>
      </c>
      <c r="J2770" s="50" t="s">
        <v>1145</v>
      </c>
    </row>
    <row r="2771" spans="1:10" hidden="1">
      <c r="A2771" s="64" t="s">
        <v>15</v>
      </c>
      <c r="B2771" s="64" t="s">
        <v>307</v>
      </c>
      <c r="C2771" t="s">
        <v>1084</v>
      </c>
      <c r="D2771" s="64" t="s">
        <v>387</v>
      </c>
      <c r="E2771" s="64" t="s">
        <v>153</v>
      </c>
      <c r="F2771" s="64" t="s">
        <v>374</v>
      </c>
      <c r="G2771" s="64" t="s">
        <v>531</v>
      </c>
      <c r="H2771" t="s">
        <v>1142</v>
      </c>
      <c r="I2771" s="50" t="str">
        <f t="shared" si="43"/>
        <v>2. 出口CM2DI2. 线性调无小于35</v>
      </c>
      <c r="J2771" s="50" t="s">
        <v>1143</v>
      </c>
    </row>
    <row r="2772" spans="1:10" hidden="1">
      <c r="A2772" s="64" t="s">
        <v>15</v>
      </c>
      <c r="B2772" s="64" t="s">
        <v>307</v>
      </c>
      <c r="C2772" t="s">
        <v>1084</v>
      </c>
      <c r="D2772" s="64" t="s">
        <v>387</v>
      </c>
      <c r="E2772" s="64" t="s">
        <v>28</v>
      </c>
      <c r="F2772" s="64" t="s">
        <v>375</v>
      </c>
      <c r="G2772" s="64" t="s">
        <v>531</v>
      </c>
      <c r="H2772" t="s">
        <v>1142</v>
      </c>
      <c r="I2772" s="50" t="str">
        <f t="shared" si="43"/>
        <v>2. 出口CM2DIII3. 粗细调无小于35</v>
      </c>
      <c r="J2772" s="50" t="s">
        <v>1150</v>
      </c>
    </row>
    <row r="2773" spans="1:10" hidden="1">
      <c r="A2773" s="64" t="s">
        <v>15</v>
      </c>
      <c r="B2773" s="64" t="s">
        <v>307</v>
      </c>
      <c r="C2773" t="s">
        <v>1084</v>
      </c>
      <c r="D2773" s="64" t="s">
        <v>387</v>
      </c>
      <c r="E2773" s="64" t="s">
        <v>28</v>
      </c>
      <c r="F2773" s="64" t="s">
        <v>375</v>
      </c>
      <c r="G2773" s="64" t="s">
        <v>1144</v>
      </c>
      <c r="H2773" t="s">
        <v>1142</v>
      </c>
      <c r="I2773" s="50" t="str">
        <f t="shared" si="43"/>
        <v>2. 出口CM2DIII3. 粗细调筒式电位电阻小于35</v>
      </c>
      <c r="J2773" s="50" t="s">
        <v>1150</v>
      </c>
    </row>
    <row r="2774" spans="1:10" hidden="1">
      <c r="A2774" s="64" t="s">
        <v>15</v>
      </c>
      <c r="B2774" s="64" t="s">
        <v>307</v>
      </c>
      <c r="C2774" t="s">
        <v>1084</v>
      </c>
      <c r="D2774" s="64" t="s">
        <v>387</v>
      </c>
      <c r="E2774" s="64" t="s">
        <v>153</v>
      </c>
      <c r="F2774" s="64" t="s">
        <v>375</v>
      </c>
      <c r="G2774" s="64" t="s">
        <v>531</v>
      </c>
      <c r="H2774" t="s">
        <v>1142</v>
      </c>
      <c r="I2774" s="50" t="str">
        <f t="shared" si="43"/>
        <v>2. 出口CM2DI3. 粗细调无小于35</v>
      </c>
      <c r="J2774" s="50" t="s">
        <v>1150</v>
      </c>
    </row>
    <row r="2775" spans="1:10" hidden="1">
      <c r="A2775" s="64" t="s">
        <v>15</v>
      </c>
      <c r="B2775" s="64" t="s">
        <v>307</v>
      </c>
      <c r="C2775" t="s">
        <v>1084</v>
      </c>
      <c r="D2775" s="64" t="s">
        <v>387</v>
      </c>
      <c r="E2775" s="64" t="s">
        <v>153</v>
      </c>
      <c r="F2775" s="64" t="s">
        <v>375</v>
      </c>
      <c r="G2775" s="64" t="s">
        <v>1144</v>
      </c>
      <c r="H2775" t="s">
        <v>1142</v>
      </c>
      <c r="I2775" s="50" t="str">
        <f t="shared" si="43"/>
        <v>2. 出口CM2DI3. 粗细调筒式电位电阻小于35</v>
      </c>
      <c r="J2775" s="50" t="s">
        <v>1150</v>
      </c>
    </row>
    <row r="2776" spans="1:10" hidden="1">
      <c r="A2776" s="64" t="s">
        <v>15</v>
      </c>
      <c r="B2776" s="64" t="s">
        <v>307</v>
      </c>
      <c r="C2776" t="s">
        <v>1084</v>
      </c>
      <c r="D2776" s="64" t="s">
        <v>387</v>
      </c>
      <c r="E2776" s="64" t="s">
        <v>28</v>
      </c>
      <c r="F2776" s="64" t="s">
        <v>376</v>
      </c>
      <c r="G2776" s="64" t="s">
        <v>531</v>
      </c>
      <c r="H2776" t="s">
        <v>1142</v>
      </c>
      <c r="I2776" s="50" t="str">
        <f t="shared" si="43"/>
        <v>2. 出口CM2DIII4. 多级正反调无小于35</v>
      </c>
      <c r="J2776" s="50" t="s">
        <v>1148</v>
      </c>
    </row>
    <row r="2777" spans="1:10" hidden="1">
      <c r="A2777" s="64" t="s">
        <v>15</v>
      </c>
      <c r="B2777" s="64" t="s">
        <v>307</v>
      </c>
      <c r="C2777" t="s">
        <v>1084</v>
      </c>
      <c r="D2777" s="64" t="s">
        <v>387</v>
      </c>
      <c r="E2777" s="64" t="s">
        <v>28</v>
      </c>
      <c r="F2777" s="64" t="s">
        <v>376</v>
      </c>
      <c r="G2777" s="64" t="s">
        <v>1144</v>
      </c>
      <c r="H2777" t="s">
        <v>1142</v>
      </c>
      <c r="I2777" s="50" t="str">
        <f t="shared" si="43"/>
        <v>2. 出口CM2DIII4. 多级正反调筒式电位电阻小于35</v>
      </c>
      <c r="J2777" s="50" t="s">
        <v>1148</v>
      </c>
    </row>
    <row r="2778" spans="1:10" hidden="1">
      <c r="A2778" s="64" t="s">
        <v>15</v>
      </c>
      <c r="B2778" s="64" t="s">
        <v>307</v>
      </c>
      <c r="C2778" t="s">
        <v>1084</v>
      </c>
      <c r="D2778" s="64" t="s">
        <v>387</v>
      </c>
      <c r="E2778" s="64" t="s">
        <v>153</v>
      </c>
      <c r="F2778" s="64" t="s">
        <v>376</v>
      </c>
      <c r="G2778" s="64" t="s">
        <v>531</v>
      </c>
      <c r="H2778" t="s">
        <v>1142</v>
      </c>
      <c r="I2778" s="50" t="str">
        <f t="shared" si="43"/>
        <v>2. 出口CM2DI4. 多级正反调无小于35</v>
      </c>
      <c r="J2778" s="50" t="s">
        <v>1148</v>
      </c>
    </row>
    <row r="2779" spans="1:10" hidden="1">
      <c r="A2779" s="64" t="s">
        <v>15</v>
      </c>
      <c r="B2779" s="64" t="s">
        <v>307</v>
      </c>
      <c r="C2779" t="s">
        <v>1084</v>
      </c>
      <c r="D2779" s="64" t="s">
        <v>387</v>
      </c>
      <c r="E2779" s="64" t="s">
        <v>153</v>
      </c>
      <c r="F2779" s="64" t="s">
        <v>376</v>
      </c>
      <c r="G2779" s="64" t="s">
        <v>1144</v>
      </c>
      <c r="H2779" t="s">
        <v>1142</v>
      </c>
      <c r="I2779" s="50" t="str">
        <f t="shared" si="43"/>
        <v>2. 出口CM2DI4. 多级正反调筒式电位电阻小于35</v>
      </c>
      <c r="J2779" s="50" t="s">
        <v>1148</v>
      </c>
    </row>
    <row r="2780" spans="1:10" hidden="1">
      <c r="A2780" s="64" t="s">
        <v>15</v>
      </c>
      <c r="B2780" s="64" t="s">
        <v>307</v>
      </c>
      <c r="C2780" t="s">
        <v>1084</v>
      </c>
      <c r="D2780" s="64" t="s">
        <v>387</v>
      </c>
      <c r="E2780" s="64" t="s">
        <v>28</v>
      </c>
      <c r="F2780" s="64" t="s">
        <v>377</v>
      </c>
      <c r="G2780" s="64" t="s">
        <v>531</v>
      </c>
      <c r="H2780" t="s">
        <v>1142</v>
      </c>
      <c r="I2780" s="50" t="str">
        <f t="shared" si="43"/>
        <v>2. 出口CM2DIII5. 多级线性调无小于35</v>
      </c>
      <c r="J2780" s="50" t="s">
        <v>1148</v>
      </c>
    </row>
    <row r="2781" spans="1:10" hidden="1">
      <c r="A2781" s="64" t="s">
        <v>15</v>
      </c>
      <c r="B2781" s="64" t="s">
        <v>307</v>
      </c>
      <c r="C2781" t="s">
        <v>1084</v>
      </c>
      <c r="D2781" s="64" t="s">
        <v>387</v>
      </c>
      <c r="E2781" s="64" t="s">
        <v>153</v>
      </c>
      <c r="F2781" s="64" t="s">
        <v>377</v>
      </c>
      <c r="G2781" s="64" t="s">
        <v>531</v>
      </c>
      <c r="H2781" t="s">
        <v>1142</v>
      </c>
      <c r="I2781" s="50" t="str">
        <f t="shared" si="43"/>
        <v>2. 出口CM2DI5. 多级线性调无小于35</v>
      </c>
      <c r="J2781" s="50" t="s">
        <v>1148</v>
      </c>
    </row>
    <row r="2782" spans="1:10" hidden="1">
      <c r="A2782" s="64" t="s">
        <v>15</v>
      </c>
      <c r="B2782" s="64" t="s">
        <v>307</v>
      </c>
      <c r="C2782" t="s">
        <v>1084</v>
      </c>
      <c r="D2782" s="64" t="s">
        <v>387</v>
      </c>
      <c r="E2782" s="64" t="s">
        <v>28</v>
      </c>
      <c r="F2782" s="64" t="s">
        <v>378</v>
      </c>
      <c r="G2782" s="64" t="s">
        <v>531</v>
      </c>
      <c r="H2782" t="s">
        <v>1142</v>
      </c>
      <c r="I2782" s="50" t="str">
        <f t="shared" si="43"/>
        <v>2. 出口CM2DIII6. 多级粗细调无小于35</v>
      </c>
      <c r="J2782" s="50" t="s">
        <v>1148</v>
      </c>
    </row>
    <row r="2783" spans="1:10" hidden="1">
      <c r="A2783" s="64" t="s">
        <v>15</v>
      </c>
      <c r="B2783" s="64" t="s">
        <v>307</v>
      </c>
      <c r="C2783" t="s">
        <v>1084</v>
      </c>
      <c r="D2783" s="64" t="s">
        <v>387</v>
      </c>
      <c r="E2783" s="64" t="s">
        <v>28</v>
      </c>
      <c r="F2783" s="64" t="s">
        <v>378</v>
      </c>
      <c r="G2783" s="64" t="s">
        <v>1144</v>
      </c>
      <c r="H2783" t="s">
        <v>1142</v>
      </c>
      <c r="I2783" s="50" t="str">
        <f t="shared" si="43"/>
        <v>2. 出口CM2DIII6. 多级粗细调筒式电位电阻小于35</v>
      </c>
      <c r="J2783" s="50" t="s">
        <v>1148</v>
      </c>
    </row>
    <row r="2784" spans="1:10" hidden="1">
      <c r="A2784" s="64" t="s">
        <v>15</v>
      </c>
      <c r="B2784" s="64" t="s">
        <v>307</v>
      </c>
      <c r="C2784" t="s">
        <v>1084</v>
      </c>
      <c r="D2784" s="64" t="s">
        <v>387</v>
      </c>
      <c r="E2784" s="64" t="s">
        <v>153</v>
      </c>
      <c r="F2784" s="64" t="s">
        <v>378</v>
      </c>
      <c r="G2784" s="64" t="s">
        <v>531</v>
      </c>
      <c r="H2784" t="s">
        <v>1142</v>
      </c>
      <c r="I2784" s="50" t="str">
        <f t="shared" si="43"/>
        <v>2. 出口CM2DI6. 多级粗细调无小于35</v>
      </c>
      <c r="J2784" s="50" t="s">
        <v>1148</v>
      </c>
    </row>
    <row r="2785" spans="1:10" hidden="1">
      <c r="A2785" s="64" t="s">
        <v>15</v>
      </c>
      <c r="B2785" s="64" t="s">
        <v>307</v>
      </c>
      <c r="C2785" t="s">
        <v>1084</v>
      </c>
      <c r="D2785" s="64" t="s">
        <v>387</v>
      </c>
      <c r="E2785" s="64" t="s">
        <v>153</v>
      </c>
      <c r="F2785" s="64" t="s">
        <v>378</v>
      </c>
      <c r="G2785" s="64" t="s">
        <v>1144</v>
      </c>
      <c r="H2785" t="s">
        <v>1142</v>
      </c>
      <c r="I2785" s="50" t="str">
        <f t="shared" si="43"/>
        <v>2. 出口CM2DI6. 多级粗细调筒式电位电阻小于35</v>
      </c>
      <c r="J2785" s="50" t="s">
        <v>1148</v>
      </c>
    </row>
    <row r="2786" spans="1:10" hidden="1">
      <c r="A2786" s="64" t="s">
        <v>15</v>
      </c>
      <c r="B2786" s="64" t="s">
        <v>307</v>
      </c>
      <c r="C2786" t="s">
        <v>1084</v>
      </c>
      <c r="D2786" s="64" t="s">
        <v>390</v>
      </c>
      <c r="E2786" s="64" t="s">
        <v>28</v>
      </c>
      <c r="F2786" s="64" t="s">
        <v>373</v>
      </c>
      <c r="G2786" s="64" t="s">
        <v>531</v>
      </c>
      <c r="H2786" t="s">
        <v>1142</v>
      </c>
      <c r="I2786" s="50" t="str">
        <f t="shared" si="43"/>
        <v>2. 出口CM2DEIII1. 正反调无小于35</v>
      </c>
      <c r="J2786" s="50" t="s">
        <v>1145</v>
      </c>
    </row>
    <row r="2787" spans="1:10" hidden="1">
      <c r="A2787" s="64" t="s">
        <v>15</v>
      </c>
      <c r="B2787" s="64" t="s">
        <v>307</v>
      </c>
      <c r="C2787" t="s">
        <v>1084</v>
      </c>
      <c r="D2787" s="64" t="s">
        <v>390</v>
      </c>
      <c r="E2787" s="64" t="s">
        <v>28</v>
      </c>
      <c r="F2787" s="64" t="s">
        <v>373</v>
      </c>
      <c r="G2787" s="64" t="s">
        <v>1144</v>
      </c>
      <c r="H2787" t="s">
        <v>1142</v>
      </c>
      <c r="I2787" s="50" t="str">
        <f t="shared" si="43"/>
        <v>2. 出口CM2DEIII1. 正反调筒式电位电阻小于35</v>
      </c>
      <c r="J2787" s="50" t="s">
        <v>1149</v>
      </c>
    </row>
    <row r="2788" spans="1:10" hidden="1">
      <c r="A2788" s="64" t="s">
        <v>15</v>
      </c>
      <c r="B2788" s="64" t="s">
        <v>307</v>
      </c>
      <c r="C2788" t="s">
        <v>1084</v>
      </c>
      <c r="D2788" s="64" t="s">
        <v>390</v>
      </c>
      <c r="E2788" s="64" t="s">
        <v>153</v>
      </c>
      <c r="F2788" s="64" t="s">
        <v>373</v>
      </c>
      <c r="G2788" s="64" t="s">
        <v>531</v>
      </c>
      <c r="H2788" t="s">
        <v>1142</v>
      </c>
      <c r="I2788" s="50" t="str">
        <f t="shared" si="43"/>
        <v>2. 出口CM2DEI1. 正反调无小于35</v>
      </c>
      <c r="J2788" s="50" t="s">
        <v>1143</v>
      </c>
    </row>
    <row r="2789" spans="1:10" hidden="1">
      <c r="A2789" s="64" t="s">
        <v>15</v>
      </c>
      <c r="B2789" s="64" t="s">
        <v>307</v>
      </c>
      <c r="C2789" t="s">
        <v>1084</v>
      </c>
      <c r="D2789" s="64" t="s">
        <v>390</v>
      </c>
      <c r="E2789" s="64" t="s">
        <v>153</v>
      </c>
      <c r="F2789" s="64" t="s">
        <v>373</v>
      </c>
      <c r="G2789" s="64" t="s">
        <v>1144</v>
      </c>
      <c r="H2789" t="s">
        <v>1142</v>
      </c>
      <c r="I2789" s="50" t="str">
        <f t="shared" si="43"/>
        <v>2. 出口CM2DEI1. 正反调筒式电位电阻小于35</v>
      </c>
      <c r="J2789" s="50" t="s">
        <v>1146</v>
      </c>
    </row>
    <row r="2790" spans="1:10" hidden="1">
      <c r="A2790" s="64" t="s">
        <v>15</v>
      </c>
      <c r="B2790" s="64" t="s">
        <v>307</v>
      </c>
      <c r="C2790" t="s">
        <v>1084</v>
      </c>
      <c r="D2790" s="64" t="s">
        <v>390</v>
      </c>
      <c r="E2790" s="64" t="s">
        <v>28</v>
      </c>
      <c r="F2790" s="64" t="s">
        <v>374</v>
      </c>
      <c r="G2790" s="64" t="s">
        <v>531</v>
      </c>
      <c r="H2790" t="s">
        <v>1142</v>
      </c>
      <c r="I2790" s="50" t="str">
        <f t="shared" si="43"/>
        <v>2. 出口CM2DEIII2. 线性调无小于35</v>
      </c>
      <c r="J2790" s="50" t="s">
        <v>1145</v>
      </c>
    </row>
    <row r="2791" spans="1:10" hidden="1">
      <c r="A2791" s="64" t="s">
        <v>15</v>
      </c>
      <c r="B2791" s="64" t="s">
        <v>307</v>
      </c>
      <c r="C2791" t="s">
        <v>1084</v>
      </c>
      <c r="D2791" s="64" t="s">
        <v>390</v>
      </c>
      <c r="E2791" s="64" t="s">
        <v>153</v>
      </c>
      <c r="F2791" s="64" t="s">
        <v>374</v>
      </c>
      <c r="G2791" s="64" t="s">
        <v>531</v>
      </c>
      <c r="H2791" t="s">
        <v>1142</v>
      </c>
      <c r="I2791" s="50" t="str">
        <f t="shared" si="43"/>
        <v>2. 出口CM2DEI2. 线性调无小于35</v>
      </c>
      <c r="J2791" s="50" t="s">
        <v>1143</v>
      </c>
    </row>
    <row r="2792" spans="1:10" hidden="1">
      <c r="A2792" s="64" t="s">
        <v>15</v>
      </c>
      <c r="B2792" s="64" t="s">
        <v>307</v>
      </c>
      <c r="C2792" t="s">
        <v>1084</v>
      </c>
      <c r="D2792" s="64" t="s">
        <v>390</v>
      </c>
      <c r="E2792" s="64" t="s">
        <v>28</v>
      </c>
      <c r="F2792" s="64" t="s">
        <v>375</v>
      </c>
      <c r="G2792" s="64" t="s">
        <v>531</v>
      </c>
      <c r="H2792" t="s">
        <v>1142</v>
      </c>
      <c r="I2792" s="50" t="str">
        <f t="shared" si="43"/>
        <v>2. 出口CM2DEIII3. 粗细调无小于35</v>
      </c>
      <c r="J2792" s="50" t="s">
        <v>1150</v>
      </c>
    </row>
    <row r="2793" spans="1:10" hidden="1">
      <c r="A2793" s="64" t="s">
        <v>15</v>
      </c>
      <c r="B2793" s="64" t="s">
        <v>307</v>
      </c>
      <c r="C2793" t="s">
        <v>1084</v>
      </c>
      <c r="D2793" s="64" t="s">
        <v>390</v>
      </c>
      <c r="E2793" s="64" t="s">
        <v>28</v>
      </c>
      <c r="F2793" s="64" t="s">
        <v>375</v>
      </c>
      <c r="G2793" s="64" t="s">
        <v>1144</v>
      </c>
      <c r="H2793" t="s">
        <v>1142</v>
      </c>
      <c r="I2793" s="50" t="str">
        <f t="shared" si="43"/>
        <v>2. 出口CM2DEIII3. 粗细调筒式电位电阻小于35</v>
      </c>
      <c r="J2793" s="50" t="s">
        <v>1150</v>
      </c>
    </row>
    <row r="2794" spans="1:10" hidden="1">
      <c r="A2794" s="64" t="s">
        <v>15</v>
      </c>
      <c r="B2794" s="64" t="s">
        <v>307</v>
      </c>
      <c r="C2794" t="s">
        <v>1084</v>
      </c>
      <c r="D2794" s="64" t="s">
        <v>390</v>
      </c>
      <c r="E2794" s="64" t="s">
        <v>153</v>
      </c>
      <c r="F2794" s="64" t="s">
        <v>375</v>
      </c>
      <c r="G2794" s="64" t="s">
        <v>531</v>
      </c>
      <c r="H2794" t="s">
        <v>1142</v>
      </c>
      <c r="I2794" s="50" t="str">
        <f t="shared" ref="I2794:I2857" si="44">A2794&amp;B2794&amp;D2794&amp;E2794&amp;F2794&amp;G2794&amp;H2794</f>
        <v>2. 出口CM2DEI3. 粗细调无小于35</v>
      </c>
      <c r="J2794" s="50" t="s">
        <v>1150</v>
      </c>
    </row>
    <row r="2795" spans="1:10" hidden="1">
      <c r="A2795" s="64" t="s">
        <v>15</v>
      </c>
      <c r="B2795" s="64" t="s">
        <v>307</v>
      </c>
      <c r="C2795" t="s">
        <v>1084</v>
      </c>
      <c r="D2795" s="64" t="s">
        <v>390</v>
      </c>
      <c r="E2795" s="64" t="s">
        <v>153</v>
      </c>
      <c r="F2795" s="64" t="s">
        <v>375</v>
      </c>
      <c r="G2795" s="64" t="s">
        <v>1144</v>
      </c>
      <c r="H2795" t="s">
        <v>1142</v>
      </c>
      <c r="I2795" s="50" t="str">
        <f t="shared" si="44"/>
        <v>2. 出口CM2DEI3. 粗细调筒式电位电阻小于35</v>
      </c>
      <c r="J2795" s="50" t="s">
        <v>1150</v>
      </c>
    </row>
    <row r="2796" spans="1:10" hidden="1">
      <c r="A2796" s="64" t="s">
        <v>15</v>
      </c>
      <c r="B2796" s="64" t="s">
        <v>307</v>
      </c>
      <c r="C2796" t="s">
        <v>1084</v>
      </c>
      <c r="D2796" s="64" t="s">
        <v>390</v>
      </c>
      <c r="E2796" s="64" t="s">
        <v>28</v>
      </c>
      <c r="F2796" s="64" t="s">
        <v>376</v>
      </c>
      <c r="G2796" s="64" t="s">
        <v>531</v>
      </c>
      <c r="H2796" t="s">
        <v>1142</v>
      </c>
      <c r="I2796" s="50" t="str">
        <f t="shared" si="44"/>
        <v>2. 出口CM2DEIII4. 多级正反调无小于35</v>
      </c>
      <c r="J2796" s="50" t="s">
        <v>1148</v>
      </c>
    </row>
    <row r="2797" spans="1:10" hidden="1">
      <c r="A2797" s="64" t="s">
        <v>15</v>
      </c>
      <c r="B2797" s="64" t="s">
        <v>307</v>
      </c>
      <c r="C2797" t="s">
        <v>1084</v>
      </c>
      <c r="D2797" s="64" t="s">
        <v>390</v>
      </c>
      <c r="E2797" s="64" t="s">
        <v>28</v>
      </c>
      <c r="F2797" s="64" t="s">
        <v>376</v>
      </c>
      <c r="G2797" s="64" t="s">
        <v>1144</v>
      </c>
      <c r="H2797" t="s">
        <v>1142</v>
      </c>
      <c r="I2797" s="50" t="str">
        <f t="shared" si="44"/>
        <v>2. 出口CM2DEIII4. 多级正反调筒式电位电阻小于35</v>
      </c>
      <c r="J2797" s="50" t="s">
        <v>1148</v>
      </c>
    </row>
    <row r="2798" spans="1:10" hidden="1">
      <c r="A2798" s="64" t="s">
        <v>15</v>
      </c>
      <c r="B2798" s="64" t="s">
        <v>307</v>
      </c>
      <c r="C2798" t="s">
        <v>1084</v>
      </c>
      <c r="D2798" s="64" t="s">
        <v>390</v>
      </c>
      <c r="E2798" s="64" t="s">
        <v>153</v>
      </c>
      <c r="F2798" s="64" t="s">
        <v>376</v>
      </c>
      <c r="G2798" s="64" t="s">
        <v>531</v>
      </c>
      <c r="H2798" t="s">
        <v>1142</v>
      </c>
      <c r="I2798" s="50" t="str">
        <f t="shared" si="44"/>
        <v>2. 出口CM2DEI4. 多级正反调无小于35</v>
      </c>
      <c r="J2798" s="50" t="s">
        <v>1148</v>
      </c>
    </row>
    <row r="2799" spans="1:10" hidden="1">
      <c r="A2799" s="64" t="s">
        <v>15</v>
      </c>
      <c r="B2799" s="64" t="s">
        <v>307</v>
      </c>
      <c r="C2799" t="s">
        <v>1084</v>
      </c>
      <c r="D2799" s="64" t="s">
        <v>390</v>
      </c>
      <c r="E2799" s="64" t="s">
        <v>153</v>
      </c>
      <c r="F2799" s="64" t="s">
        <v>376</v>
      </c>
      <c r="G2799" s="64" t="s">
        <v>1144</v>
      </c>
      <c r="H2799" t="s">
        <v>1142</v>
      </c>
      <c r="I2799" s="50" t="str">
        <f t="shared" si="44"/>
        <v>2. 出口CM2DEI4. 多级正反调筒式电位电阻小于35</v>
      </c>
      <c r="J2799" s="50" t="s">
        <v>1148</v>
      </c>
    </row>
    <row r="2800" spans="1:10" hidden="1">
      <c r="A2800" s="64" t="s">
        <v>15</v>
      </c>
      <c r="B2800" s="64" t="s">
        <v>307</v>
      </c>
      <c r="C2800" t="s">
        <v>1084</v>
      </c>
      <c r="D2800" s="64" t="s">
        <v>390</v>
      </c>
      <c r="E2800" s="64" t="s">
        <v>28</v>
      </c>
      <c r="F2800" s="64" t="s">
        <v>377</v>
      </c>
      <c r="G2800" s="64" t="s">
        <v>531</v>
      </c>
      <c r="H2800" t="s">
        <v>1142</v>
      </c>
      <c r="I2800" s="50" t="str">
        <f t="shared" si="44"/>
        <v>2. 出口CM2DEIII5. 多级线性调无小于35</v>
      </c>
      <c r="J2800" s="50" t="s">
        <v>1148</v>
      </c>
    </row>
    <row r="2801" spans="1:10" hidden="1">
      <c r="A2801" s="64" t="s">
        <v>15</v>
      </c>
      <c r="B2801" s="64" t="s">
        <v>307</v>
      </c>
      <c r="C2801" t="s">
        <v>1084</v>
      </c>
      <c r="D2801" s="64" t="s">
        <v>390</v>
      </c>
      <c r="E2801" s="64" t="s">
        <v>153</v>
      </c>
      <c r="F2801" s="64" t="s">
        <v>377</v>
      </c>
      <c r="G2801" s="64" t="s">
        <v>531</v>
      </c>
      <c r="H2801" t="s">
        <v>1142</v>
      </c>
      <c r="I2801" s="50" t="str">
        <f t="shared" si="44"/>
        <v>2. 出口CM2DEI5. 多级线性调无小于35</v>
      </c>
      <c r="J2801" s="50" t="s">
        <v>1148</v>
      </c>
    </row>
    <row r="2802" spans="1:10" hidden="1">
      <c r="A2802" s="64" t="s">
        <v>15</v>
      </c>
      <c r="B2802" s="64" t="s">
        <v>307</v>
      </c>
      <c r="C2802" t="s">
        <v>1084</v>
      </c>
      <c r="D2802" s="64" t="s">
        <v>390</v>
      </c>
      <c r="E2802" s="64" t="s">
        <v>28</v>
      </c>
      <c r="F2802" s="64" t="s">
        <v>378</v>
      </c>
      <c r="G2802" s="64" t="s">
        <v>531</v>
      </c>
      <c r="H2802" t="s">
        <v>1142</v>
      </c>
      <c r="I2802" s="50" t="str">
        <f t="shared" si="44"/>
        <v>2. 出口CM2DEIII6. 多级粗细调无小于35</v>
      </c>
      <c r="J2802" s="50" t="s">
        <v>1148</v>
      </c>
    </row>
    <row r="2803" spans="1:10" hidden="1">
      <c r="A2803" s="64" t="s">
        <v>15</v>
      </c>
      <c r="B2803" s="64" t="s">
        <v>307</v>
      </c>
      <c r="C2803" t="s">
        <v>1084</v>
      </c>
      <c r="D2803" s="64" t="s">
        <v>390</v>
      </c>
      <c r="E2803" s="64" t="s">
        <v>28</v>
      </c>
      <c r="F2803" s="64" t="s">
        <v>378</v>
      </c>
      <c r="G2803" s="64" t="s">
        <v>1144</v>
      </c>
      <c r="H2803" t="s">
        <v>1142</v>
      </c>
      <c r="I2803" s="50" t="str">
        <f t="shared" si="44"/>
        <v>2. 出口CM2DEIII6. 多级粗细调筒式电位电阻小于35</v>
      </c>
      <c r="J2803" s="50" t="s">
        <v>1148</v>
      </c>
    </row>
    <row r="2804" spans="1:10" hidden="1">
      <c r="A2804" s="64" t="s">
        <v>15</v>
      </c>
      <c r="B2804" s="64" t="s">
        <v>307</v>
      </c>
      <c r="C2804" t="s">
        <v>1084</v>
      </c>
      <c r="D2804" s="64" t="s">
        <v>390</v>
      </c>
      <c r="E2804" s="64" t="s">
        <v>153</v>
      </c>
      <c r="F2804" s="64" t="s">
        <v>378</v>
      </c>
      <c r="G2804" s="64" t="s">
        <v>531</v>
      </c>
      <c r="H2804" t="s">
        <v>1142</v>
      </c>
      <c r="I2804" s="50" t="str">
        <f t="shared" si="44"/>
        <v>2. 出口CM2DEI6. 多级粗细调无小于35</v>
      </c>
      <c r="J2804" s="50" t="s">
        <v>1148</v>
      </c>
    </row>
    <row r="2805" spans="1:10" hidden="1">
      <c r="A2805" s="64" t="s">
        <v>15</v>
      </c>
      <c r="B2805" s="64" t="s">
        <v>307</v>
      </c>
      <c r="C2805" t="s">
        <v>1084</v>
      </c>
      <c r="D2805" s="64" t="s">
        <v>390</v>
      </c>
      <c r="E2805" s="64" t="s">
        <v>153</v>
      </c>
      <c r="F2805" s="64" t="s">
        <v>378</v>
      </c>
      <c r="G2805" s="64" t="s">
        <v>1144</v>
      </c>
      <c r="H2805" t="s">
        <v>1142</v>
      </c>
      <c r="I2805" s="50" t="str">
        <f t="shared" si="44"/>
        <v>2. 出口CM2DEI6. 多级粗细调筒式电位电阻小于35</v>
      </c>
      <c r="J2805" s="50" t="s">
        <v>1148</v>
      </c>
    </row>
    <row r="2806" spans="1:10" hidden="1">
      <c r="A2806" s="64" t="s">
        <v>15</v>
      </c>
      <c r="B2806" s="64" t="s">
        <v>307</v>
      </c>
      <c r="C2806" t="s">
        <v>1084</v>
      </c>
      <c r="D2806" s="64" t="s">
        <v>118</v>
      </c>
      <c r="E2806" s="64" t="s">
        <v>28</v>
      </c>
      <c r="F2806" s="64" t="s">
        <v>373</v>
      </c>
      <c r="G2806" s="64" t="s">
        <v>531</v>
      </c>
      <c r="H2806" t="s">
        <v>1151</v>
      </c>
      <c r="I2806" s="50" t="str">
        <f t="shared" si="44"/>
        <v>2. 出口CM2BIII1. 正反调无小于等于47</v>
      </c>
      <c r="J2806" s="98" t="s">
        <v>1143</v>
      </c>
    </row>
    <row r="2807" spans="1:10" hidden="1">
      <c r="A2807" s="64" t="s">
        <v>15</v>
      </c>
      <c r="B2807" s="64" t="s">
        <v>307</v>
      </c>
      <c r="C2807" t="s">
        <v>1084</v>
      </c>
      <c r="D2807" s="64" t="s">
        <v>118</v>
      </c>
      <c r="E2807" s="64" t="s">
        <v>28</v>
      </c>
      <c r="F2807" s="64" t="s">
        <v>373</v>
      </c>
      <c r="G2807" s="64" t="s">
        <v>1144</v>
      </c>
      <c r="H2807" t="s">
        <v>1151</v>
      </c>
      <c r="I2807" s="50" t="str">
        <f t="shared" si="44"/>
        <v>2. 出口CM2BIII1. 正反调筒式电位电阻小于等于47</v>
      </c>
      <c r="J2807" s="98" t="s">
        <v>1145</v>
      </c>
    </row>
    <row r="2808" spans="1:10" hidden="1">
      <c r="A2808" s="64" t="s">
        <v>15</v>
      </c>
      <c r="B2808" s="64" t="s">
        <v>307</v>
      </c>
      <c r="C2808" t="s">
        <v>1084</v>
      </c>
      <c r="D2808" s="64" t="s">
        <v>118</v>
      </c>
      <c r="E2808" s="64" t="s">
        <v>153</v>
      </c>
      <c r="F2808" s="64" t="s">
        <v>373</v>
      </c>
      <c r="G2808" s="64" t="s">
        <v>531</v>
      </c>
      <c r="H2808" t="s">
        <v>1151</v>
      </c>
      <c r="I2808" s="50" t="str">
        <f t="shared" si="44"/>
        <v>2. 出口CM2BI1. 正反调无小于等于47</v>
      </c>
      <c r="J2808" s="98" t="s">
        <v>1143</v>
      </c>
    </row>
    <row r="2809" spans="1:10" hidden="1">
      <c r="A2809" s="64" t="s">
        <v>15</v>
      </c>
      <c r="B2809" s="64" t="s">
        <v>307</v>
      </c>
      <c r="C2809" t="s">
        <v>1084</v>
      </c>
      <c r="D2809" s="64" t="s">
        <v>118</v>
      </c>
      <c r="E2809" s="64" t="s">
        <v>153</v>
      </c>
      <c r="F2809" s="64" t="s">
        <v>373</v>
      </c>
      <c r="G2809" s="64" t="s">
        <v>1144</v>
      </c>
      <c r="H2809" t="s">
        <v>1151</v>
      </c>
      <c r="I2809" s="50" t="str">
        <f t="shared" si="44"/>
        <v>2. 出口CM2BI1. 正反调筒式电位电阻小于等于47</v>
      </c>
      <c r="J2809" s="98" t="s">
        <v>1146</v>
      </c>
    </row>
    <row r="2810" spans="1:10" hidden="1">
      <c r="A2810" s="64" t="s">
        <v>15</v>
      </c>
      <c r="B2810" s="64" t="s">
        <v>307</v>
      </c>
      <c r="C2810" t="s">
        <v>1084</v>
      </c>
      <c r="D2810" s="64" t="s">
        <v>118</v>
      </c>
      <c r="E2810" s="64" t="s">
        <v>28</v>
      </c>
      <c r="F2810" s="64" t="s">
        <v>374</v>
      </c>
      <c r="G2810" s="64" t="s">
        <v>531</v>
      </c>
      <c r="H2810" t="s">
        <v>1151</v>
      </c>
      <c r="I2810" s="50" t="str">
        <f t="shared" si="44"/>
        <v>2. 出口CM2BIII2. 线性调无小于等于47</v>
      </c>
      <c r="J2810" s="50" t="s">
        <v>1143</v>
      </c>
    </row>
    <row r="2811" spans="1:10" hidden="1">
      <c r="A2811" s="64" t="s">
        <v>15</v>
      </c>
      <c r="B2811" s="64" t="s">
        <v>307</v>
      </c>
      <c r="C2811" t="s">
        <v>1084</v>
      </c>
      <c r="D2811" s="64" t="s">
        <v>118</v>
      </c>
      <c r="E2811" s="64" t="s">
        <v>153</v>
      </c>
      <c r="F2811" s="64" t="s">
        <v>374</v>
      </c>
      <c r="G2811" s="64" t="s">
        <v>531</v>
      </c>
      <c r="H2811" t="s">
        <v>1151</v>
      </c>
      <c r="I2811" s="50" t="str">
        <f t="shared" si="44"/>
        <v>2. 出口CM2BI2. 线性调无小于等于47</v>
      </c>
      <c r="J2811" s="50" t="s">
        <v>1143</v>
      </c>
    </row>
    <row r="2812" spans="1:10" hidden="1">
      <c r="A2812" s="64" t="s">
        <v>15</v>
      </c>
      <c r="B2812" s="64" t="s">
        <v>307</v>
      </c>
      <c r="C2812" t="s">
        <v>1084</v>
      </c>
      <c r="D2812" s="64" t="s">
        <v>118</v>
      </c>
      <c r="E2812" s="64" t="s">
        <v>28</v>
      </c>
      <c r="F2812" s="64" t="s">
        <v>375</v>
      </c>
      <c r="G2812" s="64" t="s">
        <v>531</v>
      </c>
      <c r="H2812" t="s">
        <v>1151</v>
      </c>
      <c r="I2812" s="50" t="str">
        <f t="shared" si="44"/>
        <v>2. 出口CM2BIII3. 粗细调无小于等于47</v>
      </c>
      <c r="J2812" s="50" t="s">
        <v>1147</v>
      </c>
    </row>
    <row r="2813" spans="1:10" hidden="1">
      <c r="A2813" s="64" t="s">
        <v>15</v>
      </c>
      <c r="B2813" s="64" t="s">
        <v>307</v>
      </c>
      <c r="C2813" t="s">
        <v>1084</v>
      </c>
      <c r="D2813" s="64" t="s">
        <v>118</v>
      </c>
      <c r="E2813" s="64" t="s">
        <v>28</v>
      </c>
      <c r="F2813" s="64" t="s">
        <v>375</v>
      </c>
      <c r="G2813" s="64" t="s">
        <v>1144</v>
      </c>
      <c r="H2813" t="s">
        <v>1151</v>
      </c>
      <c r="I2813" s="50" t="str">
        <f t="shared" si="44"/>
        <v>2. 出口CM2BIII3. 粗细调筒式电位电阻小于等于47</v>
      </c>
      <c r="J2813" s="50" t="s">
        <v>1147</v>
      </c>
    </row>
    <row r="2814" spans="1:10" hidden="1">
      <c r="A2814" s="64" t="s">
        <v>15</v>
      </c>
      <c r="B2814" s="64" t="s">
        <v>307</v>
      </c>
      <c r="C2814" t="s">
        <v>1084</v>
      </c>
      <c r="D2814" s="64" t="s">
        <v>118</v>
      </c>
      <c r="E2814" s="64" t="s">
        <v>153</v>
      </c>
      <c r="F2814" s="64" t="s">
        <v>375</v>
      </c>
      <c r="G2814" s="64" t="s">
        <v>531</v>
      </c>
      <c r="H2814" t="s">
        <v>1151</v>
      </c>
      <c r="I2814" s="50" t="str">
        <f t="shared" si="44"/>
        <v>2. 出口CM2BI3. 粗细调无小于等于47</v>
      </c>
      <c r="J2814" s="50" t="s">
        <v>1147</v>
      </c>
    </row>
    <row r="2815" spans="1:10" hidden="1">
      <c r="A2815" s="64" t="s">
        <v>15</v>
      </c>
      <c r="B2815" s="64" t="s">
        <v>307</v>
      </c>
      <c r="C2815" t="s">
        <v>1084</v>
      </c>
      <c r="D2815" s="64" t="s">
        <v>118</v>
      </c>
      <c r="E2815" s="64" t="s">
        <v>153</v>
      </c>
      <c r="F2815" s="64" t="s">
        <v>375</v>
      </c>
      <c r="G2815" s="64" t="s">
        <v>1144</v>
      </c>
      <c r="H2815" t="s">
        <v>1151</v>
      </c>
      <c r="I2815" s="50" t="str">
        <f t="shared" si="44"/>
        <v>2. 出口CM2BI3. 粗细调筒式电位电阻小于等于47</v>
      </c>
      <c r="J2815" s="50" t="s">
        <v>1147</v>
      </c>
    </row>
    <row r="2816" spans="1:10" hidden="1">
      <c r="A2816" s="64" t="s">
        <v>15</v>
      </c>
      <c r="B2816" s="64" t="s">
        <v>307</v>
      </c>
      <c r="C2816" t="s">
        <v>1084</v>
      </c>
      <c r="D2816" s="64" t="s">
        <v>118</v>
      </c>
      <c r="E2816" s="64" t="s">
        <v>28</v>
      </c>
      <c r="F2816" s="64" t="s">
        <v>376</v>
      </c>
      <c r="G2816" s="64" t="s">
        <v>531</v>
      </c>
      <c r="H2816" t="s">
        <v>1151</v>
      </c>
      <c r="I2816" s="50" t="str">
        <f t="shared" si="44"/>
        <v>2. 出口CM2BIII4. 多级正反调无小于等于47</v>
      </c>
      <c r="J2816" s="50" t="s">
        <v>1148</v>
      </c>
    </row>
    <row r="2817" spans="1:10" hidden="1">
      <c r="A2817" s="64" t="s">
        <v>15</v>
      </c>
      <c r="B2817" s="64" t="s">
        <v>307</v>
      </c>
      <c r="C2817" t="s">
        <v>1084</v>
      </c>
      <c r="D2817" s="64" t="s">
        <v>118</v>
      </c>
      <c r="E2817" s="64" t="s">
        <v>28</v>
      </c>
      <c r="F2817" s="64" t="s">
        <v>376</v>
      </c>
      <c r="G2817" s="64" t="s">
        <v>1144</v>
      </c>
      <c r="H2817" t="s">
        <v>1151</v>
      </c>
      <c r="I2817" s="50" t="str">
        <f t="shared" si="44"/>
        <v>2. 出口CM2BIII4. 多级正反调筒式电位电阻小于等于47</v>
      </c>
      <c r="J2817" s="50" t="s">
        <v>1148</v>
      </c>
    </row>
    <row r="2818" spans="1:10" hidden="1">
      <c r="A2818" s="64" t="s">
        <v>15</v>
      </c>
      <c r="B2818" s="64" t="s">
        <v>307</v>
      </c>
      <c r="C2818" t="s">
        <v>1084</v>
      </c>
      <c r="D2818" s="64" t="s">
        <v>118</v>
      </c>
      <c r="E2818" s="64" t="s">
        <v>153</v>
      </c>
      <c r="F2818" s="64" t="s">
        <v>376</v>
      </c>
      <c r="G2818" s="64" t="s">
        <v>531</v>
      </c>
      <c r="H2818" t="s">
        <v>1151</v>
      </c>
      <c r="I2818" s="50" t="str">
        <f t="shared" si="44"/>
        <v>2. 出口CM2BI4. 多级正反调无小于等于47</v>
      </c>
      <c r="J2818" s="50" t="s">
        <v>1148</v>
      </c>
    </row>
    <row r="2819" spans="1:10" hidden="1">
      <c r="A2819" s="64" t="s">
        <v>15</v>
      </c>
      <c r="B2819" s="64" t="s">
        <v>307</v>
      </c>
      <c r="C2819" t="s">
        <v>1084</v>
      </c>
      <c r="D2819" s="64" t="s">
        <v>118</v>
      </c>
      <c r="E2819" s="64" t="s">
        <v>153</v>
      </c>
      <c r="F2819" s="64" t="s">
        <v>376</v>
      </c>
      <c r="G2819" s="64" t="s">
        <v>1144</v>
      </c>
      <c r="H2819" t="s">
        <v>1151</v>
      </c>
      <c r="I2819" s="50" t="str">
        <f t="shared" si="44"/>
        <v>2. 出口CM2BI4. 多级正反调筒式电位电阻小于等于47</v>
      </c>
      <c r="J2819" s="50" t="s">
        <v>1148</v>
      </c>
    </row>
    <row r="2820" spans="1:10" hidden="1">
      <c r="A2820" s="64" t="s">
        <v>15</v>
      </c>
      <c r="B2820" s="64" t="s">
        <v>307</v>
      </c>
      <c r="C2820" t="s">
        <v>1084</v>
      </c>
      <c r="D2820" s="64" t="s">
        <v>118</v>
      </c>
      <c r="E2820" s="64" t="s">
        <v>28</v>
      </c>
      <c r="F2820" s="64" t="s">
        <v>377</v>
      </c>
      <c r="G2820" s="64" t="s">
        <v>531</v>
      </c>
      <c r="H2820" t="s">
        <v>1151</v>
      </c>
      <c r="I2820" s="50" t="str">
        <f t="shared" si="44"/>
        <v>2. 出口CM2BIII5. 多级线性调无小于等于47</v>
      </c>
      <c r="J2820" s="50" t="s">
        <v>1148</v>
      </c>
    </row>
    <row r="2821" spans="1:10" hidden="1">
      <c r="A2821" s="64" t="s">
        <v>15</v>
      </c>
      <c r="B2821" s="64" t="s">
        <v>307</v>
      </c>
      <c r="C2821" t="s">
        <v>1084</v>
      </c>
      <c r="D2821" s="64" t="s">
        <v>118</v>
      </c>
      <c r="E2821" s="64" t="s">
        <v>153</v>
      </c>
      <c r="F2821" s="64" t="s">
        <v>377</v>
      </c>
      <c r="G2821" s="64" t="s">
        <v>531</v>
      </c>
      <c r="H2821" t="s">
        <v>1151</v>
      </c>
      <c r="I2821" s="50" t="str">
        <f t="shared" si="44"/>
        <v>2. 出口CM2BI5. 多级线性调无小于等于47</v>
      </c>
      <c r="J2821" s="50" t="s">
        <v>1148</v>
      </c>
    </row>
    <row r="2822" spans="1:10" hidden="1">
      <c r="A2822" s="64" t="s">
        <v>15</v>
      </c>
      <c r="B2822" s="64" t="s">
        <v>307</v>
      </c>
      <c r="C2822" t="s">
        <v>1084</v>
      </c>
      <c r="D2822" s="64" t="s">
        <v>118</v>
      </c>
      <c r="E2822" s="64" t="s">
        <v>28</v>
      </c>
      <c r="F2822" s="64" t="s">
        <v>378</v>
      </c>
      <c r="G2822" s="64" t="s">
        <v>531</v>
      </c>
      <c r="H2822" t="s">
        <v>1151</v>
      </c>
      <c r="I2822" s="50" t="str">
        <f t="shared" si="44"/>
        <v>2. 出口CM2BIII6. 多级粗细调无小于等于47</v>
      </c>
      <c r="J2822" s="50" t="s">
        <v>1148</v>
      </c>
    </row>
    <row r="2823" spans="1:10" hidden="1">
      <c r="A2823" s="64" t="s">
        <v>15</v>
      </c>
      <c r="B2823" s="64" t="s">
        <v>307</v>
      </c>
      <c r="C2823" t="s">
        <v>1084</v>
      </c>
      <c r="D2823" s="64" t="s">
        <v>118</v>
      </c>
      <c r="E2823" s="64" t="s">
        <v>28</v>
      </c>
      <c r="F2823" s="64" t="s">
        <v>378</v>
      </c>
      <c r="G2823" s="64" t="s">
        <v>1144</v>
      </c>
      <c r="H2823" t="s">
        <v>1151</v>
      </c>
      <c r="I2823" s="50" t="str">
        <f t="shared" si="44"/>
        <v>2. 出口CM2BIII6. 多级粗细调筒式电位电阻小于等于47</v>
      </c>
      <c r="J2823" s="50" t="s">
        <v>1148</v>
      </c>
    </row>
    <row r="2824" spans="1:10" hidden="1">
      <c r="A2824" s="64" t="s">
        <v>15</v>
      </c>
      <c r="B2824" s="64" t="s">
        <v>307</v>
      </c>
      <c r="C2824" t="s">
        <v>1084</v>
      </c>
      <c r="D2824" s="64" t="s">
        <v>118</v>
      </c>
      <c r="E2824" s="64" t="s">
        <v>153</v>
      </c>
      <c r="F2824" s="64" t="s">
        <v>378</v>
      </c>
      <c r="G2824" s="64" t="s">
        <v>531</v>
      </c>
      <c r="H2824" t="s">
        <v>1151</v>
      </c>
      <c r="I2824" s="50" t="str">
        <f t="shared" si="44"/>
        <v>2. 出口CM2BI6. 多级粗细调无小于等于47</v>
      </c>
      <c r="J2824" s="50" t="s">
        <v>1148</v>
      </c>
    </row>
    <row r="2825" spans="1:10" hidden="1">
      <c r="A2825" s="64" t="s">
        <v>15</v>
      </c>
      <c r="B2825" s="64" t="s">
        <v>307</v>
      </c>
      <c r="C2825" t="s">
        <v>1084</v>
      </c>
      <c r="D2825" s="64" t="s">
        <v>118</v>
      </c>
      <c r="E2825" s="64" t="s">
        <v>153</v>
      </c>
      <c r="F2825" s="64" t="s">
        <v>378</v>
      </c>
      <c r="G2825" s="64" t="s">
        <v>1144</v>
      </c>
      <c r="H2825" t="s">
        <v>1151</v>
      </c>
      <c r="I2825" s="50" t="str">
        <f t="shared" si="44"/>
        <v>2. 出口CM2BI6. 多级粗细调筒式电位电阻小于等于47</v>
      </c>
      <c r="J2825" s="50" t="s">
        <v>1148</v>
      </c>
    </row>
    <row r="2826" spans="1:10" hidden="1">
      <c r="A2826" s="64" t="s">
        <v>15</v>
      </c>
      <c r="B2826" s="64" t="s">
        <v>307</v>
      </c>
      <c r="C2826" t="s">
        <v>1084</v>
      </c>
      <c r="D2826" s="64" t="s">
        <v>389</v>
      </c>
      <c r="E2826" s="64" t="s">
        <v>28</v>
      </c>
      <c r="F2826" s="64" t="s">
        <v>373</v>
      </c>
      <c r="G2826" s="64" t="s">
        <v>531</v>
      </c>
      <c r="H2826" t="s">
        <v>1151</v>
      </c>
      <c r="I2826" s="50" t="str">
        <f t="shared" si="44"/>
        <v>2. 出口CM2CIII1. 正反调无小于等于47</v>
      </c>
      <c r="J2826" s="50" t="s">
        <v>1143</v>
      </c>
    </row>
    <row r="2827" spans="1:10" hidden="1">
      <c r="A2827" s="64" t="s">
        <v>15</v>
      </c>
      <c r="B2827" s="64" t="s">
        <v>307</v>
      </c>
      <c r="C2827" t="s">
        <v>1084</v>
      </c>
      <c r="D2827" s="64" t="s">
        <v>389</v>
      </c>
      <c r="E2827" s="64" t="s">
        <v>28</v>
      </c>
      <c r="F2827" s="64" t="s">
        <v>373</v>
      </c>
      <c r="G2827" s="64" t="s">
        <v>1144</v>
      </c>
      <c r="H2827" t="s">
        <v>1151</v>
      </c>
      <c r="I2827" s="50" t="str">
        <f t="shared" si="44"/>
        <v>2. 出口CM2CIII1. 正反调筒式电位电阻小于等于47</v>
      </c>
      <c r="J2827" s="50" t="s">
        <v>1145</v>
      </c>
    </row>
    <row r="2828" spans="1:10" hidden="1">
      <c r="A2828" s="64" t="s">
        <v>15</v>
      </c>
      <c r="B2828" s="64" t="s">
        <v>307</v>
      </c>
      <c r="C2828" t="s">
        <v>1084</v>
      </c>
      <c r="D2828" s="64" t="s">
        <v>389</v>
      </c>
      <c r="E2828" s="64" t="s">
        <v>153</v>
      </c>
      <c r="F2828" s="64" t="s">
        <v>373</v>
      </c>
      <c r="G2828" s="64" t="s">
        <v>531</v>
      </c>
      <c r="H2828" t="s">
        <v>1151</v>
      </c>
      <c r="I2828" s="50" t="str">
        <f t="shared" si="44"/>
        <v>2. 出口CM2CI1. 正反调无小于等于47</v>
      </c>
      <c r="J2828" s="50" t="s">
        <v>1143</v>
      </c>
    </row>
    <row r="2829" spans="1:10" hidden="1">
      <c r="A2829" s="64" t="s">
        <v>15</v>
      </c>
      <c r="B2829" s="64" t="s">
        <v>307</v>
      </c>
      <c r="C2829" t="s">
        <v>1084</v>
      </c>
      <c r="D2829" s="64" t="s">
        <v>389</v>
      </c>
      <c r="E2829" s="64" t="s">
        <v>153</v>
      </c>
      <c r="F2829" s="64" t="s">
        <v>373</v>
      </c>
      <c r="G2829" s="64" t="s">
        <v>1144</v>
      </c>
      <c r="H2829" t="s">
        <v>1151</v>
      </c>
      <c r="I2829" s="50" t="str">
        <f t="shared" si="44"/>
        <v>2. 出口CM2CI1. 正反调筒式电位电阻小于等于47</v>
      </c>
      <c r="J2829" s="50" t="s">
        <v>1146</v>
      </c>
    </row>
    <row r="2830" spans="1:10" hidden="1">
      <c r="A2830" s="64" t="s">
        <v>15</v>
      </c>
      <c r="B2830" s="64" t="s">
        <v>307</v>
      </c>
      <c r="C2830" t="s">
        <v>1084</v>
      </c>
      <c r="D2830" s="64" t="s">
        <v>389</v>
      </c>
      <c r="E2830" s="64" t="s">
        <v>28</v>
      </c>
      <c r="F2830" s="64" t="s">
        <v>374</v>
      </c>
      <c r="G2830" s="64" t="s">
        <v>531</v>
      </c>
      <c r="H2830" t="s">
        <v>1151</v>
      </c>
      <c r="I2830" s="50" t="str">
        <f t="shared" si="44"/>
        <v>2. 出口CM2CIII2. 线性调无小于等于47</v>
      </c>
      <c r="J2830" s="50" t="s">
        <v>1143</v>
      </c>
    </row>
    <row r="2831" spans="1:10" hidden="1">
      <c r="A2831" s="64" t="s">
        <v>15</v>
      </c>
      <c r="B2831" s="64" t="s">
        <v>307</v>
      </c>
      <c r="C2831" t="s">
        <v>1084</v>
      </c>
      <c r="D2831" s="64" t="s">
        <v>389</v>
      </c>
      <c r="E2831" s="64" t="s">
        <v>153</v>
      </c>
      <c r="F2831" s="64" t="s">
        <v>374</v>
      </c>
      <c r="G2831" s="64" t="s">
        <v>531</v>
      </c>
      <c r="H2831" t="s">
        <v>1151</v>
      </c>
      <c r="I2831" s="50" t="str">
        <f t="shared" si="44"/>
        <v>2. 出口CM2CI2. 线性调无小于等于47</v>
      </c>
      <c r="J2831" s="50" t="s">
        <v>1143</v>
      </c>
    </row>
    <row r="2832" spans="1:10" hidden="1">
      <c r="A2832" s="64" t="s">
        <v>15</v>
      </c>
      <c r="B2832" s="64" t="s">
        <v>307</v>
      </c>
      <c r="C2832" t="s">
        <v>1084</v>
      </c>
      <c r="D2832" s="64" t="s">
        <v>389</v>
      </c>
      <c r="E2832" s="64" t="s">
        <v>28</v>
      </c>
      <c r="F2832" s="64" t="s">
        <v>375</v>
      </c>
      <c r="G2832" s="64" t="s">
        <v>531</v>
      </c>
      <c r="H2832" t="s">
        <v>1151</v>
      </c>
      <c r="I2832" s="50" t="str">
        <f t="shared" si="44"/>
        <v>2. 出口CM2CIII3. 粗细调无小于等于47</v>
      </c>
      <c r="J2832" s="50" t="s">
        <v>1147</v>
      </c>
    </row>
    <row r="2833" spans="1:10" hidden="1">
      <c r="A2833" s="64" t="s">
        <v>15</v>
      </c>
      <c r="B2833" s="64" t="s">
        <v>307</v>
      </c>
      <c r="C2833" t="s">
        <v>1084</v>
      </c>
      <c r="D2833" s="64" t="s">
        <v>389</v>
      </c>
      <c r="E2833" s="64" t="s">
        <v>28</v>
      </c>
      <c r="F2833" s="64" t="s">
        <v>375</v>
      </c>
      <c r="G2833" s="64" t="s">
        <v>1144</v>
      </c>
      <c r="H2833" t="s">
        <v>1151</v>
      </c>
      <c r="I2833" s="50" t="str">
        <f t="shared" si="44"/>
        <v>2. 出口CM2CIII3. 粗细调筒式电位电阻小于等于47</v>
      </c>
      <c r="J2833" s="50" t="s">
        <v>1147</v>
      </c>
    </row>
    <row r="2834" spans="1:10" hidden="1">
      <c r="A2834" s="64" t="s">
        <v>15</v>
      </c>
      <c r="B2834" s="64" t="s">
        <v>307</v>
      </c>
      <c r="C2834" t="s">
        <v>1084</v>
      </c>
      <c r="D2834" s="64" t="s">
        <v>389</v>
      </c>
      <c r="E2834" s="64" t="s">
        <v>153</v>
      </c>
      <c r="F2834" s="64" t="s">
        <v>375</v>
      </c>
      <c r="G2834" s="64" t="s">
        <v>531</v>
      </c>
      <c r="H2834" t="s">
        <v>1151</v>
      </c>
      <c r="I2834" s="50" t="str">
        <f t="shared" si="44"/>
        <v>2. 出口CM2CI3. 粗细调无小于等于47</v>
      </c>
      <c r="J2834" s="50" t="s">
        <v>1147</v>
      </c>
    </row>
    <row r="2835" spans="1:10" hidden="1">
      <c r="A2835" s="64" t="s">
        <v>15</v>
      </c>
      <c r="B2835" s="64" t="s">
        <v>307</v>
      </c>
      <c r="C2835" t="s">
        <v>1084</v>
      </c>
      <c r="D2835" s="64" t="s">
        <v>389</v>
      </c>
      <c r="E2835" s="64" t="s">
        <v>153</v>
      </c>
      <c r="F2835" s="64" t="s">
        <v>375</v>
      </c>
      <c r="G2835" s="64" t="s">
        <v>1144</v>
      </c>
      <c r="H2835" t="s">
        <v>1151</v>
      </c>
      <c r="I2835" s="50" t="str">
        <f t="shared" si="44"/>
        <v>2. 出口CM2CI3. 粗细调筒式电位电阻小于等于47</v>
      </c>
      <c r="J2835" s="50" t="s">
        <v>1147</v>
      </c>
    </row>
    <row r="2836" spans="1:10" hidden="1">
      <c r="A2836" s="64" t="s">
        <v>15</v>
      </c>
      <c r="B2836" s="64" t="s">
        <v>307</v>
      </c>
      <c r="C2836" t="s">
        <v>1084</v>
      </c>
      <c r="D2836" s="64" t="s">
        <v>389</v>
      </c>
      <c r="E2836" s="64" t="s">
        <v>28</v>
      </c>
      <c r="F2836" s="64" t="s">
        <v>376</v>
      </c>
      <c r="G2836" s="64" t="s">
        <v>531</v>
      </c>
      <c r="H2836" t="s">
        <v>1151</v>
      </c>
      <c r="I2836" s="50" t="str">
        <f t="shared" si="44"/>
        <v>2. 出口CM2CIII4. 多级正反调无小于等于47</v>
      </c>
      <c r="J2836" s="50" t="s">
        <v>1148</v>
      </c>
    </row>
    <row r="2837" spans="1:10" hidden="1">
      <c r="A2837" s="64" t="s">
        <v>15</v>
      </c>
      <c r="B2837" s="64" t="s">
        <v>307</v>
      </c>
      <c r="C2837" t="s">
        <v>1084</v>
      </c>
      <c r="D2837" s="64" t="s">
        <v>389</v>
      </c>
      <c r="E2837" s="64" t="s">
        <v>28</v>
      </c>
      <c r="F2837" s="64" t="s">
        <v>376</v>
      </c>
      <c r="G2837" s="64" t="s">
        <v>1144</v>
      </c>
      <c r="H2837" t="s">
        <v>1151</v>
      </c>
      <c r="I2837" s="50" t="str">
        <f t="shared" si="44"/>
        <v>2. 出口CM2CIII4. 多级正反调筒式电位电阻小于等于47</v>
      </c>
      <c r="J2837" s="50" t="s">
        <v>1148</v>
      </c>
    </row>
    <row r="2838" spans="1:10" hidden="1">
      <c r="A2838" s="64" t="s">
        <v>15</v>
      </c>
      <c r="B2838" s="64" t="s">
        <v>307</v>
      </c>
      <c r="C2838" t="s">
        <v>1084</v>
      </c>
      <c r="D2838" s="64" t="s">
        <v>389</v>
      </c>
      <c r="E2838" s="64" t="s">
        <v>153</v>
      </c>
      <c r="F2838" s="64" t="s">
        <v>376</v>
      </c>
      <c r="G2838" s="64" t="s">
        <v>531</v>
      </c>
      <c r="H2838" t="s">
        <v>1151</v>
      </c>
      <c r="I2838" s="50" t="str">
        <f t="shared" si="44"/>
        <v>2. 出口CM2CI4. 多级正反调无小于等于47</v>
      </c>
      <c r="J2838" s="50" t="s">
        <v>1148</v>
      </c>
    </row>
    <row r="2839" spans="1:10" hidden="1">
      <c r="A2839" s="64" t="s">
        <v>15</v>
      </c>
      <c r="B2839" s="64" t="s">
        <v>307</v>
      </c>
      <c r="C2839" t="s">
        <v>1084</v>
      </c>
      <c r="D2839" s="64" t="s">
        <v>389</v>
      </c>
      <c r="E2839" s="64" t="s">
        <v>153</v>
      </c>
      <c r="F2839" s="64" t="s">
        <v>376</v>
      </c>
      <c r="G2839" s="64" t="s">
        <v>1144</v>
      </c>
      <c r="H2839" t="s">
        <v>1151</v>
      </c>
      <c r="I2839" s="50" t="str">
        <f t="shared" si="44"/>
        <v>2. 出口CM2CI4. 多级正反调筒式电位电阻小于等于47</v>
      </c>
      <c r="J2839" s="50" t="s">
        <v>1148</v>
      </c>
    </row>
    <row r="2840" spans="1:10" hidden="1">
      <c r="A2840" s="64" t="s">
        <v>15</v>
      </c>
      <c r="B2840" s="64" t="s">
        <v>307</v>
      </c>
      <c r="C2840" t="s">
        <v>1084</v>
      </c>
      <c r="D2840" s="64" t="s">
        <v>389</v>
      </c>
      <c r="E2840" s="64" t="s">
        <v>28</v>
      </c>
      <c r="F2840" s="64" t="s">
        <v>377</v>
      </c>
      <c r="G2840" s="64" t="s">
        <v>531</v>
      </c>
      <c r="H2840" t="s">
        <v>1151</v>
      </c>
      <c r="I2840" s="50" t="str">
        <f t="shared" si="44"/>
        <v>2. 出口CM2CIII5. 多级线性调无小于等于47</v>
      </c>
      <c r="J2840" s="50" t="s">
        <v>1148</v>
      </c>
    </row>
    <row r="2841" spans="1:10" hidden="1">
      <c r="A2841" s="64" t="s">
        <v>15</v>
      </c>
      <c r="B2841" s="64" t="s">
        <v>307</v>
      </c>
      <c r="C2841" t="s">
        <v>1084</v>
      </c>
      <c r="D2841" s="64" t="s">
        <v>389</v>
      </c>
      <c r="E2841" s="64" t="s">
        <v>153</v>
      </c>
      <c r="F2841" s="64" t="s">
        <v>377</v>
      </c>
      <c r="G2841" s="64" t="s">
        <v>531</v>
      </c>
      <c r="H2841" t="s">
        <v>1151</v>
      </c>
      <c r="I2841" s="50" t="str">
        <f t="shared" si="44"/>
        <v>2. 出口CM2CI5. 多级线性调无小于等于47</v>
      </c>
      <c r="J2841" s="50" t="s">
        <v>1148</v>
      </c>
    </row>
    <row r="2842" spans="1:10" hidden="1">
      <c r="A2842" s="64" t="s">
        <v>15</v>
      </c>
      <c r="B2842" s="64" t="s">
        <v>307</v>
      </c>
      <c r="C2842" t="s">
        <v>1084</v>
      </c>
      <c r="D2842" s="64" t="s">
        <v>389</v>
      </c>
      <c r="E2842" s="64" t="s">
        <v>28</v>
      </c>
      <c r="F2842" s="64" t="s">
        <v>378</v>
      </c>
      <c r="G2842" s="64" t="s">
        <v>531</v>
      </c>
      <c r="H2842" t="s">
        <v>1151</v>
      </c>
      <c r="I2842" s="50" t="str">
        <f t="shared" si="44"/>
        <v>2. 出口CM2CIII6. 多级粗细调无小于等于47</v>
      </c>
      <c r="J2842" s="50" t="s">
        <v>1148</v>
      </c>
    </row>
    <row r="2843" spans="1:10" hidden="1">
      <c r="A2843" s="64" t="s">
        <v>15</v>
      </c>
      <c r="B2843" s="64" t="s">
        <v>307</v>
      </c>
      <c r="C2843" t="s">
        <v>1084</v>
      </c>
      <c r="D2843" s="64" t="s">
        <v>389</v>
      </c>
      <c r="E2843" s="64" t="s">
        <v>28</v>
      </c>
      <c r="F2843" s="64" t="s">
        <v>378</v>
      </c>
      <c r="G2843" s="64" t="s">
        <v>1144</v>
      </c>
      <c r="H2843" t="s">
        <v>1151</v>
      </c>
      <c r="I2843" s="50" t="str">
        <f t="shared" si="44"/>
        <v>2. 出口CM2CIII6. 多级粗细调筒式电位电阻小于等于47</v>
      </c>
      <c r="J2843" s="50" t="s">
        <v>1148</v>
      </c>
    </row>
    <row r="2844" spans="1:10" hidden="1">
      <c r="A2844" s="64" t="s">
        <v>15</v>
      </c>
      <c r="B2844" s="64" t="s">
        <v>307</v>
      </c>
      <c r="C2844" t="s">
        <v>1084</v>
      </c>
      <c r="D2844" s="64" t="s">
        <v>389</v>
      </c>
      <c r="E2844" s="64" t="s">
        <v>153</v>
      </c>
      <c r="F2844" s="64" t="s">
        <v>378</v>
      </c>
      <c r="G2844" s="64" t="s">
        <v>531</v>
      </c>
      <c r="H2844" t="s">
        <v>1151</v>
      </c>
      <c r="I2844" s="50" t="str">
        <f t="shared" si="44"/>
        <v>2. 出口CM2CI6. 多级粗细调无小于等于47</v>
      </c>
      <c r="J2844" s="50" t="s">
        <v>1148</v>
      </c>
    </row>
    <row r="2845" spans="1:10" hidden="1">
      <c r="A2845" s="64" t="s">
        <v>15</v>
      </c>
      <c r="B2845" s="64" t="s">
        <v>307</v>
      </c>
      <c r="C2845" t="s">
        <v>1084</v>
      </c>
      <c r="D2845" s="64" t="s">
        <v>389</v>
      </c>
      <c r="E2845" s="64" t="s">
        <v>153</v>
      </c>
      <c r="F2845" s="64" t="s">
        <v>378</v>
      </c>
      <c r="G2845" s="64" t="s">
        <v>1144</v>
      </c>
      <c r="H2845" t="s">
        <v>1151</v>
      </c>
      <c r="I2845" s="50" t="str">
        <f t="shared" si="44"/>
        <v>2. 出口CM2CI6. 多级粗细调筒式电位电阻小于等于47</v>
      </c>
      <c r="J2845" s="50" t="s">
        <v>1148</v>
      </c>
    </row>
    <row r="2846" spans="1:10" hidden="1">
      <c r="A2846" s="64" t="s">
        <v>15</v>
      </c>
      <c r="B2846" s="64" t="s">
        <v>307</v>
      </c>
      <c r="C2846" t="s">
        <v>1084</v>
      </c>
      <c r="D2846" s="64" t="s">
        <v>387</v>
      </c>
      <c r="E2846" s="64" t="s">
        <v>28</v>
      </c>
      <c r="F2846" s="64" t="s">
        <v>373</v>
      </c>
      <c r="G2846" s="64" t="s">
        <v>531</v>
      </c>
      <c r="H2846" t="s">
        <v>1151</v>
      </c>
      <c r="I2846" s="50" t="str">
        <f t="shared" si="44"/>
        <v>2. 出口CM2DIII1. 正反调无小于等于47</v>
      </c>
      <c r="J2846" s="50" t="s">
        <v>1145</v>
      </c>
    </row>
    <row r="2847" spans="1:10" hidden="1">
      <c r="A2847" s="64" t="s">
        <v>15</v>
      </c>
      <c r="B2847" s="64" t="s">
        <v>307</v>
      </c>
      <c r="C2847" t="s">
        <v>1084</v>
      </c>
      <c r="D2847" s="64" t="s">
        <v>387</v>
      </c>
      <c r="E2847" s="64" t="s">
        <v>28</v>
      </c>
      <c r="F2847" s="64" t="s">
        <v>373</v>
      </c>
      <c r="G2847" s="64" t="s">
        <v>1144</v>
      </c>
      <c r="H2847" t="s">
        <v>1151</v>
      </c>
      <c r="I2847" s="50" t="str">
        <f t="shared" si="44"/>
        <v>2. 出口CM2DIII1. 正反调筒式电位电阻小于等于47</v>
      </c>
      <c r="J2847" s="50" t="s">
        <v>1149</v>
      </c>
    </row>
    <row r="2848" spans="1:10" hidden="1">
      <c r="A2848" s="64" t="s">
        <v>15</v>
      </c>
      <c r="B2848" s="64" t="s">
        <v>307</v>
      </c>
      <c r="C2848" t="s">
        <v>1084</v>
      </c>
      <c r="D2848" s="64" t="s">
        <v>387</v>
      </c>
      <c r="E2848" s="64" t="s">
        <v>153</v>
      </c>
      <c r="F2848" s="64" t="s">
        <v>373</v>
      </c>
      <c r="G2848" s="64" t="s">
        <v>531</v>
      </c>
      <c r="H2848" t="s">
        <v>1151</v>
      </c>
      <c r="I2848" s="50" t="str">
        <f t="shared" si="44"/>
        <v>2. 出口CM2DI1. 正反调无小于等于47</v>
      </c>
      <c r="J2848" s="50" t="s">
        <v>1143</v>
      </c>
    </row>
    <row r="2849" spans="1:10" hidden="1">
      <c r="A2849" s="64" t="s">
        <v>15</v>
      </c>
      <c r="B2849" s="64" t="s">
        <v>307</v>
      </c>
      <c r="C2849" t="s">
        <v>1084</v>
      </c>
      <c r="D2849" s="64" t="s">
        <v>387</v>
      </c>
      <c r="E2849" s="64" t="s">
        <v>153</v>
      </c>
      <c r="F2849" s="64" t="s">
        <v>373</v>
      </c>
      <c r="G2849" s="64" t="s">
        <v>1144</v>
      </c>
      <c r="H2849" t="s">
        <v>1151</v>
      </c>
      <c r="I2849" s="50" t="str">
        <f t="shared" si="44"/>
        <v>2. 出口CM2DI1. 正反调筒式电位电阻小于等于47</v>
      </c>
      <c r="J2849" s="50" t="s">
        <v>1146</v>
      </c>
    </row>
    <row r="2850" spans="1:10" hidden="1">
      <c r="A2850" s="64" t="s">
        <v>15</v>
      </c>
      <c r="B2850" s="64" t="s">
        <v>307</v>
      </c>
      <c r="C2850" t="s">
        <v>1084</v>
      </c>
      <c r="D2850" s="64" t="s">
        <v>387</v>
      </c>
      <c r="E2850" s="64" t="s">
        <v>28</v>
      </c>
      <c r="F2850" s="64" t="s">
        <v>374</v>
      </c>
      <c r="G2850" s="64" t="s">
        <v>531</v>
      </c>
      <c r="H2850" t="s">
        <v>1151</v>
      </c>
      <c r="I2850" s="50" t="str">
        <f t="shared" si="44"/>
        <v>2. 出口CM2DIII2. 线性调无小于等于47</v>
      </c>
      <c r="J2850" s="50" t="s">
        <v>1145</v>
      </c>
    </row>
    <row r="2851" spans="1:10" hidden="1">
      <c r="A2851" s="64" t="s">
        <v>15</v>
      </c>
      <c r="B2851" s="64" t="s">
        <v>307</v>
      </c>
      <c r="C2851" t="s">
        <v>1084</v>
      </c>
      <c r="D2851" s="64" t="s">
        <v>387</v>
      </c>
      <c r="E2851" s="64" t="s">
        <v>153</v>
      </c>
      <c r="F2851" s="64" t="s">
        <v>374</v>
      </c>
      <c r="G2851" s="64" t="s">
        <v>531</v>
      </c>
      <c r="H2851" t="s">
        <v>1151</v>
      </c>
      <c r="I2851" s="50" t="str">
        <f t="shared" si="44"/>
        <v>2. 出口CM2DI2. 线性调无小于等于47</v>
      </c>
      <c r="J2851" s="50" t="s">
        <v>1143</v>
      </c>
    </row>
    <row r="2852" spans="1:10" hidden="1">
      <c r="A2852" s="64" t="s">
        <v>15</v>
      </c>
      <c r="B2852" s="64" t="s">
        <v>307</v>
      </c>
      <c r="C2852" t="s">
        <v>1084</v>
      </c>
      <c r="D2852" s="64" t="s">
        <v>387</v>
      </c>
      <c r="E2852" s="64" t="s">
        <v>28</v>
      </c>
      <c r="F2852" s="64" t="s">
        <v>375</v>
      </c>
      <c r="G2852" s="64" t="s">
        <v>531</v>
      </c>
      <c r="H2852" t="s">
        <v>1151</v>
      </c>
      <c r="I2852" s="50" t="str">
        <f t="shared" si="44"/>
        <v>2. 出口CM2DIII3. 粗细调无小于等于47</v>
      </c>
      <c r="J2852" s="50" t="s">
        <v>1150</v>
      </c>
    </row>
    <row r="2853" spans="1:10" hidden="1">
      <c r="A2853" s="64" t="s">
        <v>15</v>
      </c>
      <c r="B2853" s="64" t="s">
        <v>307</v>
      </c>
      <c r="C2853" t="s">
        <v>1084</v>
      </c>
      <c r="D2853" s="64" t="s">
        <v>387</v>
      </c>
      <c r="E2853" s="64" t="s">
        <v>28</v>
      </c>
      <c r="F2853" s="64" t="s">
        <v>375</v>
      </c>
      <c r="G2853" s="64" t="s">
        <v>1144</v>
      </c>
      <c r="H2853" t="s">
        <v>1151</v>
      </c>
      <c r="I2853" s="50" t="str">
        <f t="shared" si="44"/>
        <v>2. 出口CM2DIII3. 粗细调筒式电位电阻小于等于47</v>
      </c>
      <c r="J2853" s="50" t="s">
        <v>1150</v>
      </c>
    </row>
    <row r="2854" spans="1:10" hidden="1">
      <c r="A2854" s="64" t="s">
        <v>15</v>
      </c>
      <c r="B2854" s="64" t="s">
        <v>307</v>
      </c>
      <c r="C2854" t="s">
        <v>1084</v>
      </c>
      <c r="D2854" s="64" t="s">
        <v>387</v>
      </c>
      <c r="E2854" s="64" t="s">
        <v>153</v>
      </c>
      <c r="F2854" s="64" t="s">
        <v>375</v>
      </c>
      <c r="G2854" s="64" t="s">
        <v>531</v>
      </c>
      <c r="H2854" t="s">
        <v>1151</v>
      </c>
      <c r="I2854" s="50" t="str">
        <f t="shared" si="44"/>
        <v>2. 出口CM2DI3. 粗细调无小于等于47</v>
      </c>
      <c r="J2854" s="50" t="s">
        <v>1150</v>
      </c>
    </row>
    <row r="2855" spans="1:10" hidden="1">
      <c r="A2855" s="64" t="s">
        <v>15</v>
      </c>
      <c r="B2855" s="64" t="s">
        <v>307</v>
      </c>
      <c r="C2855" t="s">
        <v>1084</v>
      </c>
      <c r="D2855" s="64" t="s">
        <v>387</v>
      </c>
      <c r="E2855" s="64" t="s">
        <v>153</v>
      </c>
      <c r="F2855" s="64" t="s">
        <v>375</v>
      </c>
      <c r="G2855" s="64" t="s">
        <v>1144</v>
      </c>
      <c r="H2855" t="s">
        <v>1151</v>
      </c>
      <c r="I2855" s="50" t="str">
        <f t="shared" si="44"/>
        <v>2. 出口CM2DI3. 粗细调筒式电位电阻小于等于47</v>
      </c>
      <c r="J2855" s="50" t="s">
        <v>1150</v>
      </c>
    </row>
    <row r="2856" spans="1:10" hidden="1">
      <c r="A2856" s="64" t="s">
        <v>15</v>
      </c>
      <c r="B2856" s="64" t="s">
        <v>307</v>
      </c>
      <c r="C2856" t="s">
        <v>1084</v>
      </c>
      <c r="D2856" s="64" t="s">
        <v>387</v>
      </c>
      <c r="E2856" s="64" t="s">
        <v>28</v>
      </c>
      <c r="F2856" s="64" t="s">
        <v>376</v>
      </c>
      <c r="G2856" s="64" t="s">
        <v>531</v>
      </c>
      <c r="H2856" t="s">
        <v>1151</v>
      </c>
      <c r="I2856" s="50" t="str">
        <f t="shared" si="44"/>
        <v>2. 出口CM2DIII4. 多级正反调无小于等于47</v>
      </c>
      <c r="J2856" s="50" t="s">
        <v>1148</v>
      </c>
    </row>
    <row r="2857" spans="1:10" hidden="1">
      <c r="A2857" s="64" t="s">
        <v>15</v>
      </c>
      <c r="B2857" s="64" t="s">
        <v>307</v>
      </c>
      <c r="C2857" t="s">
        <v>1084</v>
      </c>
      <c r="D2857" s="64" t="s">
        <v>387</v>
      </c>
      <c r="E2857" s="64" t="s">
        <v>28</v>
      </c>
      <c r="F2857" s="64" t="s">
        <v>376</v>
      </c>
      <c r="G2857" s="64" t="s">
        <v>1144</v>
      </c>
      <c r="H2857" t="s">
        <v>1151</v>
      </c>
      <c r="I2857" s="50" t="str">
        <f t="shared" si="44"/>
        <v>2. 出口CM2DIII4. 多级正反调筒式电位电阻小于等于47</v>
      </c>
      <c r="J2857" s="50" t="s">
        <v>1148</v>
      </c>
    </row>
    <row r="2858" spans="1:10" hidden="1">
      <c r="A2858" s="64" t="s">
        <v>15</v>
      </c>
      <c r="B2858" s="64" t="s">
        <v>307</v>
      </c>
      <c r="C2858" t="s">
        <v>1084</v>
      </c>
      <c r="D2858" s="64" t="s">
        <v>387</v>
      </c>
      <c r="E2858" s="64" t="s">
        <v>153</v>
      </c>
      <c r="F2858" s="64" t="s">
        <v>376</v>
      </c>
      <c r="G2858" s="64" t="s">
        <v>531</v>
      </c>
      <c r="H2858" t="s">
        <v>1151</v>
      </c>
      <c r="I2858" s="50" t="str">
        <f t="shared" ref="I2858:I2921" si="45">A2858&amp;B2858&amp;D2858&amp;E2858&amp;F2858&amp;G2858&amp;H2858</f>
        <v>2. 出口CM2DI4. 多级正反调无小于等于47</v>
      </c>
      <c r="J2858" s="50" t="s">
        <v>1148</v>
      </c>
    </row>
    <row r="2859" spans="1:10" hidden="1">
      <c r="A2859" s="64" t="s">
        <v>15</v>
      </c>
      <c r="B2859" s="64" t="s">
        <v>307</v>
      </c>
      <c r="C2859" t="s">
        <v>1084</v>
      </c>
      <c r="D2859" s="64" t="s">
        <v>387</v>
      </c>
      <c r="E2859" s="64" t="s">
        <v>153</v>
      </c>
      <c r="F2859" s="64" t="s">
        <v>376</v>
      </c>
      <c r="G2859" s="64" t="s">
        <v>1144</v>
      </c>
      <c r="H2859" t="s">
        <v>1151</v>
      </c>
      <c r="I2859" s="50" t="str">
        <f t="shared" si="45"/>
        <v>2. 出口CM2DI4. 多级正反调筒式电位电阻小于等于47</v>
      </c>
      <c r="J2859" s="50" t="s">
        <v>1148</v>
      </c>
    </row>
    <row r="2860" spans="1:10" hidden="1">
      <c r="A2860" s="64" t="s">
        <v>15</v>
      </c>
      <c r="B2860" s="64" t="s">
        <v>307</v>
      </c>
      <c r="C2860" t="s">
        <v>1084</v>
      </c>
      <c r="D2860" s="64" t="s">
        <v>387</v>
      </c>
      <c r="E2860" s="64" t="s">
        <v>28</v>
      </c>
      <c r="F2860" s="64" t="s">
        <v>377</v>
      </c>
      <c r="G2860" s="64" t="s">
        <v>531</v>
      </c>
      <c r="H2860" t="s">
        <v>1151</v>
      </c>
      <c r="I2860" s="50" t="str">
        <f t="shared" si="45"/>
        <v>2. 出口CM2DIII5. 多级线性调无小于等于47</v>
      </c>
      <c r="J2860" s="50" t="s">
        <v>1148</v>
      </c>
    </row>
    <row r="2861" spans="1:10" hidden="1">
      <c r="A2861" s="64" t="s">
        <v>15</v>
      </c>
      <c r="B2861" s="64" t="s">
        <v>307</v>
      </c>
      <c r="C2861" t="s">
        <v>1084</v>
      </c>
      <c r="D2861" s="64" t="s">
        <v>387</v>
      </c>
      <c r="E2861" s="64" t="s">
        <v>153</v>
      </c>
      <c r="F2861" s="64" t="s">
        <v>377</v>
      </c>
      <c r="G2861" s="64" t="s">
        <v>531</v>
      </c>
      <c r="H2861" t="s">
        <v>1151</v>
      </c>
      <c r="I2861" s="50" t="str">
        <f t="shared" si="45"/>
        <v>2. 出口CM2DI5. 多级线性调无小于等于47</v>
      </c>
      <c r="J2861" s="50" t="s">
        <v>1148</v>
      </c>
    </row>
    <row r="2862" spans="1:10" hidden="1">
      <c r="A2862" s="64" t="s">
        <v>15</v>
      </c>
      <c r="B2862" s="64" t="s">
        <v>307</v>
      </c>
      <c r="C2862" t="s">
        <v>1084</v>
      </c>
      <c r="D2862" s="64" t="s">
        <v>387</v>
      </c>
      <c r="E2862" s="64" t="s">
        <v>28</v>
      </c>
      <c r="F2862" s="64" t="s">
        <v>378</v>
      </c>
      <c r="G2862" s="64" t="s">
        <v>531</v>
      </c>
      <c r="H2862" t="s">
        <v>1151</v>
      </c>
      <c r="I2862" s="50" t="str">
        <f t="shared" si="45"/>
        <v>2. 出口CM2DIII6. 多级粗细调无小于等于47</v>
      </c>
      <c r="J2862" s="50" t="s">
        <v>1148</v>
      </c>
    </row>
    <row r="2863" spans="1:10" hidden="1">
      <c r="A2863" s="64" t="s">
        <v>15</v>
      </c>
      <c r="B2863" s="64" t="s">
        <v>307</v>
      </c>
      <c r="C2863" t="s">
        <v>1084</v>
      </c>
      <c r="D2863" s="64" t="s">
        <v>387</v>
      </c>
      <c r="E2863" s="64" t="s">
        <v>28</v>
      </c>
      <c r="F2863" s="64" t="s">
        <v>378</v>
      </c>
      <c r="G2863" s="64" t="s">
        <v>1144</v>
      </c>
      <c r="H2863" t="s">
        <v>1151</v>
      </c>
      <c r="I2863" s="50" t="str">
        <f t="shared" si="45"/>
        <v>2. 出口CM2DIII6. 多级粗细调筒式电位电阻小于等于47</v>
      </c>
      <c r="J2863" s="50" t="s">
        <v>1148</v>
      </c>
    </row>
    <row r="2864" spans="1:10" hidden="1">
      <c r="A2864" s="64" t="s">
        <v>15</v>
      </c>
      <c r="B2864" s="64" t="s">
        <v>307</v>
      </c>
      <c r="C2864" t="s">
        <v>1084</v>
      </c>
      <c r="D2864" s="64" t="s">
        <v>387</v>
      </c>
      <c r="E2864" s="64" t="s">
        <v>153</v>
      </c>
      <c r="F2864" s="64" t="s">
        <v>378</v>
      </c>
      <c r="G2864" s="64" t="s">
        <v>531</v>
      </c>
      <c r="H2864" t="s">
        <v>1151</v>
      </c>
      <c r="I2864" s="50" t="str">
        <f t="shared" si="45"/>
        <v>2. 出口CM2DI6. 多级粗细调无小于等于47</v>
      </c>
      <c r="J2864" s="50" t="s">
        <v>1148</v>
      </c>
    </row>
    <row r="2865" spans="1:10" hidden="1">
      <c r="A2865" s="64" t="s">
        <v>15</v>
      </c>
      <c r="B2865" s="64" t="s">
        <v>307</v>
      </c>
      <c r="C2865" t="s">
        <v>1084</v>
      </c>
      <c r="D2865" s="64" t="s">
        <v>387</v>
      </c>
      <c r="E2865" s="64" t="s">
        <v>153</v>
      </c>
      <c r="F2865" s="64" t="s">
        <v>378</v>
      </c>
      <c r="G2865" s="64" t="s">
        <v>1144</v>
      </c>
      <c r="H2865" t="s">
        <v>1151</v>
      </c>
      <c r="I2865" s="50" t="str">
        <f t="shared" si="45"/>
        <v>2. 出口CM2DI6. 多级粗细调筒式电位电阻小于等于47</v>
      </c>
      <c r="J2865" s="50" t="s">
        <v>1148</v>
      </c>
    </row>
    <row r="2866" spans="1:10" hidden="1">
      <c r="A2866" s="64" t="s">
        <v>15</v>
      </c>
      <c r="B2866" s="64" t="s">
        <v>307</v>
      </c>
      <c r="C2866" t="s">
        <v>1084</v>
      </c>
      <c r="D2866" s="64" t="s">
        <v>390</v>
      </c>
      <c r="E2866" s="64" t="s">
        <v>28</v>
      </c>
      <c r="F2866" s="64" t="s">
        <v>373</v>
      </c>
      <c r="G2866" s="64" t="s">
        <v>531</v>
      </c>
      <c r="H2866" t="s">
        <v>1151</v>
      </c>
      <c r="I2866" s="50" t="str">
        <f t="shared" si="45"/>
        <v>2. 出口CM2DEIII1. 正反调无小于等于47</v>
      </c>
      <c r="J2866" s="50" t="s">
        <v>1145</v>
      </c>
    </row>
    <row r="2867" spans="1:10" hidden="1">
      <c r="A2867" s="64" t="s">
        <v>15</v>
      </c>
      <c r="B2867" s="64" t="s">
        <v>307</v>
      </c>
      <c r="C2867" t="s">
        <v>1084</v>
      </c>
      <c r="D2867" s="64" t="s">
        <v>390</v>
      </c>
      <c r="E2867" s="64" t="s">
        <v>28</v>
      </c>
      <c r="F2867" s="64" t="s">
        <v>373</v>
      </c>
      <c r="G2867" s="64" t="s">
        <v>1144</v>
      </c>
      <c r="H2867" t="s">
        <v>1151</v>
      </c>
      <c r="I2867" s="50" t="str">
        <f t="shared" si="45"/>
        <v>2. 出口CM2DEIII1. 正反调筒式电位电阻小于等于47</v>
      </c>
      <c r="J2867" s="50" t="s">
        <v>1149</v>
      </c>
    </row>
    <row r="2868" spans="1:10" hidden="1">
      <c r="A2868" s="64" t="s">
        <v>15</v>
      </c>
      <c r="B2868" s="64" t="s">
        <v>307</v>
      </c>
      <c r="C2868" t="s">
        <v>1084</v>
      </c>
      <c r="D2868" s="64" t="s">
        <v>390</v>
      </c>
      <c r="E2868" s="64" t="s">
        <v>153</v>
      </c>
      <c r="F2868" s="64" t="s">
        <v>373</v>
      </c>
      <c r="G2868" s="64" t="s">
        <v>531</v>
      </c>
      <c r="H2868" t="s">
        <v>1151</v>
      </c>
      <c r="I2868" s="50" t="str">
        <f t="shared" si="45"/>
        <v>2. 出口CM2DEI1. 正反调无小于等于47</v>
      </c>
      <c r="J2868" s="50" t="s">
        <v>1143</v>
      </c>
    </row>
    <row r="2869" spans="1:10" hidden="1">
      <c r="A2869" s="64" t="s">
        <v>15</v>
      </c>
      <c r="B2869" s="64" t="s">
        <v>307</v>
      </c>
      <c r="C2869" t="s">
        <v>1084</v>
      </c>
      <c r="D2869" s="64" t="s">
        <v>390</v>
      </c>
      <c r="E2869" s="64" t="s">
        <v>153</v>
      </c>
      <c r="F2869" s="64" t="s">
        <v>373</v>
      </c>
      <c r="G2869" s="64" t="s">
        <v>1144</v>
      </c>
      <c r="H2869" t="s">
        <v>1151</v>
      </c>
      <c r="I2869" s="50" t="str">
        <f t="shared" si="45"/>
        <v>2. 出口CM2DEI1. 正反调筒式电位电阻小于等于47</v>
      </c>
      <c r="J2869" s="50" t="s">
        <v>1146</v>
      </c>
    </row>
    <row r="2870" spans="1:10" hidden="1">
      <c r="A2870" s="64" t="s">
        <v>15</v>
      </c>
      <c r="B2870" s="64" t="s">
        <v>307</v>
      </c>
      <c r="C2870" t="s">
        <v>1084</v>
      </c>
      <c r="D2870" s="64" t="s">
        <v>390</v>
      </c>
      <c r="E2870" s="64" t="s">
        <v>28</v>
      </c>
      <c r="F2870" s="64" t="s">
        <v>374</v>
      </c>
      <c r="G2870" s="64" t="s">
        <v>531</v>
      </c>
      <c r="H2870" t="s">
        <v>1151</v>
      </c>
      <c r="I2870" s="50" t="str">
        <f t="shared" si="45"/>
        <v>2. 出口CM2DEIII2. 线性调无小于等于47</v>
      </c>
      <c r="J2870" s="50" t="s">
        <v>1145</v>
      </c>
    </row>
    <row r="2871" spans="1:10" hidden="1">
      <c r="A2871" s="64" t="s">
        <v>15</v>
      </c>
      <c r="B2871" s="64" t="s">
        <v>307</v>
      </c>
      <c r="C2871" t="s">
        <v>1084</v>
      </c>
      <c r="D2871" s="64" t="s">
        <v>390</v>
      </c>
      <c r="E2871" s="64" t="s">
        <v>153</v>
      </c>
      <c r="F2871" s="64" t="s">
        <v>374</v>
      </c>
      <c r="G2871" s="64" t="s">
        <v>531</v>
      </c>
      <c r="H2871" t="s">
        <v>1151</v>
      </c>
      <c r="I2871" s="50" t="str">
        <f t="shared" si="45"/>
        <v>2. 出口CM2DEI2. 线性调无小于等于47</v>
      </c>
      <c r="J2871" s="50" t="s">
        <v>1143</v>
      </c>
    </row>
    <row r="2872" spans="1:10" hidden="1">
      <c r="A2872" s="64" t="s">
        <v>15</v>
      </c>
      <c r="B2872" s="64" t="s">
        <v>307</v>
      </c>
      <c r="C2872" t="s">
        <v>1084</v>
      </c>
      <c r="D2872" s="64" t="s">
        <v>390</v>
      </c>
      <c r="E2872" s="64" t="s">
        <v>28</v>
      </c>
      <c r="F2872" s="64" t="s">
        <v>375</v>
      </c>
      <c r="G2872" s="64" t="s">
        <v>531</v>
      </c>
      <c r="H2872" t="s">
        <v>1151</v>
      </c>
      <c r="I2872" s="50" t="str">
        <f t="shared" si="45"/>
        <v>2. 出口CM2DEIII3. 粗细调无小于等于47</v>
      </c>
      <c r="J2872" s="50" t="s">
        <v>1150</v>
      </c>
    </row>
    <row r="2873" spans="1:10" hidden="1">
      <c r="A2873" s="64" t="s">
        <v>15</v>
      </c>
      <c r="B2873" s="64" t="s">
        <v>307</v>
      </c>
      <c r="C2873" t="s">
        <v>1084</v>
      </c>
      <c r="D2873" s="64" t="s">
        <v>390</v>
      </c>
      <c r="E2873" s="64" t="s">
        <v>28</v>
      </c>
      <c r="F2873" s="64" t="s">
        <v>375</v>
      </c>
      <c r="G2873" s="64" t="s">
        <v>1144</v>
      </c>
      <c r="H2873" t="s">
        <v>1151</v>
      </c>
      <c r="I2873" s="50" t="str">
        <f t="shared" si="45"/>
        <v>2. 出口CM2DEIII3. 粗细调筒式电位电阻小于等于47</v>
      </c>
      <c r="J2873" s="50" t="s">
        <v>1150</v>
      </c>
    </row>
    <row r="2874" spans="1:10" hidden="1">
      <c r="A2874" s="64" t="s">
        <v>15</v>
      </c>
      <c r="B2874" s="64" t="s">
        <v>307</v>
      </c>
      <c r="C2874" t="s">
        <v>1084</v>
      </c>
      <c r="D2874" s="64" t="s">
        <v>390</v>
      </c>
      <c r="E2874" s="64" t="s">
        <v>153</v>
      </c>
      <c r="F2874" s="64" t="s">
        <v>375</v>
      </c>
      <c r="G2874" s="64" t="s">
        <v>531</v>
      </c>
      <c r="H2874" t="s">
        <v>1151</v>
      </c>
      <c r="I2874" s="50" t="str">
        <f t="shared" si="45"/>
        <v>2. 出口CM2DEI3. 粗细调无小于等于47</v>
      </c>
      <c r="J2874" s="50" t="s">
        <v>1150</v>
      </c>
    </row>
    <row r="2875" spans="1:10" hidden="1">
      <c r="A2875" s="64" t="s">
        <v>15</v>
      </c>
      <c r="B2875" s="64" t="s">
        <v>307</v>
      </c>
      <c r="C2875" t="s">
        <v>1084</v>
      </c>
      <c r="D2875" s="64" t="s">
        <v>390</v>
      </c>
      <c r="E2875" s="64" t="s">
        <v>153</v>
      </c>
      <c r="F2875" s="64" t="s">
        <v>375</v>
      </c>
      <c r="G2875" s="64" t="s">
        <v>1144</v>
      </c>
      <c r="H2875" t="s">
        <v>1151</v>
      </c>
      <c r="I2875" s="50" t="str">
        <f t="shared" si="45"/>
        <v>2. 出口CM2DEI3. 粗细调筒式电位电阻小于等于47</v>
      </c>
      <c r="J2875" s="50" t="s">
        <v>1150</v>
      </c>
    </row>
    <row r="2876" spans="1:10" hidden="1">
      <c r="A2876" s="64" t="s">
        <v>15</v>
      </c>
      <c r="B2876" s="64" t="s">
        <v>307</v>
      </c>
      <c r="C2876" t="s">
        <v>1084</v>
      </c>
      <c r="D2876" s="64" t="s">
        <v>390</v>
      </c>
      <c r="E2876" s="64" t="s">
        <v>28</v>
      </c>
      <c r="F2876" s="64" t="s">
        <v>376</v>
      </c>
      <c r="G2876" s="64" t="s">
        <v>531</v>
      </c>
      <c r="H2876" t="s">
        <v>1151</v>
      </c>
      <c r="I2876" s="50" t="str">
        <f t="shared" si="45"/>
        <v>2. 出口CM2DEIII4. 多级正反调无小于等于47</v>
      </c>
      <c r="J2876" s="50" t="s">
        <v>1148</v>
      </c>
    </row>
    <row r="2877" spans="1:10" hidden="1">
      <c r="A2877" s="64" t="s">
        <v>15</v>
      </c>
      <c r="B2877" s="64" t="s">
        <v>307</v>
      </c>
      <c r="C2877" t="s">
        <v>1084</v>
      </c>
      <c r="D2877" s="64" t="s">
        <v>390</v>
      </c>
      <c r="E2877" s="64" t="s">
        <v>28</v>
      </c>
      <c r="F2877" s="64" t="s">
        <v>376</v>
      </c>
      <c r="G2877" s="64" t="s">
        <v>1144</v>
      </c>
      <c r="H2877" t="s">
        <v>1151</v>
      </c>
      <c r="I2877" s="50" t="str">
        <f t="shared" si="45"/>
        <v>2. 出口CM2DEIII4. 多级正反调筒式电位电阻小于等于47</v>
      </c>
      <c r="J2877" s="50" t="s">
        <v>1148</v>
      </c>
    </row>
    <row r="2878" spans="1:10" hidden="1">
      <c r="A2878" s="64" t="s">
        <v>15</v>
      </c>
      <c r="B2878" s="64" t="s">
        <v>307</v>
      </c>
      <c r="C2878" t="s">
        <v>1084</v>
      </c>
      <c r="D2878" s="64" t="s">
        <v>390</v>
      </c>
      <c r="E2878" s="64" t="s">
        <v>153</v>
      </c>
      <c r="F2878" s="64" t="s">
        <v>376</v>
      </c>
      <c r="G2878" s="64" t="s">
        <v>531</v>
      </c>
      <c r="H2878" t="s">
        <v>1151</v>
      </c>
      <c r="I2878" s="50" t="str">
        <f t="shared" si="45"/>
        <v>2. 出口CM2DEI4. 多级正反调无小于等于47</v>
      </c>
      <c r="J2878" s="50" t="s">
        <v>1148</v>
      </c>
    </row>
    <row r="2879" spans="1:10" hidden="1">
      <c r="A2879" s="64" t="s">
        <v>15</v>
      </c>
      <c r="B2879" s="64" t="s">
        <v>307</v>
      </c>
      <c r="C2879" t="s">
        <v>1084</v>
      </c>
      <c r="D2879" s="64" t="s">
        <v>390</v>
      </c>
      <c r="E2879" s="64" t="s">
        <v>153</v>
      </c>
      <c r="F2879" s="64" t="s">
        <v>376</v>
      </c>
      <c r="G2879" s="64" t="s">
        <v>1144</v>
      </c>
      <c r="H2879" t="s">
        <v>1151</v>
      </c>
      <c r="I2879" s="50" t="str">
        <f t="shared" si="45"/>
        <v>2. 出口CM2DEI4. 多级正反调筒式电位电阻小于等于47</v>
      </c>
      <c r="J2879" s="50" t="s">
        <v>1148</v>
      </c>
    </row>
    <row r="2880" spans="1:10" hidden="1">
      <c r="A2880" s="64" t="s">
        <v>15</v>
      </c>
      <c r="B2880" s="64" t="s">
        <v>307</v>
      </c>
      <c r="C2880" t="s">
        <v>1084</v>
      </c>
      <c r="D2880" s="64" t="s">
        <v>390</v>
      </c>
      <c r="E2880" s="64" t="s">
        <v>28</v>
      </c>
      <c r="F2880" s="64" t="s">
        <v>377</v>
      </c>
      <c r="G2880" s="64" t="s">
        <v>531</v>
      </c>
      <c r="H2880" t="s">
        <v>1151</v>
      </c>
      <c r="I2880" s="50" t="str">
        <f t="shared" si="45"/>
        <v>2. 出口CM2DEIII5. 多级线性调无小于等于47</v>
      </c>
      <c r="J2880" s="50" t="s">
        <v>1148</v>
      </c>
    </row>
    <row r="2881" spans="1:10" hidden="1">
      <c r="A2881" s="64" t="s">
        <v>15</v>
      </c>
      <c r="B2881" s="64" t="s">
        <v>307</v>
      </c>
      <c r="C2881" t="s">
        <v>1084</v>
      </c>
      <c r="D2881" s="64" t="s">
        <v>390</v>
      </c>
      <c r="E2881" s="64" t="s">
        <v>153</v>
      </c>
      <c r="F2881" s="64" t="s">
        <v>377</v>
      </c>
      <c r="G2881" s="64" t="s">
        <v>531</v>
      </c>
      <c r="H2881" t="s">
        <v>1151</v>
      </c>
      <c r="I2881" s="50" t="str">
        <f t="shared" si="45"/>
        <v>2. 出口CM2DEI5. 多级线性调无小于等于47</v>
      </c>
      <c r="J2881" s="50" t="s">
        <v>1148</v>
      </c>
    </row>
    <row r="2882" spans="1:10" hidden="1">
      <c r="A2882" s="64" t="s">
        <v>15</v>
      </c>
      <c r="B2882" s="64" t="s">
        <v>307</v>
      </c>
      <c r="C2882" t="s">
        <v>1084</v>
      </c>
      <c r="D2882" s="64" t="s">
        <v>390</v>
      </c>
      <c r="E2882" s="64" t="s">
        <v>28</v>
      </c>
      <c r="F2882" s="64" t="s">
        <v>378</v>
      </c>
      <c r="G2882" s="64" t="s">
        <v>531</v>
      </c>
      <c r="H2882" t="s">
        <v>1151</v>
      </c>
      <c r="I2882" s="50" t="str">
        <f t="shared" si="45"/>
        <v>2. 出口CM2DEIII6. 多级粗细调无小于等于47</v>
      </c>
      <c r="J2882" s="50" t="s">
        <v>1148</v>
      </c>
    </row>
    <row r="2883" spans="1:10" hidden="1">
      <c r="A2883" s="64" t="s">
        <v>15</v>
      </c>
      <c r="B2883" s="64" t="s">
        <v>307</v>
      </c>
      <c r="C2883" t="s">
        <v>1084</v>
      </c>
      <c r="D2883" s="64" t="s">
        <v>390</v>
      </c>
      <c r="E2883" s="64" t="s">
        <v>28</v>
      </c>
      <c r="F2883" s="64" t="s">
        <v>378</v>
      </c>
      <c r="G2883" s="64" t="s">
        <v>1144</v>
      </c>
      <c r="H2883" t="s">
        <v>1151</v>
      </c>
      <c r="I2883" s="50" t="str">
        <f t="shared" si="45"/>
        <v>2. 出口CM2DEIII6. 多级粗细调筒式电位电阻小于等于47</v>
      </c>
      <c r="J2883" s="50" t="s">
        <v>1148</v>
      </c>
    </row>
    <row r="2884" spans="1:10" hidden="1">
      <c r="A2884" s="64" t="s">
        <v>15</v>
      </c>
      <c r="B2884" s="64" t="s">
        <v>307</v>
      </c>
      <c r="C2884" t="s">
        <v>1084</v>
      </c>
      <c r="D2884" s="64" t="s">
        <v>390</v>
      </c>
      <c r="E2884" s="64" t="s">
        <v>153</v>
      </c>
      <c r="F2884" s="64" t="s">
        <v>378</v>
      </c>
      <c r="G2884" s="64" t="s">
        <v>531</v>
      </c>
      <c r="H2884" t="s">
        <v>1151</v>
      </c>
      <c r="I2884" s="50" t="str">
        <f t="shared" si="45"/>
        <v>2. 出口CM2DEI6. 多级粗细调无小于等于47</v>
      </c>
      <c r="J2884" s="50" t="s">
        <v>1148</v>
      </c>
    </row>
    <row r="2885" spans="1:10" hidden="1">
      <c r="A2885" s="64" t="s">
        <v>15</v>
      </c>
      <c r="B2885" s="64" t="s">
        <v>307</v>
      </c>
      <c r="C2885" t="s">
        <v>1084</v>
      </c>
      <c r="D2885" s="64" t="s">
        <v>390</v>
      </c>
      <c r="E2885" s="64" t="s">
        <v>153</v>
      </c>
      <c r="F2885" s="64" t="s">
        <v>378</v>
      </c>
      <c r="G2885" s="64" t="s">
        <v>1144</v>
      </c>
      <c r="H2885" t="s">
        <v>1151</v>
      </c>
      <c r="I2885" s="50" t="str">
        <f t="shared" si="45"/>
        <v>2. 出口CM2DEI6. 多级粗细调筒式电位电阻小于等于47</v>
      </c>
      <c r="J2885" s="50" t="s">
        <v>1148</v>
      </c>
    </row>
    <row r="2886" spans="1:10" hidden="1">
      <c r="A2886" s="64" t="s">
        <v>15</v>
      </c>
      <c r="B2886" s="64" t="s">
        <v>307</v>
      </c>
      <c r="C2886" t="s">
        <v>1084</v>
      </c>
      <c r="D2886" s="64" t="s">
        <v>118</v>
      </c>
      <c r="E2886" s="64" t="s">
        <v>28</v>
      </c>
      <c r="F2886" s="64" t="s">
        <v>373</v>
      </c>
      <c r="G2886" s="64" t="s">
        <v>531</v>
      </c>
      <c r="H2886" t="s">
        <v>1152</v>
      </c>
      <c r="I2886" s="50" t="str">
        <f t="shared" si="45"/>
        <v>2. 出口CM2BIII1. 正反调无大于47</v>
      </c>
      <c r="J2886" s="98" t="s">
        <v>1143</v>
      </c>
    </row>
    <row r="2887" spans="1:10" hidden="1">
      <c r="A2887" s="64" t="s">
        <v>15</v>
      </c>
      <c r="B2887" s="64" t="s">
        <v>307</v>
      </c>
      <c r="C2887" t="s">
        <v>1084</v>
      </c>
      <c r="D2887" s="64" t="s">
        <v>118</v>
      </c>
      <c r="E2887" s="64" t="s">
        <v>28</v>
      </c>
      <c r="F2887" s="64" t="s">
        <v>373</v>
      </c>
      <c r="G2887" s="64" t="s">
        <v>1144</v>
      </c>
      <c r="H2887" t="s">
        <v>1152</v>
      </c>
      <c r="I2887" s="50" t="str">
        <f t="shared" si="45"/>
        <v>2. 出口CM2BIII1. 正反调筒式电位电阻大于47</v>
      </c>
      <c r="J2887" s="98" t="s">
        <v>1145</v>
      </c>
    </row>
    <row r="2888" spans="1:10" hidden="1">
      <c r="A2888" s="64" t="s">
        <v>15</v>
      </c>
      <c r="B2888" s="64" t="s">
        <v>307</v>
      </c>
      <c r="C2888" t="s">
        <v>1084</v>
      </c>
      <c r="D2888" s="64" t="s">
        <v>118</v>
      </c>
      <c r="E2888" s="64" t="s">
        <v>153</v>
      </c>
      <c r="F2888" s="64" t="s">
        <v>373</v>
      </c>
      <c r="G2888" s="64" t="s">
        <v>531</v>
      </c>
      <c r="H2888" t="s">
        <v>1152</v>
      </c>
      <c r="I2888" s="50" t="str">
        <f t="shared" si="45"/>
        <v>2. 出口CM2BI1. 正反调无大于47</v>
      </c>
      <c r="J2888" s="98" t="s">
        <v>1143</v>
      </c>
    </row>
    <row r="2889" spans="1:10" hidden="1">
      <c r="A2889" s="64" t="s">
        <v>15</v>
      </c>
      <c r="B2889" s="64" t="s">
        <v>307</v>
      </c>
      <c r="C2889" t="s">
        <v>1084</v>
      </c>
      <c r="D2889" s="64" t="s">
        <v>118</v>
      </c>
      <c r="E2889" s="64" t="s">
        <v>153</v>
      </c>
      <c r="F2889" s="64" t="s">
        <v>373</v>
      </c>
      <c r="G2889" s="64" t="s">
        <v>1144</v>
      </c>
      <c r="H2889" t="s">
        <v>1152</v>
      </c>
      <c r="I2889" s="50" t="str">
        <f t="shared" si="45"/>
        <v>2. 出口CM2BI1. 正反调筒式电位电阻大于47</v>
      </c>
      <c r="J2889" s="98" t="s">
        <v>1146</v>
      </c>
    </row>
    <row r="2890" spans="1:10" hidden="1">
      <c r="A2890" s="64" t="s">
        <v>15</v>
      </c>
      <c r="B2890" s="64" t="s">
        <v>307</v>
      </c>
      <c r="C2890" t="s">
        <v>1084</v>
      </c>
      <c r="D2890" s="64" t="s">
        <v>118</v>
      </c>
      <c r="E2890" s="64" t="s">
        <v>28</v>
      </c>
      <c r="F2890" s="64" t="s">
        <v>374</v>
      </c>
      <c r="G2890" s="64" t="s">
        <v>531</v>
      </c>
      <c r="H2890" t="s">
        <v>1152</v>
      </c>
      <c r="I2890" s="50" t="str">
        <f t="shared" si="45"/>
        <v>2. 出口CM2BIII2. 线性调无大于47</v>
      </c>
      <c r="J2890" s="50" t="s">
        <v>1143</v>
      </c>
    </row>
    <row r="2891" spans="1:10" hidden="1">
      <c r="A2891" s="64" t="s">
        <v>15</v>
      </c>
      <c r="B2891" s="64" t="s">
        <v>307</v>
      </c>
      <c r="C2891" t="s">
        <v>1084</v>
      </c>
      <c r="D2891" s="64" t="s">
        <v>118</v>
      </c>
      <c r="E2891" s="64" t="s">
        <v>153</v>
      </c>
      <c r="F2891" s="64" t="s">
        <v>374</v>
      </c>
      <c r="G2891" s="64" t="s">
        <v>531</v>
      </c>
      <c r="H2891" t="s">
        <v>1152</v>
      </c>
      <c r="I2891" s="50" t="str">
        <f t="shared" si="45"/>
        <v>2. 出口CM2BI2. 线性调无大于47</v>
      </c>
      <c r="J2891" s="50" t="s">
        <v>1143</v>
      </c>
    </row>
    <row r="2892" spans="1:10" hidden="1">
      <c r="A2892" s="64" t="s">
        <v>15</v>
      </c>
      <c r="B2892" s="64" t="s">
        <v>307</v>
      </c>
      <c r="C2892" t="s">
        <v>1084</v>
      </c>
      <c r="D2892" s="64" t="s">
        <v>118</v>
      </c>
      <c r="E2892" s="64" t="s">
        <v>28</v>
      </c>
      <c r="F2892" s="64" t="s">
        <v>375</v>
      </c>
      <c r="G2892" s="64" t="s">
        <v>531</v>
      </c>
      <c r="H2892" t="s">
        <v>1152</v>
      </c>
      <c r="I2892" s="50" t="str">
        <f t="shared" si="45"/>
        <v>2. 出口CM2BIII3. 粗细调无大于47</v>
      </c>
      <c r="J2892" s="50" t="s">
        <v>1147</v>
      </c>
    </row>
    <row r="2893" spans="1:10" hidden="1">
      <c r="A2893" s="64" t="s">
        <v>15</v>
      </c>
      <c r="B2893" s="64" t="s">
        <v>307</v>
      </c>
      <c r="C2893" t="s">
        <v>1084</v>
      </c>
      <c r="D2893" s="64" t="s">
        <v>118</v>
      </c>
      <c r="E2893" s="64" t="s">
        <v>28</v>
      </c>
      <c r="F2893" s="64" t="s">
        <v>375</v>
      </c>
      <c r="G2893" s="64" t="s">
        <v>1144</v>
      </c>
      <c r="H2893" t="s">
        <v>1152</v>
      </c>
      <c r="I2893" s="50" t="str">
        <f t="shared" si="45"/>
        <v>2. 出口CM2BIII3. 粗细调筒式电位电阻大于47</v>
      </c>
      <c r="J2893" s="50" t="s">
        <v>1147</v>
      </c>
    </row>
    <row r="2894" spans="1:10" hidden="1">
      <c r="A2894" s="64" t="s">
        <v>15</v>
      </c>
      <c r="B2894" s="64" t="s">
        <v>307</v>
      </c>
      <c r="C2894" t="s">
        <v>1084</v>
      </c>
      <c r="D2894" s="64" t="s">
        <v>118</v>
      </c>
      <c r="E2894" s="64" t="s">
        <v>153</v>
      </c>
      <c r="F2894" s="64" t="s">
        <v>375</v>
      </c>
      <c r="G2894" s="64" t="s">
        <v>531</v>
      </c>
      <c r="H2894" t="s">
        <v>1152</v>
      </c>
      <c r="I2894" s="50" t="str">
        <f t="shared" si="45"/>
        <v>2. 出口CM2BI3. 粗细调无大于47</v>
      </c>
      <c r="J2894" s="50" t="s">
        <v>1147</v>
      </c>
    </row>
    <row r="2895" spans="1:10" hidden="1">
      <c r="A2895" s="64" t="s">
        <v>15</v>
      </c>
      <c r="B2895" s="64" t="s">
        <v>307</v>
      </c>
      <c r="C2895" t="s">
        <v>1084</v>
      </c>
      <c r="D2895" s="64" t="s">
        <v>118</v>
      </c>
      <c r="E2895" s="64" t="s">
        <v>153</v>
      </c>
      <c r="F2895" s="64" t="s">
        <v>375</v>
      </c>
      <c r="G2895" s="64" t="s">
        <v>1144</v>
      </c>
      <c r="H2895" t="s">
        <v>1152</v>
      </c>
      <c r="I2895" s="50" t="str">
        <f t="shared" si="45"/>
        <v>2. 出口CM2BI3. 粗细调筒式电位电阻大于47</v>
      </c>
      <c r="J2895" s="50" t="s">
        <v>1147</v>
      </c>
    </row>
    <row r="2896" spans="1:10" hidden="1">
      <c r="A2896" s="64" t="s">
        <v>15</v>
      </c>
      <c r="B2896" s="64" t="s">
        <v>307</v>
      </c>
      <c r="C2896" t="s">
        <v>1084</v>
      </c>
      <c r="D2896" s="64" t="s">
        <v>118</v>
      </c>
      <c r="E2896" s="64" t="s">
        <v>28</v>
      </c>
      <c r="F2896" s="64" t="s">
        <v>376</v>
      </c>
      <c r="G2896" s="64" t="s">
        <v>531</v>
      </c>
      <c r="H2896" t="s">
        <v>1152</v>
      </c>
      <c r="I2896" s="50" t="str">
        <f t="shared" si="45"/>
        <v>2. 出口CM2BIII4. 多级正反调无大于47</v>
      </c>
      <c r="J2896" s="50" t="s">
        <v>1153</v>
      </c>
    </row>
    <row r="2897" spans="1:10" hidden="1">
      <c r="A2897" s="64" t="s">
        <v>15</v>
      </c>
      <c r="B2897" s="64" t="s">
        <v>307</v>
      </c>
      <c r="C2897" t="s">
        <v>1084</v>
      </c>
      <c r="D2897" s="64" t="s">
        <v>118</v>
      </c>
      <c r="E2897" s="64" t="s">
        <v>28</v>
      </c>
      <c r="F2897" s="64" t="s">
        <v>376</v>
      </c>
      <c r="G2897" s="64" t="s">
        <v>1144</v>
      </c>
      <c r="H2897" t="s">
        <v>1152</v>
      </c>
      <c r="I2897" s="50" t="str">
        <f t="shared" si="45"/>
        <v>2. 出口CM2BIII4. 多级正反调筒式电位电阻大于47</v>
      </c>
      <c r="J2897" s="50" t="s">
        <v>1153</v>
      </c>
    </row>
    <row r="2898" spans="1:10" hidden="1">
      <c r="A2898" s="64" t="s">
        <v>15</v>
      </c>
      <c r="B2898" s="64" t="s">
        <v>307</v>
      </c>
      <c r="C2898" t="s">
        <v>1084</v>
      </c>
      <c r="D2898" s="64" t="s">
        <v>118</v>
      </c>
      <c r="E2898" s="64" t="s">
        <v>153</v>
      </c>
      <c r="F2898" s="64" t="s">
        <v>376</v>
      </c>
      <c r="G2898" s="64" t="s">
        <v>531</v>
      </c>
      <c r="H2898" t="s">
        <v>1152</v>
      </c>
      <c r="I2898" s="50" t="str">
        <f t="shared" si="45"/>
        <v>2. 出口CM2BI4. 多级正反调无大于47</v>
      </c>
      <c r="J2898" s="50" t="s">
        <v>1153</v>
      </c>
    </row>
    <row r="2899" spans="1:10" hidden="1">
      <c r="A2899" s="64" t="s">
        <v>15</v>
      </c>
      <c r="B2899" s="64" t="s">
        <v>307</v>
      </c>
      <c r="C2899" t="s">
        <v>1084</v>
      </c>
      <c r="D2899" s="64" t="s">
        <v>118</v>
      </c>
      <c r="E2899" s="64" t="s">
        <v>153</v>
      </c>
      <c r="F2899" s="64" t="s">
        <v>376</v>
      </c>
      <c r="G2899" s="64" t="s">
        <v>1144</v>
      </c>
      <c r="H2899" t="s">
        <v>1152</v>
      </c>
      <c r="I2899" s="50" t="str">
        <f t="shared" si="45"/>
        <v>2. 出口CM2BI4. 多级正反调筒式电位电阻大于47</v>
      </c>
      <c r="J2899" s="50" t="s">
        <v>1153</v>
      </c>
    </row>
    <row r="2900" spans="1:10" hidden="1">
      <c r="A2900" s="64" t="s">
        <v>15</v>
      </c>
      <c r="B2900" s="64" t="s">
        <v>307</v>
      </c>
      <c r="C2900" t="s">
        <v>1084</v>
      </c>
      <c r="D2900" s="64" t="s">
        <v>118</v>
      </c>
      <c r="E2900" s="64" t="s">
        <v>28</v>
      </c>
      <c r="F2900" s="64" t="s">
        <v>377</v>
      </c>
      <c r="G2900" s="64" t="s">
        <v>531</v>
      </c>
      <c r="H2900" t="s">
        <v>1152</v>
      </c>
      <c r="I2900" s="50" t="str">
        <f t="shared" si="45"/>
        <v>2. 出口CM2BIII5. 多级线性调无大于47</v>
      </c>
      <c r="J2900" s="50" t="s">
        <v>1153</v>
      </c>
    </row>
    <row r="2901" spans="1:10" hidden="1">
      <c r="A2901" s="64" t="s">
        <v>15</v>
      </c>
      <c r="B2901" s="64" t="s">
        <v>307</v>
      </c>
      <c r="C2901" t="s">
        <v>1084</v>
      </c>
      <c r="D2901" s="64" t="s">
        <v>118</v>
      </c>
      <c r="E2901" s="64" t="s">
        <v>153</v>
      </c>
      <c r="F2901" s="64" t="s">
        <v>377</v>
      </c>
      <c r="G2901" s="64" t="s">
        <v>531</v>
      </c>
      <c r="H2901" t="s">
        <v>1152</v>
      </c>
      <c r="I2901" s="50" t="str">
        <f t="shared" si="45"/>
        <v>2. 出口CM2BI5. 多级线性调无大于47</v>
      </c>
      <c r="J2901" s="50" t="s">
        <v>1153</v>
      </c>
    </row>
    <row r="2902" spans="1:10" hidden="1">
      <c r="A2902" s="64" t="s">
        <v>15</v>
      </c>
      <c r="B2902" s="64" t="s">
        <v>307</v>
      </c>
      <c r="C2902" t="s">
        <v>1084</v>
      </c>
      <c r="D2902" s="64" t="s">
        <v>118</v>
      </c>
      <c r="E2902" s="64" t="s">
        <v>28</v>
      </c>
      <c r="F2902" s="64" t="s">
        <v>378</v>
      </c>
      <c r="G2902" s="64" t="s">
        <v>531</v>
      </c>
      <c r="H2902" t="s">
        <v>1152</v>
      </c>
      <c r="I2902" s="50" t="str">
        <f t="shared" si="45"/>
        <v>2. 出口CM2BIII6. 多级粗细调无大于47</v>
      </c>
      <c r="J2902" s="50" t="s">
        <v>1153</v>
      </c>
    </row>
    <row r="2903" spans="1:10" hidden="1">
      <c r="A2903" s="64" t="s">
        <v>15</v>
      </c>
      <c r="B2903" s="64" t="s">
        <v>307</v>
      </c>
      <c r="C2903" t="s">
        <v>1084</v>
      </c>
      <c r="D2903" s="64" t="s">
        <v>118</v>
      </c>
      <c r="E2903" s="64" t="s">
        <v>28</v>
      </c>
      <c r="F2903" s="64" t="s">
        <v>378</v>
      </c>
      <c r="G2903" s="64" t="s">
        <v>1144</v>
      </c>
      <c r="H2903" t="s">
        <v>1152</v>
      </c>
      <c r="I2903" s="50" t="str">
        <f t="shared" si="45"/>
        <v>2. 出口CM2BIII6. 多级粗细调筒式电位电阻大于47</v>
      </c>
      <c r="J2903" s="50" t="s">
        <v>1153</v>
      </c>
    </row>
    <row r="2904" spans="1:10" hidden="1">
      <c r="A2904" s="64" t="s">
        <v>15</v>
      </c>
      <c r="B2904" s="64" t="s">
        <v>307</v>
      </c>
      <c r="C2904" t="s">
        <v>1084</v>
      </c>
      <c r="D2904" s="64" t="s">
        <v>118</v>
      </c>
      <c r="E2904" s="64" t="s">
        <v>153</v>
      </c>
      <c r="F2904" s="64" t="s">
        <v>378</v>
      </c>
      <c r="G2904" s="64" t="s">
        <v>531</v>
      </c>
      <c r="H2904" t="s">
        <v>1152</v>
      </c>
      <c r="I2904" s="50" t="str">
        <f t="shared" si="45"/>
        <v>2. 出口CM2BI6. 多级粗细调无大于47</v>
      </c>
      <c r="J2904" s="50" t="s">
        <v>1153</v>
      </c>
    </row>
    <row r="2905" spans="1:10" hidden="1">
      <c r="A2905" s="64" t="s">
        <v>15</v>
      </c>
      <c r="B2905" s="64" t="s">
        <v>307</v>
      </c>
      <c r="C2905" t="s">
        <v>1084</v>
      </c>
      <c r="D2905" s="64" t="s">
        <v>118</v>
      </c>
      <c r="E2905" s="64" t="s">
        <v>153</v>
      </c>
      <c r="F2905" s="64" t="s">
        <v>378</v>
      </c>
      <c r="G2905" s="64" t="s">
        <v>1144</v>
      </c>
      <c r="H2905" t="s">
        <v>1152</v>
      </c>
      <c r="I2905" s="50" t="str">
        <f t="shared" si="45"/>
        <v>2. 出口CM2BI6. 多级粗细调筒式电位电阻大于47</v>
      </c>
      <c r="J2905" s="50" t="s">
        <v>1153</v>
      </c>
    </row>
    <row r="2906" spans="1:10" hidden="1">
      <c r="A2906" s="64" t="s">
        <v>15</v>
      </c>
      <c r="B2906" s="64" t="s">
        <v>307</v>
      </c>
      <c r="C2906" t="s">
        <v>1084</v>
      </c>
      <c r="D2906" s="64" t="s">
        <v>389</v>
      </c>
      <c r="E2906" s="64" t="s">
        <v>28</v>
      </c>
      <c r="F2906" s="64" t="s">
        <v>373</v>
      </c>
      <c r="G2906" s="64" t="s">
        <v>531</v>
      </c>
      <c r="H2906" t="s">
        <v>1152</v>
      </c>
      <c r="I2906" s="50" t="str">
        <f t="shared" si="45"/>
        <v>2. 出口CM2CIII1. 正反调无大于47</v>
      </c>
      <c r="J2906" s="50" t="s">
        <v>1143</v>
      </c>
    </row>
    <row r="2907" spans="1:10" hidden="1">
      <c r="A2907" s="64" t="s">
        <v>15</v>
      </c>
      <c r="B2907" s="64" t="s">
        <v>307</v>
      </c>
      <c r="C2907" t="s">
        <v>1084</v>
      </c>
      <c r="D2907" s="64" t="s">
        <v>389</v>
      </c>
      <c r="E2907" s="64" t="s">
        <v>28</v>
      </c>
      <c r="F2907" s="64" t="s">
        <v>373</v>
      </c>
      <c r="G2907" s="64" t="s">
        <v>1144</v>
      </c>
      <c r="H2907" t="s">
        <v>1152</v>
      </c>
      <c r="I2907" s="50" t="str">
        <f t="shared" si="45"/>
        <v>2. 出口CM2CIII1. 正反调筒式电位电阻大于47</v>
      </c>
      <c r="J2907" s="50" t="s">
        <v>1145</v>
      </c>
    </row>
    <row r="2908" spans="1:10" hidden="1">
      <c r="A2908" s="64" t="s">
        <v>15</v>
      </c>
      <c r="B2908" s="64" t="s">
        <v>307</v>
      </c>
      <c r="C2908" t="s">
        <v>1084</v>
      </c>
      <c r="D2908" s="64" t="s">
        <v>389</v>
      </c>
      <c r="E2908" s="64" t="s">
        <v>153</v>
      </c>
      <c r="F2908" s="64" t="s">
        <v>373</v>
      </c>
      <c r="G2908" s="64" t="s">
        <v>531</v>
      </c>
      <c r="H2908" t="s">
        <v>1152</v>
      </c>
      <c r="I2908" s="50" t="str">
        <f t="shared" si="45"/>
        <v>2. 出口CM2CI1. 正反调无大于47</v>
      </c>
      <c r="J2908" s="50" t="s">
        <v>1143</v>
      </c>
    </row>
    <row r="2909" spans="1:10" hidden="1">
      <c r="A2909" s="64" t="s">
        <v>15</v>
      </c>
      <c r="B2909" s="64" t="s">
        <v>307</v>
      </c>
      <c r="C2909" t="s">
        <v>1084</v>
      </c>
      <c r="D2909" s="64" t="s">
        <v>389</v>
      </c>
      <c r="E2909" s="64" t="s">
        <v>153</v>
      </c>
      <c r="F2909" s="64" t="s">
        <v>373</v>
      </c>
      <c r="G2909" s="64" t="s">
        <v>1144</v>
      </c>
      <c r="H2909" t="s">
        <v>1152</v>
      </c>
      <c r="I2909" s="50" t="str">
        <f t="shared" si="45"/>
        <v>2. 出口CM2CI1. 正反调筒式电位电阻大于47</v>
      </c>
      <c r="J2909" s="50" t="s">
        <v>1146</v>
      </c>
    </row>
    <row r="2910" spans="1:10" hidden="1">
      <c r="A2910" s="64" t="s">
        <v>15</v>
      </c>
      <c r="B2910" s="64" t="s">
        <v>307</v>
      </c>
      <c r="C2910" t="s">
        <v>1084</v>
      </c>
      <c r="D2910" s="64" t="s">
        <v>389</v>
      </c>
      <c r="E2910" s="64" t="s">
        <v>28</v>
      </c>
      <c r="F2910" s="64" t="s">
        <v>374</v>
      </c>
      <c r="G2910" s="64" t="s">
        <v>531</v>
      </c>
      <c r="H2910" t="s">
        <v>1152</v>
      </c>
      <c r="I2910" s="50" t="str">
        <f t="shared" si="45"/>
        <v>2. 出口CM2CIII2. 线性调无大于47</v>
      </c>
      <c r="J2910" s="50" t="s">
        <v>1143</v>
      </c>
    </row>
    <row r="2911" spans="1:10" hidden="1">
      <c r="A2911" s="64" t="s">
        <v>15</v>
      </c>
      <c r="B2911" s="64" t="s">
        <v>307</v>
      </c>
      <c r="C2911" t="s">
        <v>1084</v>
      </c>
      <c r="D2911" s="64" t="s">
        <v>389</v>
      </c>
      <c r="E2911" s="64" t="s">
        <v>153</v>
      </c>
      <c r="F2911" s="64" t="s">
        <v>374</v>
      </c>
      <c r="G2911" s="64" t="s">
        <v>531</v>
      </c>
      <c r="H2911" t="s">
        <v>1152</v>
      </c>
      <c r="I2911" s="50" t="str">
        <f t="shared" si="45"/>
        <v>2. 出口CM2CI2. 线性调无大于47</v>
      </c>
      <c r="J2911" s="50" t="s">
        <v>1143</v>
      </c>
    </row>
    <row r="2912" spans="1:10" hidden="1">
      <c r="A2912" s="64" t="s">
        <v>15</v>
      </c>
      <c r="B2912" s="64" t="s">
        <v>307</v>
      </c>
      <c r="C2912" t="s">
        <v>1084</v>
      </c>
      <c r="D2912" s="64" t="s">
        <v>389</v>
      </c>
      <c r="E2912" s="64" t="s">
        <v>28</v>
      </c>
      <c r="F2912" s="64" t="s">
        <v>375</v>
      </c>
      <c r="G2912" s="64" t="s">
        <v>531</v>
      </c>
      <c r="H2912" t="s">
        <v>1152</v>
      </c>
      <c r="I2912" s="50" t="str">
        <f t="shared" si="45"/>
        <v>2. 出口CM2CIII3. 粗细调无大于47</v>
      </c>
      <c r="J2912" s="50" t="s">
        <v>1147</v>
      </c>
    </row>
    <row r="2913" spans="1:10" hidden="1">
      <c r="A2913" s="64" t="s">
        <v>15</v>
      </c>
      <c r="B2913" s="64" t="s">
        <v>307</v>
      </c>
      <c r="C2913" t="s">
        <v>1084</v>
      </c>
      <c r="D2913" s="64" t="s">
        <v>389</v>
      </c>
      <c r="E2913" s="64" t="s">
        <v>28</v>
      </c>
      <c r="F2913" s="64" t="s">
        <v>375</v>
      </c>
      <c r="G2913" s="64" t="s">
        <v>1144</v>
      </c>
      <c r="H2913" t="s">
        <v>1152</v>
      </c>
      <c r="I2913" s="50" t="str">
        <f t="shared" si="45"/>
        <v>2. 出口CM2CIII3. 粗细调筒式电位电阻大于47</v>
      </c>
      <c r="J2913" s="50" t="s">
        <v>1147</v>
      </c>
    </row>
    <row r="2914" spans="1:10" hidden="1">
      <c r="A2914" s="64" t="s">
        <v>15</v>
      </c>
      <c r="B2914" s="64" t="s">
        <v>307</v>
      </c>
      <c r="C2914" t="s">
        <v>1084</v>
      </c>
      <c r="D2914" s="64" t="s">
        <v>389</v>
      </c>
      <c r="E2914" s="64" t="s">
        <v>153</v>
      </c>
      <c r="F2914" s="64" t="s">
        <v>375</v>
      </c>
      <c r="G2914" s="64" t="s">
        <v>531</v>
      </c>
      <c r="H2914" t="s">
        <v>1152</v>
      </c>
      <c r="I2914" s="50" t="str">
        <f t="shared" si="45"/>
        <v>2. 出口CM2CI3. 粗细调无大于47</v>
      </c>
      <c r="J2914" s="50" t="s">
        <v>1147</v>
      </c>
    </row>
    <row r="2915" spans="1:10" hidden="1">
      <c r="A2915" s="64" t="s">
        <v>15</v>
      </c>
      <c r="B2915" s="64" t="s">
        <v>307</v>
      </c>
      <c r="C2915" t="s">
        <v>1084</v>
      </c>
      <c r="D2915" s="64" t="s">
        <v>389</v>
      </c>
      <c r="E2915" s="64" t="s">
        <v>153</v>
      </c>
      <c r="F2915" s="64" t="s">
        <v>375</v>
      </c>
      <c r="G2915" s="64" t="s">
        <v>1144</v>
      </c>
      <c r="H2915" t="s">
        <v>1152</v>
      </c>
      <c r="I2915" s="50" t="str">
        <f t="shared" si="45"/>
        <v>2. 出口CM2CI3. 粗细调筒式电位电阻大于47</v>
      </c>
      <c r="J2915" s="50" t="s">
        <v>1147</v>
      </c>
    </row>
    <row r="2916" spans="1:10" hidden="1">
      <c r="A2916" s="64" t="s">
        <v>15</v>
      </c>
      <c r="B2916" s="64" t="s">
        <v>307</v>
      </c>
      <c r="C2916" t="s">
        <v>1084</v>
      </c>
      <c r="D2916" s="64" t="s">
        <v>389</v>
      </c>
      <c r="E2916" s="64" t="s">
        <v>28</v>
      </c>
      <c r="F2916" s="64" t="s">
        <v>376</v>
      </c>
      <c r="G2916" s="64" t="s">
        <v>531</v>
      </c>
      <c r="H2916" t="s">
        <v>1152</v>
      </c>
      <c r="I2916" s="50" t="str">
        <f t="shared" si="45"/>
        <v>2. 出口CM2CIII4. 多级正反调无大于47</v>
      </c>
      <c r="J2916" s="50" t="s">
        <v>1153</v>
      </c>
    </row>
    <row r="2917" spans="1:10" hidden="1">
      <c r="A2917" s="64" t="s">
        <v>15</v>
      </c>
      <c r="B2917" s="64" t="s">
        <v>307</v>
      </c>
      <c r="C2917" t="s">
        <v>1084</v>
      </c>
      <c r="D2917" s="64" t="s">
        <v>389</v>
      </c>
      <c r="E2917" s="64" t="s">
        <v>28</v>
      </c>
      <c r="F2917" s="64" t="s">
        <v>376</v>
      </c>
      <c r="G2917" s="64" t="s">
        <v>1144</v>
      </c>
      <c r="H2917" t="s">
        <v>1152</v>
      </c>
      <c r="I2917" s="50" t="str">
        <f t="shared" si="45"/>
        <v>2. 出口CM2CIII4. 多级正反调筒式电位电阻大于47</v>
      </c>
      <c r="J2917" s="50" t="s">
        <v>1153</v>
      </c>
    </row>
    <row r="2918" spans="1:10" hidden="1">
      <c r="A2918" s="64" t="s">
        <v>15</v>
      </c>
      <c r="B2918" s="64" t="s">
        <v>307</v>
      </c>
      <c r="C2918" t="s">
        <v>1084</v>
      </c>
      <c r="D2918" s="64" t="s">
        <v>389</v>
      </c>
      <c r="E2918" s="64" t="s">
        <v>153</v>
      </c>
      <c r="F2918" s="64" t="s">
        <v>376</v>
      </c>
      <c r="G2918" s="64" t="s">
        <v>531</v>
      </c>
      <c r="H2918" t="s">
        <v>1152</v>
      </c>
      <c r="I2918" s="50" t="str">
        <f t="shared" si="45"/>
        <v>2. 出口CM2CI4. 多级正反调无大于47</v>
      </c>
      <c r="J2918" s="50" t="s">
        <v>1153</v>
      </c>
    </row>
    <row r="2919" spans="1:10" hidden="1">
      <c r="A2919" s="64" t="s">
        <v>15</v>
      </c>
      <c r="B2919" s="64" t="s">
        <v>307</v>
      </c>
      <c r="C2919" t="s">
        <v>1084</v>
      </c>
      <c r="D2919" s="64" t="s">
        <v>389</v>
      </c>
      <c r="E2919" s="64" t="s">
        <v>153</v>
      </c>
      <c r="F2919" s="64" t="s">
        <v>376</v>
      </c>
      <c r="G2919" s="64" t="s">
        <v>1144</v>
      </c>
      <c r="H2919" t="s">
        <v>1152</v>
      </c>
      <c r="I2919" s="50" t="str">
        <f t="shared" si="45"/>
        <v>2. 出口CM2CI4. 多级正反调筒式电位电阻大于47</v>
      </c>
      <c r="J2919" s="50" t="s">
        <v>1153</v>
      </c>
    </row>
    <row r="2920" spans="1:10" hidden="1">
      <c r="A2920" s="64" t="s">
        <v>15</v>
      </c>
      <c r="B2920" s="64" t="s">
        <v>307</v>
      </c>
      <c r="C2920" t="s">
        <v>1084</v>
      </c>
      <c r="D2920" s="64" t="s">
        <v>389</v>
      </c>
      <c r="E2920" s="64" t="s">
        <v>28</v>
      </c>
      <c r="F2920" s="64" t="s">
        <v>377</v>
      </c>
      <c r="G2920" s="64" t="s">
        <v>531</v>
      </c>
      <c r="H2920" t="s">
        <v>1152</v>
      </c>
      <c r="I2920" s="50" t="str">
        <f t="shared" si="45"/>
        <v>2. 出口CM2CIII5. 多级线性调无大于47</v>
      </c>
      <c r="J2920" s="50" t="s">
        <v>1153</v>
      </c>
    </row>
    <row r="2921" spans="1:10" hidden="1">
      <c r="A2921" s="64" t="s">
        <v>15</v>
      </c>
      <c r="B2921" s="64" t="s">
        <v>307</v>
      </c>
      <c r="C2921" t="s">
        <v>1084</v>
      </c>
      <c r="D2921" s="64" t="s">
        <v>389</v>
      </c>
      <c r="E2921" s="64" t="s">
        <v>153</v>
      </c>
      <c r="F2921" s="64" t="s">
        <v>377</v>
      </c>
      <c r="G2921" s="64" t="s">
        <v>531</v>
      </c>
      <c r="H2921" t="s">
        <v>1152</v>
      </c>
      <c r="I2921" s="50" t="str">
        <f t="shared" si="45"/>
        <v>2. 出口CM2CI5. 多级线性调无大于47</v>
      </c>
      <c r="J2921" s="50" t="s">
        <v>1153</v>
      </c>
    </row>
    <row r="2922" spans="1:10" hidden="1">
      <c r="A2922" s="64" t="s">
        <v>15</v>
      </c>
      <c r="B2922" s="64" t="s">
        <v>307</v>
      </c>
      <c r="C2922" t="s">
        <v>1084</v>
      </c>
      <c r="D2922" s="64" t="s">
        <v>389</v>
      </c>
      <c r="E2922" s="64" t="s">
        <v>28</v>
      </c>
      <c r="F2922" s="64" t="s">
        <v>378</v>
      </c>
      <c r="G2922" s="64" t="s">
        <v>531</v>
      </c>
      <c r="H2922" t="s">
        <v>1152</v>
      </c>
      <c r="I2922" s="50" t="str">
        <f t="shared" ref="I2922:I2985" si="46">A2922&amp;B2922&amp;D2922&amp;E2922&amp;F2922&amp;G2922&amp;H2922</f>
        <v>2. 出口CM2CIII6. 多级粗细调无大于47</v>
      </c>
      <c r="J2922" s="50" t="s">
        <v>1153</v>
      </c>
    </row>
    <row r="2923" spans="1:10" hidden="1">
      <c r="A2923" s="64" t="s">
        <v>15</v>
      </c>
      <c r="B2923" s="64" t="s">
        <v>307</v>
      </c>
      <c r="C2923" t="s">
        <v>1084</v>
      </c>
      <c r="D2923" s="64" t="s">
        <v>389</v>
      </c>
      <c r="E2923" s="64" t="s">
        <v>28</v>
      </c>
      <c r="F2923" s="64" t="s">
        <v>378</v>
      </c>
      <c r="G2923" s="64" t="s">
        <v>1144</v>
      </c>
      <c r="H2923" t="s">
        <v>1152</v>
      </c>
      <c r="I2923" s="50" t="str">
        <f t="shared" si="46"/>
        <v>2. 出口CM2CIII6. 多级粗细调筒式电位电阻大于47</v>
      </c>
      <c r="J2923" s="50" t="s">
        <v>1153</v>
      </c>
    </row>
    <row r="2924" spans="1:10" hidden="1">
      <c r="A2924" s="64" t="s">
        <v>15</v>
      </c>
      <c r="B2924" s="64" t="s">
        <v>307</v>
      </c>
      <c r="C2924" t="s">
        <v>1084</v>
      </c>
      <c r="D2924" s="64" t="s">
        <v>389</v>
      </c>
      <c r="E2924" s="64" t="s">
        <v>153</v>
      </c>
      <c r="F2924" s="64" t="s">
        <v>378</v>
      </c>
      <c r="G2924" s="64" t="s">
        <v>531</v>
      </c>
      <c r="H2924" t="s">
        <v>1152</v>
      </c>
      <c r="I2924" s="50" t="str">
        <f t="shared" si="46"/>
        <v>2. 出口CM2CI6. 多级粗细调无大于47</v>
      </c>
      <c r="J2924" s="50" t="s">
        <v>1153</v>
      </c>
    </row>
    <row r="2925" spans="1:10" hidden="1">
      <c r="A2925" s="64" t="s">
        <v>15</v>
      </c>
      <c r="B2925" s="64" t="s">
        <v>307</v>
      </c>
      <c r="C2925" t="s">
        <v>1084</v>
      </c>
      <c r="D2925" s="64" t="s">
        <v>389</v>
      </c>
      <c r="E2925" s="64" t="s">
        <v>153</v>
      </c>
      <c r="F2925" s="64" t="s">
        <v>378</v>
      </c>
      <c r="G2925" s="64" t="s">
        <v>1144</v>
      </c>
      <c r="H2925" t="s">
        <v>1152</v>
      </c>
      <c r="I2925" s="50" t="str">
        <f t="shared" si="46"/>
        <v>2. 出口CM2CI6. 多级粗细调筒式电位电阻大于47</v>
      </c>
      <c r="J2925" s="50" t="s">
        <v>1153</v>
      </c>
    </row>
    <row r="2926" spans="1:10" hidden="1">
      <c r="A2926" s="64" t="s">
        <v>15</v>
      </c>
      <c r="B2926" s="64" t="s">
        <v>307</v>
      </c>
      <c r="C2926" t="s">
        <v>1084</v>
      </c>
      <c r="D2926" s="64" t="s">
        <v>387</v>
      </c>
      <c r="E2926" s="64" t="s">
        <v>28</v>
      </c>
      <c r="F2926" s="64" t="s">
        <v>373</v>
      </c>
      <c r="G2926" s="64" t="s">
        <v>531</v>
      </c>
      <c r="H2926" t="s">
        <v>1152</v>
      </c>
      <c r="I2926" s="50" t="str">
        <f t="shared" si="46"/>
        <v>2. 出口CM2DIII1. 正反调无大于47</v>
      </c>
      <c r="J2926" s="50" t="s">
        <v>1145</v>
      </c>
    </row>
    <row r="2927" spans="1:10" hidden="1">
      <c r="A2927" s="64" t="s">
        <v>15</v>
      </c>
      <c r="B2927" s="64" t="s">
        <v>307</v>
      </c>
      <c r="C2927" t="s">
        <v>1084</v>
      </c>
      <c r="D2927" s="64" t="s">
        <v>387</v>
      </c>
      <c r="E2927" s="64" t="s">
        <v>28</v>
      </c>
      <c r="F2927" s="64" t="s">
        <v>373</v>
      </c>
      <c r="G2927" s="64" t="s">
        <v>1144</v>
      </c>
      <c r="H2927" t="s">
        <v>1152</v>
      </c>
      <c r="I2927" s="50" t="str">
        <f t="shared" si="46"/>
        <v>2. 出口CM2DIII1. 正反调筒式电位电阻大于47</v>
      </c>
      <c r="J2927" s="50" t="s">
        <v>1149</v>
      </c>
    </row>
    <row r="2928" spans="1:10" hidden="1">
      <c r="A2928" s="64" t="s">
        <v>15</v>
      </c>
      <c r="B2928" s="64" t="s">
        <v>307</v>
      </c>
      <c r="C2928" t="s">
        <v>1084</v>
      </c>
      <c r="D2928" s="64" t="s">
        <v>387</v>
      </c>
      <c r="E2928" s="64" t="s">
        <v>153</v>
      </c>
      <c r="F2928" s="64" t="s">
        <v>373</v>
      </c>
      <c r="G2928" s="64" t="s">
        <v>531</v>
      </c>
      <c r="H2928" t="s">
        <v>1152</v>
      </c>
      <c r="I2928" s="50" t="str">
        <f t="shared" si="46"/>
        <v>2. 出口CM2DI1. 正反调无大于47</v>
      </c>
      <c r="J2928" s="50" t="s">
        <v>1143</v>
      </c>
    </row>
    <row r="2929" spans="1:10" hidden="1">
      <c r="A2929" s="64" t="s">
        <v>15</v>
      </c>
      <c r="B2929" s="64" t="s">
        <v>307</v>
      </c>
      <c r="C2929" t="s">
        <v>1084</v>
      </c>
      <c r="D2929" s="64" t="s">
        <v>387</v>
      </c>
      <c r="E2929" s="64" t="s">
        <v>153</v>
      </c>
      <c r="F2929" s="64" t="s">
        <v>373</v>
      </c>
      <c r="G2929" s="64" t="s">
        <v>1144</v>
      </c>
      <c r="H2929" t="s">
        <v>1152</v>
      </c>
      <c r="I2929" s="50" t="str">
        <f t="shared" si="46"/>
        <v>2. 出口CM2DI1. 正反调筒式电位电阻大于47</v>
      </c>
      <c r="J2929" s="50" t="s">
        <v>1146</v>
      </c>
    </row>
    <row r="2930" spans="1:10" hidden="1">
      <c r="A2930" s="64" t="s">
        <v>15</v>
      </c>
      <c r="B2930" s="64" t="s">
        <v>307</v>
      </c>
      <c r="C2930" t="s">
        <v>1084</v>
      </c>
      <c r="D2930" s="64" t="s">
        <v>387</v>
      </c>
      <c r="E2930" s="64" t="s">
        <v>28</v>
      </c>
      <c r="F2930" s="64" t="s">
        <v>374</v>
      </c>
      <c r="G2930" s="64" t="s">
        <v>531</v>
      </c>
      <c r="H2930" t="s">
        <v>1152</v>
      </c>
      <c r="I2930" s="50" t="str">
        <f t="shared" si="46"/>
        <v>2. 出口CM2DIII2. 线性调无大于47</v>
      </c>
      <c r="J2930" s="50" t="s">
        <v>1145</v>
      </c>
    </row>
    <row r="2931" spans="1:10" hidden="1">
      <c r="A2931" s="64" t="s">
        <v>15</v>
      </c>
      <c r="B2931" s="64" t="s">
        <v>307</v>
      </c>
      <c r="C2931" t="s">
        <v>1084</v>
      </c>
      <c r="D2931" s="64" t="s">
        <v>387</v>
      </c>
      <c r="E2931" s="64" t="s">
        <v>153</v>
      </c>
      <c r="F2931" s="64" t="s">
        <v>374</v>
      </c>
      <c r="G2931" s="64" t="s">
        <v>531</v>
      </c>
      <c r="H2931" t="s">
        <v>1152</v>
      </c>
      <c r="I2931" s="50" t="str">
        <f t="shared" si="46"/>
        <v>2. 出口CM2DI2. 线性调无大于47</v>
      </c>
      <c r="J2931" s="50" t="s">
        <v>1143</v>
      </c>
    </row>
    <row r="2932" spans="1:10" hidden="1">
      <c r="A2932" s="64" t="s">
        <v>15</v>
      </c>
      <c r="B2932" s="64" t="s">
        <v>307</v>
      </c>
      <c r="C2932" t="s">
        <v>1084</v>
      </c>
      <c r="D2932" s="64" t="s">
        <v>387</v>
      </c>
      <c r="E2932" s="64" t="s">
        <v>28</v>
      </c>
      <c r="F2932" s="64" t="s">
        <v>375</v>
      </c>
      <c r="G2932" s="64" t="s">
        <v>531</v>
      </c>
      <c r="H2932" t="s">
        <v>1152</v>
      </c>
      <c r="I2932" s="50" t="str">
        <f t="shared" si="46"/>
        <v>2. 出口CM2DIII3. 粗细调无大于47</v>
      </c>
      <c r="J2932" s="50" t="s">
        <v>1150</v>
      </c>
    </row>
    <row r="2933" spans="1:10" hidden="1">
      <c r="A2933" s="64" t="s">
        <v>15</v>
      </c>
      <c r="B2933" s="64" t="s">
        <v>307</v>
      </c>
      <c r="C2933" t="s">
        <v>1084</v>
      </c>
      <c r="D2933" s="64" t="s">
        <v>387</v>
      </c>
      <c r="E2933" s="64" t="s">
        <v>28</v>
      </c>
      <c r="F2933" s="64" t="s">
        <v>375</v>
      </c>
      <c r="G2933" s="64" t="s">
        <v>1144</v>
      </c>
      <c r="H2933" t="s">
        <v>1152</v>
      </c>
      <c r="I2933" s="50" t="str">
        <f t="shared" si="46"/>
        <v>2. 出口CM2DIII3. 粗细调筒式电位电阻大于47</v>
      </c>
      <c r="J2933" s="50" t="s">
        <v>1150</v>
      </c>
    </row>
    <row r="2934" spans="1:10" hidden="1">
      <c r="A2934" s="64" t="s">
        <v>15</v>
      </c>
      <c r="B2934" s="64" t="s">
        <v>307</v>
      </c>
      <c r="C2934" t="s">
        <v>1084</v>
      </c>
      <c r="D2934" s="64" t="s">
        <v>387</v>
      </c>
      <c r="E2934" s="64" t="s">
        <v>153</v>
      </c>
      <c r="F2934" s="64" t="s">
        <v>375</v>
      </c>
      <c r="G2934" s="64" t="s">
        <v>531</v>
      </c>
      <c r="H2934" t="s">
        <v>1152</v>
      </c>
      <c r="I2934" s="50" t="str">
        <f t="shared" si="46"/>
        <v>2. 出口CM2DI3. 粗细调无大于47</v>
      </c>
      <c r="J2934" s="50" t="s">
        <v>1150</v>
      </c>
    </row>
    <row r="2935" spans="1:10" hidden="1">
      <c r="A2935" s="64" t="s">
        <v>15</v>
      </c>
      <c r="B2935" s="64" t="s">
        <v>307</v>
      </c>
      <c r="C2935" t="s">
        <v>1084</v>
      </c>
      <c r="D2935" s="64" t="s">
        <v>387</v>
      </c>
      <c r="E2935" s="64" t="s">
        <v>153</v>
      </c>
      <c r="F2935" s="64" t="s">
        <v>375</v>
      </c>
      <c r="G2935" s="64" t="s">
        <v>1144</v>
      </c>
      <c r="H2935" t="s">
        <v>1152</v>
      </c>
      <c r="I2935" s="50" t="str">
        <f t="shared" si="46"/>
        <v>2. 出口CM2DI3. 粗细调筒式电位电阻大于47</v>
      </c>
      <c r="J2935" s="50" t="s">
        <v>1150</v>
      </c>
    </row>
    <row r="2936" spans="1:10" hidden="1">
      <c r="A2936" s="64" t="s">
        <v>15</v>
      </c>
      <c r="B2936" s="64" t="s">
        <v>307</v>
      </c>
      <c r="C2936" t="s">
        <v>1084</v>
      </c>
      <c r="D2936" s="64" t="s">
        <v>387</v>
      </c>
      <c r="E2936" s="64" t="s">
        <v>28</v>
      </c>
      <c r="F2936" s="64" t="s">
        <v>376</v>
      </c>
      <c r="G2936" s="64" t="s">
        <v>531</v>
      </c>
      <c r="H2936" t="s">
        <v>1152</v>
      </c>
      <c r="I2936" s="50" t="str">
        <f t="shared" si="46"/>
        <v>2. 出口CM2DIII4. 多级正反调无大于47</v>
      </c>
      <c r="J2936" s="50" t="s">
        <v>1153</v>
      </c>
    </row>
    <row r="2937" spans="1:10" hidden="1">
      <c r="A2937" s="64" t="s">
        <v>15</v>
      </c>
      <c r="B2937" s="64" t="s">
        <v>307</v>
      </c>
      <c r="C2937" t="s">
        <v>1084</v>
      </c>
      <c r="D2937" s="64" t="s">
        <v>387</v>
      </c>
      <c r="E2937" s="64" t="s">
        <v>28</v>
      </c>
      <c r="F2937" s="64" t="s">
        <v>376</v>
      </c>
      <c r="G2937" s="64" t="s">
        <v>1144</v>
      </c>
      <c r="H2937" t="s">
        <v>1152</v>
      </c>
      <c r="I2937" s="50" t="str">
        <f t="shared" si="46"/>
        <v>2. 出口CM2DIII4. 多级正反调筒式电位电阻大于47</v>
      </c>
      <c r="J2937" s="50" t="s">
        <v>1153</v>
      </c>
    </row>
    <row r="2938" spans="1:10" hidden="1">
      <c r="A2938" s="64" t="s">
        <v>15</v>
      </c>
      <c r="B2938" s="64" t="s">
        <v>307</v>
      </c>
      <c r="C2938" t="s">
        <v>1084</v>
      </c>
      <c r="D2938" s="64" t="s">
        <v>387</v>
      </c>
      <c r="E2938" s="64" t="s">
        <v>153</v>
      </c>
      <c r="F2938" s="64" t="s">
        <v>376</v>
      </c>
      <c r="G2938" s="64" t="s">
        <v>531</v>
      </c>
      <c r="H2938" t="s">
        <v>1152</v>
      </c>
      <c r="I2938" s="50" t="str">
        <f t="shared" si="46"/>
        <v>2. 出口CM2DI4. 多级正反调无大于47</v>
      </c>
      <c r="J2938" s="50" t="s">
        <v>1153</v>
      </c>
    </row>
    <row r="2939" spans="1:10" hidden="1">
      <c r="A2939" s="64" t="s">
        <v>15</v>
      </c>
      <c r="B2939" s="64" t="s">
        <v>307</v>
      </c>
      <c r="C2939" t="s">
        <v>1084</v>
      </c>
      <c r="D2939" s="64" t="s">
        <v>387</v>
      </c>
      <c r="E2939" s="64" t="s">
        <v>153</v>
      </c>
      <c r="F2939" s="64" t="s">
        <v>376</v>
      </c>
      <c r="G2939" s="64" t="s">
        <v>1144</v>
      </c>
      <c r="H2939" t="s">
        <v>1152</v>
      </c>
      <c r="I2939" s="50" t="str">
        <f t="shared" si="46"/>
        <v>2. 出口CM2DI4. 多级正反调筒式电位电阻大于47</v>
      </c>
      <c r="J2939" s="50" t="s">
        <v>1153</v>
      </c>
    </row>
    <row r="2940" spans="1:10" hidden="1">
      <c r="A2940" s="64" t="s">
        <v>15</v>
      </c>
      <c r="B2940" s="64" t="s">
        <v>307</v>
      </c>
      <c r="C2940" t="s">
        <v>1084</v>
      </c>
      <c r="D2940" s="64" t="s">
        <v>387</v>
      </c>
      <c r="E2940" s="64" t="s">
        <v>28</v>
      </c>
      <c r="F2940" s="64" t="s">
        <v>377</v>
      </c>
      <c r="G2940" s="64" t="s">
        <v>531</v>
      </c>
      <c r="H2940" t="s">
        <v>1152</v>
      </c>
      <c r="I2940" s="50" t="str">
        <f t="shared" si="46"/>
        <v>2. 出口CM2DIII5. 多级线性调无大于47</v>
      </c>
      <c r="J2940" s="50" t="s">
        <v>1153</v>
      </c>
    </row>
    <row r="2941" spans="1:10" hidden="1">
      <c r="A2941" s="64" t="s">
        <v>15</v>
      </c>
      <c r="B2941" s="64" t="s">
        <v>307</v>
      </c>
      <c r="C2941" t="s">
        <v>1084</v>
      </c>
      <c r="D2941" s="64" t="s">
        <v>387</v>
      </c>
      <c r="E2941" s="64" t="s">
        <v>153</v>
      </c>
      <c r="F2941" s="64" t="s">
        <v>377</v>
      </c>
      <c r="G2941" s="64" t="s">
        <v>531</v>
      </c>
      <c r="H2941" t="s">
        <v>1152</v>
      </c>
      <c r="I2941" s="50" t="str">
        <f t="shared" si="46"/>
        <v>2. 出口CM2DI5. 多级线性调无大于47</v>
      </c>
      <c r="J2941" s="50" t="s">
        <v>1153</v>
      </c>
    </row>
    <row r="2942" spans="1:10" hidden="1">
      <c r="A2942" s="64" t="s">
        <v>15</v>
      </c>
      <c r="B2942" s="64" t="s">
        <v>307</v>
      </c>
      <c r="C2942" t="s">
        <v>1084</v>
      </c>
      <c r="D2942" s="64" t="s">
        <v>387</v>
      </c>
      <c r="E2942" s="64" t="s">
        <v>28</v>
      </c>
      <c r="F2942" s="64" t="s">
        <v>378</v>
      </c>
      <c r="G2942" s="64" t="s">
        <v>531</v>
      </c>
      <c r="H2942" t="s">
        <v>1152</v>
      </c>
      <c r="I2942" s="50" t="str">
        <f t="shared" si="46"/>
        <v>2. 出口CM2DIII6. 多级粗细调无大于47</v>
      </c>
      <c r="J2942" s="50" t="s">
        <v>1153</v>
      </c>
    </row>
    <row r="2943" spans="1:10" hidden="1">
      <c r="A2943" s="64" t="s">
        <v>15</v>
      </c>
      <c r="B2943" s="64" t="s">
        <v>307</v>
      </c>
      <c r="C2943" t="s">
        <v>1084</v>
      </c>
      <c r="D2943" s="64" t="s">
        <v>387</v>
      </c>
      <c r="E2943" s="64" t="s">
        <v>28</v>
      </c>
      <c r="F2943" s="64" t="s">
        <v>378</v>
      </c>
      <c r="G2943" s="64" t="s">
        <v>1144</v>
      </c>
      <c r="H2943" t="s">
        <v>1152</v>
      </c>
      <c r="I2943" s="50" t="str">
        <f t="shared" si="46"/>
        <v>2. 出口CM2DIII6. 多级粗细调筒式电位电阻大于47</v>
      </c>
      <c r="J2943" s="50" t="s">
        <v>1153</v>
      </c>
    </row>
    <row r="2944" spans="1:10" hidden="1">
      <c r="A2944" s="64" t="s">
        <v>15</v>
      </c>
      <c r="B2944" s="64" t="s">
        <v>307</v>
      </c>
      <c r="C2944" t="s">
        <v>1084</v>
      </c>
      <c r="D2944" s="64" t="s">
        <v>387</v>
      </c>
      <c r="E2944" s="64" t="s">
        <v>153</v>
      </c>
      <c r="F2944" s="64" t="s">
        <v>378</v>
      </c>
      <c r="G2944" s="64" t="s">
        <v>531</v>
      </c>
      <c r="H2944" t="s">
        <v>1152</v>
      </c>
      <c r="I2944" s="50" t="str">
        <f t="shared" si="46"/>
        <v>2. 出口CM2DI6. 多级粗细调无大于47</v>
      </c>
      <c r="J2944" s="50" t="s">
        <v>1153</v>
      </c>
    </row>
    <row r="2945" spans="1:10" hidden="1">
      <c r="A2945" s="64" t="s">
        <v>15</v>
      </c>
      <c r="B2945" s="64" t="s">
        <v>307</v>
      </c>
      <c r="C2945" t="s">
        <v>1084</v>
      </c>
      <c r="D2945" s="64" t="s">
        <v>387</v>
      </c>
      <c r="E2945" s="64" t="s">
        <v>153</v>
      </c>
      <c r="F2945" s="64" t="s">
        <v>378</v>
      </c>
      <c r="G2945" s="64" t="s">
        <v>1144</v>
      </c>
      <c r="H2945" t="s">
        <v>1152</v>
      </c>
      <c r="I2945" s="50" t="str">
        <f t="shared" si="46"/>
        <v>2. 出口CM2DI6. 多级粗细调筒式电位电阻大于47</v>
      </c>
      <c r="J2945" s="50" t="s">
        <v>1153</v>
      </c>
    </row>
    <row r="2946" spans="1:10" hidden="1">
      <c r="A2946" s="64" t="s">
        <v>15</v>
      </c>
      <c r="B2946" s="64" t="s">
        <v>307</v>
      </c>
      <c r="C2946" t="s">
        <v>1084</v>
      </c>
      <c r="D2946" s="64" t="s">
        <v>390</v>
      </c>
      <c r="E2946" s="64" t="s">
        <v>28</v>
      </c>
      <c r="F2946" s="64" t="s">
        <v>373</v>
      </c>
      <c r="G2946" s="64" t="s">
        <v>531</v>
      </c>
      <c r="H2946" t="s">
        <v>1152</v>
      </c>
      <c r="I2946" s="50" t="str">
        <f t="shared" si="46"/>
        <v>2. 出口CM2DEIII1. 正反调无大于47</v>
      </c>
      <c r="J2946" s="50" t="s">
        <v>1145</v>
      </c>
    </row>
    <row r="2947" spans="1:10" hidden="1">
      <c r="A2947" s="64" t="s">
        <v>15</v>
      </c>
      <c r="B2947" s="64" t="s">
        <v>307</v>
      </c>
      <c r="C2947" t="s">
        <v>1084</v>
      </c>
      <c r="D2947" s="64" t="s">
        <v>390</v>
      </c>
      <c r="E2947" s="64" t="s">
        <v>28</v>
      </c>
      <c r="F2947" s="64" t="s">
        <v>373</v>
      </c>
      <c r="G2947" s="64" t="s">
        <v>1144</v>
      </c>
      <c r="H2947" t="s">
        <v>1152</v>
      </c>
      <c r="I2947" s="50" t="str">
        <f t="shared" si="46"/>
        <v>2. 出口CM2DEIII1. 正反调筒式电位电阻大于47</v>
      </c>
      <c r="J2947" s="50" t="s">
        <v>1149</v>
      </c>
    </row>
    <row r="2948" spans="1:10" hidden="1">
      <c r="A2948" s="64" t="s">
        <v>15</v>
      </c>
      <c r="B2948" s="64" t="s">
        <v>307</v>
      </c>
      <c r="C2948" t="s">
        <v>1084</v>
      </c>
      <c r="D2948" s="64" t="s">
        <v>390</v>
      </c>
      <c r="E2948" s="64" t="s">
        <v>153</v>
      </c>
      <c r="F2948" s="64" t="s">
        <v>373</v>
      </c>
      <c r="G2948" s="64" t="s">
        <v>531</v>
      </c>
      <c r="H2948" t="s">
        <v>1152</v>
      </c>
      <c r="I2948" s="50" t="str">
        <f t="shared" si="46"/>
        <v>2. 出口CM2DEI1. 正反调无大于47</v>
      </c>
      <c r="J2948" s="50" t="s">
        <v>1143</v>
      </c>
    </row>
    <row r="2949" spans="1:10" hidden="1">
      <c r="A2949" s="64" t="s">
        <v>15</v>
      </c>
      <c r="B2949" s="64" t="s">
        <v>307</v>
      </c>
      <c r="C2949" t="s">
        <v>1084</v>
      </c>
      <c r="D2949" s="64" t="s">
        <v>390</v>
      </c>
      <c r="E2949" s="64" t="s">
        <v>153</v>
      </c>
      <c r="F2949" s="64" t="s">
        <v>373</v>
      </c>
      <c r="G2949" s="64" t="s">
        <v>1144</v>
      </c>
      <c r="H2949" t="s">
        <v>1152</v>
      </c>
      <c r="I2949" s="50" t="str">
        <f t="shared" si="46"/>
        <v>2. 出口CM2DEI1. 正反调筒式电位电阻大于47</v>
      </c>
      <c r="J2949" s="50" t="s">
        <v>1146</v>
      </c>
    </row>
    <row r="2950" spans="1:10" hidden="1">
      <c r="A2950" s="64" t="s">
        <v>15</v>
      </c>
      <c r="B2950" s="64" t="s">
        <v>307</v>
      </c>
      <c r="C2950" t="s">
        <v>1084</v>
      </c>
      <c r="D2950" s="64" t="s">
        <v>390</v>
      </c>
      <c r="E2950" s="64" t="s">
        <v>28</v>
      </c>
      <c r="F2950" s="64" t="s">
        <v>374</v>
      </c>
      <c r="G2950" s="64" t="s">
        <v>531</v>
      </c>
      <c r="H2950" t="s">
        <v>1152</v>
      </c>
      <c r="I2950" s="50" t="str">
        <f t="shared" si="46"/>
        <v>2. 出口CM2DEIII2. 线性调无大于47</v>
      </c>
      <c r="J2950" s="50" t="s">
        <v>1145</v>
      </c>
    </row>
    <row r="2951" spans="1:10" hidden="1">
      <c r="A2951" s="64" t="s">
        <v>15</v>
      </c>
      <c r="B2951" s="64" t="s">
        <v>307</v>
      </c>
      <c r="C2951" t="s">
        <v>1084</v>
      </c>
      <c r="D2951" s="64" t="s">
        <v>390</v>
      </c>
      <c r="E2951" s="64" t="s">
        <v>153</v>
      </c>
      <c r="F2951" s="64" t="s">
        <v>374</v>
      </c>
      <c r="G2951" s="64" t="s">
        <v>531</v>
      </c>
      <c r="H2951" t="s">
        <v>1152</v>
      </c>
      <c r="I2951" s="50" t="str">
        <f t="shared" si="46"/>
        <v>2. 出口CM2DEI2. 线性调无大于47</v>
      </c>
      <c r="J2951" s="50" t="s">
        <v>1143</v>
      </c>
    </row>
    <row r="2952" spans="1:10" hidden="1">
      <c r="A2952" s="64" t="s">
        <v>15</v>
      </c>
      <c r="B2952" s="64" t="s">
        <v>307</v>
      </c>
      <c r="C2952" t="s">
        <v>1084</v>
      </c>
      <c r="D2952" s="64" t="s">
        <v>390</v>
      </c>
      <c r="E2952" s="64" t="s">
        <v>28</v>
      </c>
      <c r="F2952" s="64" t="s">
        <v>375</v>
      </c>
      <c r="G2952" s="64" t="s">
        <v>531</v>
      </c>
      <c r="H2952" t="s">
        <v>1152</v>
      </c>
      <c r="I2952" s="50" t="str">
        <f t="shared" si="46"/>
        <v>2. 出口CM2DEIII3. 粗细调无大于47</v>
      </c>
      <c r="J2952" s="50" t="s">
        <v>1150</v>
      </c>
    </row>
    <row r="2953" spans="1:10" hidden="1">
      <c r="A2953" s="64" t="s">
        <v>15</v>
      </c>
      <c r="B2953" s="64" t="s">
        <v>307</v>
      </c>
      <c r="C2953" t="s">
        <v>1084</v>
      </c>
      <c r="D2953" s="64" t="s">
        <v>390</v>
      </c>
      <c r="E2953" s="64" t="s">
        <v>28</v>
      </c>
      <c r="F2953" s="64" t="s">
        <v>375</v>
      </c>
      <c r="G2953" s="64" t="s">
        <v>1144</v>
      </c>
      <c r="H2953" t="s">
        <v>1152</v>
      </c>
      <c r="I2953" s="50" t="str">
        <f t="shared" si="46"/>
        <v>2. 出口CM2DEIII3. 粗细调筒式电位电阻大于47</v>
      </c>
      <c r="J2953" s="50" t="s">
        <v>1150</v>
      </c>
    </row>
    <row r="2954" spans="1:10" hidden="1">
      <c r="A2954" s="64" t="s">
        <v>15</v>
      </c>
      <c r="B2954" s="64" t="s">
        <v>307</v>
      </c>
      <c r="C2954" t="s">
        <v>1084</v>
      </c>
      <c r="D2954" s="64" t="s">
        <v>390</v>
      </c>
      <c r="E2954" s="64" t="s">
        <v>153</v>
      </c>
      <c r="F2954" s="64" t="s">
        <v>375</v>
      </c>
      <c r="G2954" s="64" t="s">
        <v>531</v>
      </c>
      <c r="H2954" t="s">
        <v>1152</v>
      </c>
      <c r="I2954" s="50" t="str">
        <f t="shared" si="46"/>
        <v>2. 出口CM2DEI3. 粗细调无大于47</v>
      </c>
      <c r="J2954" s="50" t="s">
        <v>1150</v>
      </c>
    </row>
    <row r="2955" spans="1:10" hidden="1">
      <c r="A2955" s="64" t="s">
        <v>15</v>
      </c>
      <c r="B2955" s="64" t="s">
        <v>307</v>
      </c>
      <c r="C2955" t="s">
        <v>1084</v>
      </c>
      <c r="D2955" s="64" t="s">
        <v>390</v>
      </c>
      <c r="E2955" s="64" t="s">
        <v>153</v>
      </c>
      <c r="F2955" s="64" t="s">
        <v>375</v>
      </c>
      <c r="G2955" s="64" t="s">
        <v>1144</v>
      </c>
      <c r="H2955" t="s">
        <v>1152</v>
      </c>
      <c r="I2955" s="50" t="str">
        <f t="shared" si="46"/>
        <v>2. 出口CM2DEI3. 粗细调筒式电位电阻大于47</v>
      </c>
      <c r="J2955" s="50" t="s">
        <v>1150</v>
      </c>
    </row>
    <row r="2956" spans="1:10" hidden="1">
      <c r="A2956" s="64" t="s">
        <v>15</v>
      </c>
      <c r="B2956" s="64" t="s">
        <v>307</v>
      </c>
      <c r="C2956" t="s">
        <v>1084</v>
      </c>
      <c r="D2956" s="64" t="s">
        <v>390</v>
      </c>
      <c r="E2956" s="64" t="s">
        <v>28</v>
      </c>
      <c r="F2956" s="64" t="s">
        <v>376</v>
      </c>
      <c r="G2956" s="64" t="s">
        <v>531</v>
      </c>
      <c r="H2956" t="s">
        <v>1152</v>
      </c>
      <c r="I2956" s="50" t="str">
        <f t="shared" si="46"/>
        <v>2. 出口CM2DEIII4. 多级正反调无大于47</v>
      </c>
      <c r="J2956" s="50" t="s">
        <v>1153</v>
      </c>
    </row>
    <row r="2957" spans="1:10" hidden="1">
      <c r="A2957" s="64" t="s">
        <v>15</v>
      </c>
      <c r="B2957" s="64" t="s">
        <v>307</v>
      </c>
      <c r="C2957" t="s">
        <v>1084</v>
      </c>
      <c r="D2957" s="64" t="s">
        <v>390</v>
      </c>
      <c r="E2957" s="64" t="s">
        <v>28</v>
      </c>
      <c r="F2957" s="64" t="s">
        <v>376</v>
      </c>
      <c r="G2957" s="64" t="s">
        <v>1144</v>
      </c>
      <c r="H2957" t="s">
        <v>1152</v>
      </c>
      <c r="I2957" s="50" t="str">
        <f t="shared" si="46"/>
        <v>2. 出口CM2DEIII4. 多级正反调筒式电位电阻大于47</v>
      </c>
      <c r="J2957" s="50" t="s">
        <v>1153</v>
      </c>
    </row>
    <row r="2958" spans="1:10" hidden="1">
      <c r="A2958" s="64" t="s">
        <v>15</v>
      </c>
      <c r="B2958" s="64" t="s">
        <v>307</v>
      </c>
      <c r="C2958" t="s">
        <v>1084</v>
      </c>
      <c r="D2958" s="64" t="s">
        <v>390</v>
      </c>
      <c r="E2958" s="64" t="s">
        <v>153</v>
      </c>
      <c r="F2958" s="64" t="s">
        <v>376</v>
      </c>
      <c r="G2958" s="64" t="s">
        <v>531</v>
      </c>
      <c r="H2958" t="s">
        <v>1152</v>
      </c>
      <c r="I2958" s="50" t="str">
        <f t="shared" si="46"/>
        <v>2. 出口CM2DEI4. 多级正反调无大于47</v>
      </c>
      <c r="J2958" s="50" t="s">
        <v>1153</v>
      </c>
    </row>
    <row r="2959" spans="1:10" hidden="1">
      <c r="A2959" s="64" t="s">
        <v>15</v>
      </c>
      <c r="B2959" s="64" t="s">
        <v>307</v>
      </c>
      <c r="C2959" t="s">
        <v>1084</v>
      </c>
      <c r="D2959" s="64" t="s">
        <v>390</v>
      </c>
      <c r="E2959" s="64" t="s">
        <v>153</v>
      </c>
      <c r="F2959" s="64" t="s">
        <v>376</v>
      </c>
      <c r="G2959" s="64" t="s">
        <v>1144</v>
      </c>
      <c r="H2959" t="s">
        <v>1152</v>
      </c>
      <c r="I2959" s="50" t="str">
        <f t="shared" si="46"/>
        <v>2. 出口CM2DEI4. 多级正反调筒式电位电阻大于47</v>
      </c>
      <c r="J2959" s="50" t="s">
        <v>1153</v>
      </c>
    </row>
    <row r="2960" spans="1:10" hidden="1">
      <c r="A2960" s="64" t="s">
        <v>15</v>
      </c>
      <c r="B2960" s="64" t="s">
        <v>307</v>
      </c>
      <c r="C2960" t="s">
        <v>1084</v>
      </c>
      <c r="D2960" s="64" t="s">
        <v>390</v>
      </c>
      <c r="E2960" s="64" t="s">
        <v>28</v>
      </c>
      <c r="F2960" s="64" t="s">
        <v>377</v>
      </c>
      <c r="G2960" s="64" t="s">
        <v>531</v>
      </c>
      <c r="H2960" t="s">
        <v>1152</v>
      </c>
      <c r="I2960" s="50" t="str">
        <f t="shared" si="46"/>
        <v>2. 出口CM2DEIII5. 多级线性调无大于47</v>
      </c>
      <c r="J2960" s="50" t="s">
        <v>1153</v>
      </c>
    </row>
    <row r="2961" spans="1:10" hidden="1">
      <c r="A2961" s="64" t="s">
        <v>15</v>
      </c>
      <c r="B2961" s="64" t="s">
        <v>307</v>
      </c>
      <c r="C2961" t="s">
        <v>1084</v>
      </c>
      <c r="D2961" s="64" t="s">
        <v>390</v>
      </c>
      <c r="E2961" s="64" t="s">
        <v>153</v>
      </c>
      <c r="F2961" s="64" t="s">
        <v>377</v>
      </c>
      <c r="G2961" s="64" t="s">
        <v>531</v>
      </c>
      <c r="H2961" t="s">
        <v>1152</v>
      </c>
      <c r="I2961" s="50" t="str">
        <f t="shared" si="46"/>
        <v>2. 出口CM2DEI5. 多级线性调无大于47</v>
      </c>
      <c r="J2961" s="50" t="s">
        <v>1153</v>
      </c>
    </row>
    <row r="2962" spans="1:10" hidden="1">
      <c r="A2962" s="64" t="s">
        <v>15</v>
      </c>
      <c r="B2962" s="64" t="s">
        <v>307</v>
      </c>
      <c r="C2962" t="s">
        <v>1084</v>
      </c>
      <c r="D2962" s="64" t="s">
        <v>390</v>
      </c>
      <c r="E2962" s="64" t="s">
        <v>28</v>
      </c>
      <c r="F2962" s="64" t="s">
        <v>378</v>
      </c>
      <c r="G2962" s="64" t="s">
        <v>531</v>
      </c>
      <c r="H2962" t="s">
        <v>1152</v>
      </c>
      <c r="I2962" s="50" t="str">
        <f t="shared" si="46"/>
        <v>2. 出口CM2DEIII6. 多级粗细调无大于47</v>
      </c>
      <c r="J2962" s="50" t="s">
        <v>1153</v>
      </c>
    </row>
    <row r="2963" spans="1:10" hidden="1">
      <c r="A2963" s="64" t="s">
        <v>15</v>
      </c>
      <c r="B2963" s="64" t="s">
        <v>307</v>
      </c>
      <c r="C2963" t="s">
        <v>1084</v>
      </c>
      <c r="D2963" s="64" t="s">
        <v>390</v>
      </c>
      <c r="E2963" s="64" t="s">
        <v>28</v>
      </c>
      <c r="F2963" s="64" t="s">
        <v>378</v>
      </c>
      <c r="G2963" s="64" t="s">
        <v>1144</v>
      </c>
      <c r="H2963" t="s">
        <v>1152</v>
      </c>
      <c r="I2963" s="50" t="str">
        <f t="shared" si="46"/>
        <v>2. 出口CM2DEIII6. 多级粗细调筒式电位电阻大于47</v>
      </c>
      <c r="J2963" s="50" t="s">
        <v>1153</v>
      </c>
    </row>
    <row r="2964" spans="1:10" hidden="1">
      <c r="A2964" s="64" t="s">
        <v>15</v>
      </c>
      <c r="B2964" s="64" t="s">
        <v>307</v>
      </c>
      <c r="C2964" t="s">
        <v>1084</v>
      </c>
      <c r="D2964" s="64" t="s">
        <v>390</v>
      </c>
      <c r="E2964" s="64" t="s">
        <v>153</v>
      </c>
      <c r="F2964" s="64" t="s">
        <v>378</v>
      </c>
      <c r="G2964" s="64" t="s">
        <v>531</v>
      </c>
      <c r="H2964" t="s">
        <v>1152</v>
      </c>
      <c r="I2964" s="50" t="str">
        <f t="shared" si="46"/>
        <v>2. 出口CM2DEI6. 多级粗细调无大于47</v>
      </c>
      <c r="J2964" s="50" t="s">
        <v>1153</v>
      </c>
    </row>
    <row r="2965" spans="1:10" hidden="1">
      <c r="A2965" s="64" t="s">
        <v>15</v>
      </c>
      <c r="B2965" s="64" t="s">
        <v>307</v>
      </c>
      <c r="C2965" t="s">
        <v>1084</v>
      </c>
      <c r="D2965" s="64" t="s">
        <v>390</v>
      </c>
      <c r="E2965" s="64" t="s">
        <v>153</v>
      </c>
      <c r="F2965" s="64" t="s">
        <v>378</v>
      </c>
      <c r="G2965" s="64" t="s">
        <v>1144</v>
      </c>
      <c r="H2965" t="s">
        <v>1152</v>
      </c>
      <c r="I2965" s="50" t="str">
        <f t="shared" si="46"/>
        <v>2. 出口CM2DEI6. 多级粗细调筒式电位电阻大于47</v>
      </c>
      <c r="J2965" s="50" t="s">
        <v>1153</v>
      </c>
    </row>
    <row r="2966" spans="1:10" hidden="1">
      <c r="A2966" s="64" t="s">
        <v>1095</v>
      </c>
      <c r="B2966" s="64" t="s">
        <v>307</v>
      </c>
      <c r="C2966" t="s">
        <v>1084</v>
      </c>
      <c r="D2966" s="64" t="s">
        <v>118</v>
      </c>
      <c r="E2966" s="64" t="s">
        <v>28</v>
      </c>
      <c r="F2966" s="64" t="s">
        <v>373</v>
      </c>
      <c r="G2966" s="64" t="s">
        <v>531</v>
      </c>
      <c r="H2966" t="s">
        <v>1142</v>
      </c>
      <c r="I2966" s="50" t="str">
        <f t="shared" si="46"/>
        <v>1. 国内CM2BIII1. 正反调无小于35</v>
      </c>
      <c r="J2966" s="50" t="s">
        <v>1154</v>
      </c>
    </row>
    <row r="2967" spans="1:10" hidden="1">
      <c r="A2967" s="64" t="s">
        <v>1095</v>
      </c>
      <c r="B2967" s="64" t="s">
        <v>307</v>
      </c>
      <c r="C2967" t="s">
        <v>1084</v>
      </c>
      <c r="D2967" s="64" t="s">
        <v>118</v>
      </c>
      <c r="E2967" s="64" t="s">
        <v>28</v>
      </c>
      <c r="F2967" s="64" t="s">
        <v>373</v>
      </c>
      <c r="G2967" s="64" t="s">
        <v>1144</v>
      </c>
      <c r="H2967" t="s">
        <v>1142</v>
      </c>
      <c r="I2967" s="50" t="str">
        <f t="shared" si="46"/>
        <v>1. 国内CM2BIII1. 正反调筒式电位电阻小于35</v>
      </c>
      <c r="J2967" s="50" t="s">
        <v>1156</v>
      </c>
    </row>
    <row r="2968" spans="1:10" hidden="1">
      <c r="A2968" s="64" t="s">
        <v>1095</v>
      </c>
      <c r="B2968" s="64" t="s">
        <v>307</v>
      </c>
      <c r="C2968" t="s">
        <v>1084</v>
      </c>
      <c r="D2968" s="64" t="s">
        <v>118</v>
      </c>
      <c r="E2968" s="64" t="s">
        <v>153</v>
      </c>
      <c r="F2968" s="64" t="s">
        <v>373</v>
      </c>
      <c r="G2968" s="64" t="s">
        <v>531</v>
      </c>
      <c r="H2968" t="s">
        <v>1142</v>
      </c>
      <c r="I2968" s="50" t="str">
        <f t="shared" si="46"/>
        <v>1. 国内CM2BI1. 正反调无小于35</v>
      </c>
      <c r="J2968" s="50" t="s">
        <v>1154</v>
      </c>
    </row>
    <row r="2969" spans="1:10" hidden="1">
      <c r="A2969" s="64" t="s">
        <v>1095</v>
      </c>
      <c r="B2969" s="64" t="s">
        <v>307</v>
      </c>
      <c r="C2969" t="s">
        <v>1084</v>
      </c>
      <c r="D2969" s="64" t="s">
        <v>118</v>
      </c>
      <c r="E2969" s="64" t="s">
        <v>153</v>
      </c>
      <c r="F2969" s="64" t="s">
        <v>373</v>
      </c>
      <c r="G2969" s="64" t="s">
        <v>1144</v>
      </c>
      <c r="H2969" t="s">
        <v>1142</v>
      </c>
      <c r="I2969" s="50" t="str">
        <f t="shared" si="46"/>
        <v>1. 国内CM2BI1. 正反调筒式电位电阻小于35</v>
      </c>
      <c r="J2969" s="50" t="s">
        <v>1154</v>
      </c>
    </row>
    <row r="2970" spans="1:10" hidden="1">
      <c r="A2970" s="64" t="s">
        <v>1095</v>
      </c>
      <c r="B2970" s="64" t="s">
        <v>307</v>
      </c>
      <c r="C2970" t="s">
        <v>1084</v>
      </c>
      <c r="D2970" s="64" t="s">
        <v>118</v>
      </c>
      <c r="E2970" s="64" t="s">
        <v>28</v>
      </c>
      <c r="F2970" s="64" t="s">
        <v>374</v>
      </c>
      <c r="G2970" s="64" t="s">
        <v>531</v>
      </c>
      <c r="H2970" t="s">
        <v>1142</v>
      </c>
      <c r="I2970" s="50" t="str">
        <f t="shared" si="46"/>
        <v>1. 国内CM2BIII2. 线性调无小于35</v>
      </c>
      <c r="J2970" s="50" t="s">
        <v>1154</v>
      </c>
    </row>
    <row r="2971" spans="1:10" hidden="1">
      <c r="A2971" s="64" t="s">
        <v>1095</v>
      </c>
      <c r="B2971" s="64" t="s">
        <v>307</v>
      </c>
      <c r="C2971" t="s">
        <v>1084</v>
      </c>
      <c r="D2971" s="64" t="s">
        <v>118</v>
      </c>
      <c r="E2971" s="64" t="s">
        <v>153</v>
      </c>
      <c r="F2971" s="64" t="s">
        <v>374</v>
      </c>
      <c r="G2971" s="64" t="s">
        <v>531</v>
      </c>
      <c r="H2971" t="s">
        <v>1142</v>
      </c>
      <c r="I2971" s="50" t="str">
        <f t="shared" si="46"/>
        <v>1. 国内CM2BI2. 线性调无小于35</v>
      </c>
      <c r="J2971" s="50" t="s">
        <v>1154</v>
      </c>
    </row>
    <row r="2972" spans="1:10" hidden="1">
      <c r="A2972" s="64" t="s">
        <v>1095</v>
      </c>
      <c r="B2972" s="64" t="s">
        <v>307</v>
      </c>
      <c r="C2972" t="s">
        <v>1084</v>
      </c>
      <c r="D2972" s="64" t="s">
        <v>118</v>
      </c>
      <c r="E2972" s="64" t="s">
        <v>28</v>
      </c>
      <c r="F2972" s="64" t="s">
        <v>375</v>
      </c>
      <c r="G2972" s="64" t="s">
        <v>531</v>
      </c>
      <c r="H2972" t="s">
        <v>1142</v>
      </c>
      <c r="I2972" s="50" t="str">
        <f t="shared" si="46"/>
        <v>1. 国内CM2BIII3. 粗细调无小于35</v>
      </c>
      <c r="J2972" s="50" t="s">
        <v>1158</v>
      </c>
    </row>
    <row r="2973" spans="1:10" hidden="1">
      <c r="A2973" s="64" t="s">
        <v>1095</v>
      </c>
      <c r="B2973" s="64" t="s">
        <v>307</v>
      </c>
      <c r="C2973" t="s">
        <v>1084</v>
      </c>
      <c r="D2973" s="64" t="s">
        <v>118</v>
      </c>
      <c r="E2973" s="64" t="s">
        <v>28</v>
      </c>
      <c r="F2973" s="64" t="s">
        <v>375</v>
      </c>
      <c r="G2973" s="64" t="s">
        <v>1144</v>
      </c>
      <c r="H2973" t="s">
        <v>1142</v>
      </c>
      <c r="I2973" s="50" t="str">
        <f t="shared" si="46"/>
        <v>1. 国内CM2BIII3. 粗细调筒式电位电阻小于35</v>
      </c>
      <c r="J2973" s="50" t="s">
        <v>1158</v>
      </c>
    </row>
    <row r="2974" spans="1:10" hidden="1">
      <c r="A2974" s="64" t="s">
        <v>1095</v>
      </c>
      <c r="B2974" s="64" t="s">
        <v>307</v>
      </c>
      <c r="C2974" t="s">
        <v>1084</v>
      </c>
      <c r="D2974" s="64" t="s">
        <v>118</v>
      </c>
      <c r="E2974" s="64" t="s">
        <v>153</v>
      </c>
      <c r="F2974" s="64" t="s">
        <v>375</v>
      </c>
      <c r="G2974" s="64" t="s">
        <v>531</v>
      </c>
      <c r="H2974" t="s">
        <v>1142</v>
      </c>
      <c r="I2974" s="50" t="str">
        <f t="shared" si="46"/>
        <v>1. 国内CM2BI3. 粗细调无小于35</v>
      </c>
      <c r="J2974" s="50" t="s">
        <v>1158</v>
      </c>
    </row>
    <row r="2975" spans="1:10" hidden="1">
      <c r="A2975" s="64" t="s">
        <v>1095</v>
      </c>
      <c r="B2975" s="64" t="s">
        <v>307</v>
      </c>
      <c r="C2975" t="s">
        <v>1084</v>
      </c>
      <c r="D2975" s="64" t="s">
        <v>118</v>
      </c>
      <c r="E2975" s="64" t="s">
        <v>153</v>
      </c>
      <c r="F2975" s="64" t="s">
        <v>375</v>
      </c>
      <c r="G2975" s="64" t="s">
        <v>1144</v>
      </c>
      <c r="H2975" t="s">
        <v>1142</v>
      </c>
      <c r="I2975" s="50" t="str">
        <f t="shared" si="46"/>
        <v>1. 国内CM2BI3. 粗细调筒式电位电阻小于35</v>
      </c>
      <c r="J2975" s="50" t="s">
        <v>1158</v>
      </c>
    </row>
    <row r="2976" spans="1:10" hidden="1">
      <c r="A2976" s="64" t="s">
        <v>1095</v>
      </c>
      <c r="B2976" s="64" t="s">
        <v>307</v>
      </c>
      <c r="C2976" t="s">
        <v>1084</v>
      </c>
      <c r="D2976" s="64" t="s">
        <v>118</v>
      </c>
      <c r="E2976" s="64" t="s">
        <v>28</v>
      </c>
      <c r="F2976" s="64" t="s">
        <v>376</v>
      </c>
      <c r="G2976" s="64" t="s">
        <v>531</v>
      </c>
      <c r="H2976" t="s">
        <v>1142</v>
      </c>
      <c r="I2976" s="50" t="str">
        <f t="shared" si="46"/>
        <v>1. 国内CM2BIII4. 多级正反调无小于35</v>
      </c>
      <c r="J2976" s="50" t="s">
        <v>1160</v>
      </c>
    </row>
    <row r="2977" spans="1:10" hidden="1">
      <c r="A2977" s="64" t="s">
        <v>1095</v>
      </c>
      <c r="B2977" s="64" t="s">
        <v>307</v>
      </c>
      <c r="C2977" t="s">
        <v>1084</v>
      </c>
      <c r="D2977" s="64" t="s">
        <v>118</v>
      </c>
      <c r="E2977" s="64" t="s">
        <v>28</v>
      </c>
      <c r="F2977" s="64" t="s">
        <v>376</v>
      </c>
      <c r="G2977" s="64" t="s">
        <v>1144</v>
      </c>
      <c r="H2977" t="s">
        <v>1142</v>
      </c>
      <c r="I2977" s="50" t="str">
        <f t="shared" si="46"/>
        <v>1. 国内CM2BIII4. 多级正反调筒式电位电阻小于35</v>
      </c>
      <c r="J2977" s="50" t="s">
        <v>1160</v>
      </c>
    </row>
    <row r="2978" spans="1:10" hidden="1">
      <c r="A2978" s="64" t="s">
        <v>1095</v>
      </c>
      <c r="B2978" s="64" t="s">
        <v>307</v>
      </c>
      <c r="C2978" t="s">
        <v>1084</v>
      </c>
      <c r="D2978" s="64" t="s">
        <v>118</v>
      </c>
      <c r="E2978" s="64" t="s">
        <v>153</v>
      </c>
      <c r="F2978" s="64" t="s">
        <v>376</v>
      </c>
      <c r="G2978" s="64" t="s">
        <v>531</v>
      </c>
      <c r="H2978" t="s">
        <v>1142</v>
      </c>
      <c r="I2978" s="50" t="str">
        <f t="shared" si="46"/>
        <v>1. 国内CM2BI4. 多级正反调无小于35</v>
      </c>
      <c r="J2978" s="50" t="s">
        <v>1160</v>
      </c>
    </row>
    <row r="2979" spans="1:10" hidden="1">
      <c r="A2979" s="64" t="s">
        <v>1095</v>
      </c>
      <c r="B2979" s="64" t="s">
        <v>307</v>
      </c>
      <c r="C2979" t="s">
        <v>1084</v>
      </c>
      <c r="D2979" s="64" t="s">
        <v>118</v>
      </c>
      <c r="E2979" s="64" t="s">
        <v>153</v>
      </c>
      <c r="F2979" s="64" t="s">
        <v>376</v>
      </c>
      <c r="G2979" s="64" t="s">
        <v>1144</v>
      </c>
      <c r="H2979" t="s">
        <v>1142</v>
      </c>
      <c r="I2979" s="50" t="str">
        <f t="shared" si="46"/>
        <v>1. 国内CM2BI4. 多级正反调筒式电位电阻小于35</v>
      </c>
      <c r="J2979" s="50" t="s">
        <v>1160</v>
      </c>
    </row>
    <row r="2980" spans="1:10" hidden="1">
      <c r="A2980" s="64" t="s">
        <v>1095</v>
      </c>
      <c r="B2980" s="64" t="s">
        <v>307</v>
      </c>
      <c r="C2980" t="s">
        <v>1084</v>
      </c>
      <c r="D2980" s="64" t="s">
        <v>118</v>
      </c>
      <c r="E2980" s="64" t="s">
        <v>28</v>
      </c>
      <c r="F2980" s="64" t="s">
        <v>377</v>
      </c>
      <c r="G2980" s="64" t="s">
        <v>531</v>
      </c>
      <c r="H2980" t="s">
        <v>1142</v>
      </c>
      <c r="I2980" s="50" t="str">
        <f t="shared" si="46"/>
        <v>1. 国内CM2BIII5. 多级线性调无小于35</v>
      </c>
      <c r="J2980" s="50" t="s">
        <v>1160</v>
      </c>
    </row>
    <row r="2981" spans="1:10" hidden="1">
      <c r="A2981" s="64" t="s">
        <v>1095</v>
      </c>
      <c r="B2981" s="64" t="s">
        <v>307</v>
      </c>
      <c r="C2981" t="s">
        <v>1084</v>
      </c>
      <c r="D2981" s="64" t="s">
        <v>118</v>
      </c>
      <c r="E2981" s="64" t="s">
        <v>153</v>
      </c>
      <c r="F2981" s="64" t="s">
        <v>377</v>
      </c>
      <c r="G2981" s="64" t="s">
        <v>531</v>
      </c>
      <c r="H2981" t="s">
        <v>1142</v>
      </c>
      <c r="I2981" s="50" t="str">
        <f t="shared" si="46"/>
        <v>1. 国内CM2BI5. 多级线性调无小于35</v>
      </c>
      <c r="J2981" s="50" t="s">
        <v>1160</v>
      </c>
    </row>
    <row r="2982" spans="1:10" hidden="1">
      <c r="A2982" s="64" t="s">
        <v>1095</v>
      </c>
      <c r="B2982" s="64" t="s">
        <v>307</v>
      </c>
      <c r="C2982" t="s">
        <v>1084</v>
      </c>
      <c r="D2982" s="64" t="s">
        <v>118</v>
      </c>
      <c r="E2982" s="64" t="s">
        <v>28</v>
      </c>
      <c r="F2982" s="64" t="s">
        <v>378</v>
      </c>
      <c r="G2982" s="64" t="s">
        <v>531</v>
      </c>
      <c r="H2982" t="s">
        <v>1142</v>
      </c>
      <c r="I2982" s="50" t="str">
        <f t="shared" si="46"/>
        <v>1. 国内CM2BIII6. 多级粗细调无小于35</v>
      </c>
      <c r="J2982" s="50" t="s">
        <v>1160</v>
      </c>
    </row>
    <row r="2983" spans="1:10" hidden="1">
      <c r="A2983" s="64" t="s">
        <v>1095</v>
      </c>
      <c r="B2983" s="64" t="s">
        <v>307</v>
      </c>
      <c r="C2983" t="s">
        <v>1084</v>
      </c>
      <c r="D2983" s="64" t="s">
        <v>118</v>
      </c>
      <c r="E2983" s="64" t="s">
        <v>28</v>
      </c>
      <c r="F2983" s="64" t="s">
        <v>378</v>
      </c>
      <c r="G2983" s="64" t="s">
        <v>1144</v>
      </c>
      <c r="H2983" t="s">
        <v>1142</v>
      </c>
      <c r="I2983" s="50" t="str">
        <f t="shared" si="46"/>
        <v>1. 国内CM2BIII6. 多级粗细调筒式电位电阻小于35</v>
      </c>
      <c r="J2983" s="50" t="s">
        <v>1160</v>
      </c>
    </row>
    <row r="2984" spans="1:10" hidden="1">
      <c r="A2984" s="64" t="s">
        <v>1095</v>
      </c>
      <c r="B2984" s="64" t="s">
        <v>307</v>
      </c>
      <c r="C2984" t="s">
        <v>1084</v>
      </c>
      <c r="D2984" s="64" t="s">
        <v>118</v>
      </c>
      <c r="E2984" s="64" t="s">
        <v>153</v>
      </c>
      <c r="F2984" s="64" t="s">
        <v>378</v>
      </c>
      <c r="G2984" s="64" t="s">
        <v>531</v>
      </c>
      <c r="H2984" t="s">
        <v>1142</v>
      </c>
      <c r="I2984" s="50" t="str">
        <f t="shared" si="46"/>
        <v>1. 国内CM2BI6. 多级粗细调无小于35</v>
      </c>
      <c r="J2984" s="50" t="s">
        <v>1160</v>
      </c>
    </row>
    <row r="2985" spans="1:10" hidden="1">
      <c r="A2985" s="64" t="s">
        <v>1095</v>
      </c>
      <c r="B2985" s="64" t="s">
        <v>307</v>
      </c>
      <c r="C2985" t="s">
        <v>1084</v>
      </c>
      <c r="D2985" s="64" t="s">
        <v>118</v>
      </c>
      <c r="E2985" s="64" t="s">
        <v>153</v>
      </c>
      <c r="F2985" s="64" t="s">
        <v>378</v>
      </c>
      <c r="G2985" s="64" t="s">
        <v>1144</v>
      </c>
      <c r="H2985" t="s">
        <v>1142</v>
      </c>
      <c r="I2985" s="50" t="str">
        <f t="shared" si="46"/>
        <v>1. 国内CM2BI6. 多级粗细调筒式电位电阻小于35</v>
      </c>
      <c r="J2985" s="50" t="s">
        <v>1160</v>
      </c>
    </row>
    <row r="2986" spans="1:10" hidden="1">
      <c r="A2986" s="64" t="s">
        <v>1095</v>
      </c>
      <c r="B2986" s="64" t="s">
        <v>307</v>
      </c>
      <c r="C2986" t="s">
        <v>1084</v>
      </c>
      <c r="D2986" s="64" t="s">
        <v>389</v>
      </c>
      <c r="E2986" s="64" t="s">
        <v>28</v>
      </c>
      <c r="F2986" s="64" t="s">
        <v>373</v>
      </c>
      <c r="G2986" s="64" t="s">
        <v>531</v>
      </c>
      <c r="H2986" t="s">
        <v>1142</v>
      </c>
      <c r="I2986" s="50" t="str">
        <f t="shared" ref="I2986:I3049" si="47">A2986&amp;B2986&amp;D2986&amp;E2986&amp;F2986&amp;G2986&amp;H2986</f>
        <v>1. 国内CM2CIII1. 正反调无小于35</v>
      </c>
      <c r="J2986" s="50" t="s">
        <v>1154</v>
      </c>
    </row>
    <row r="2987" spans="1:10" hidden="1">
      <c r="A2987" s="64" t="s">
        <v>1095</v>
      </c>
      <c r="B2987" s="64" t="s">
        <v>307</v>
      </c>
      <c r="C2987" t="s">
        <v>1084</v>
      </c>
      <c r="D2987" s="64" t="s">
        <v>389</v>
      </c>
      <c r="E2987" s="64" t="s">
        <v>28</v>
      </c>
      <c r="F2987" s="64" t="s">
        <v>373</v>
      </c>
      <c r="G2987" s="64" t="s">
        <v>1144</v>
      </c>
      <c r="H2987" t="s">
        <v>1142</v>
      </c>
      <c r="I2987" s="50" t="str">
        <f t="shared" si="47"/>
        <v>1. 国内CM2CIII1. 正反调筒式电位电阻小于35</v>
      </c>
      <c r="J2987" s="50" t="s">
        <v>1156</v>
      </c>
    </row>
    <row r="2988" spans="1:10" hidden="1">
      <c r="A2988" s="64" t="s">
        <v>1095</v>
      </c>
      <c r="B2988" s="64" t="s">
        <v>307</v>
      </c>
      <c r="C2988" t="s">
        <v>1084</v>
      </c>
      <c r="D2988" s="64" t="s">
        <v>389</v>
      </c>
      <c r="E2988" s="64" t="s">
        <v>153</v>
      </c>
      <c r="F2988" s="64" t="s">
        <v>373</v>
      </c>
      <c r="G2988" s="64" t="s">
        <v>531</v>
      </c>
      <c r="H2988" t="s">
        <v>1142</v>
      </c>
      <c r="I2988" s="50" t="str">
        <f t="shared" si="47"/>
        <v>1. 国内CM2CI1. 正反调无小于35</v>
      </c>
      <c r="J2988" s="50" t="s">
        <v>1154</v>
      </c>
    </row>
    <row r="2989" spans="1:10" hidden="1">
      <c r="A2989" s="64" t="s">
        <v>1095</v>
      </c>
      <c r="B2989" s="64" t="s">
        <v>307</v>
      </c>
      <c r="C2989" t="s">
        <v>1084</v>
      </c>
      <c r="D2989" s="64" t="s">
        <v>389</v>
      </c>
      <c r="E2989" s="64" t="s">
        <v>153</v>
      </c>
      <c r="F2989" s="64" t="s">
        <v>373</v>
      </c>
      <c r="G2989" s="64" t="s">
        <v>1144</v>
      </c>
      <c r="H2989" t="s">
        <v>1142</v>
      </c>
      <c r="I2989" s="50" t="str">
        <f t="shared" si="47"/>
        <v>1. 国内CM2CI1. 正反调筒式电位电阻小于35</v>
      </c>
      <c r="J2989" s="50" t="s">
        <v>1154</v>
      </c>
    </row>
    <row r="2990" spans="1:10" hidden="1">
      <c r="A2990" s="64" t="s">
        <v>1095</v>
      </c>
      <c r="B2990" s="64" t="s">
        <v>307</v>
      </c>
      <c r="C2990" t="s">
        <v>1084</v>
      </c>
      <c r="D2990" s="64" t="s">
        <v>389</v>
      </c>
      <c r="E2990" s="64" t="s">
        <v>28</v>
      </c>
      <c r="F2990" s="64" t="s">
        <v>374</v>
      </c>
      <c r="G2990" s="64" t="s">
        <v>531</v>
      </c>
      <c r="H2990" t="s">
        <v>1142</v>
      </c>
      <c r="I2990" s="50" t="str">
        <f t="shared" si="47"/>
        <v>1. 国内CM2CIII2. 线性调无小于35</v>
      </c>
      <c r="J2990" s="50" t="s">
        <v>1154</v>
      </c>
    </row>
    <row r="2991" spans="1:10" hidden="1">
      <c r="A2991" s="64" t="s">
        <v>1095</v>
      </c>
      <c r="B2991" s="64" t="s">
        <v>307</v>
      </c>
      <c r="C2991" t="s">
        <v>1084</v>
      </c>
      <c r="D2991" s="64" t="s">
        <v>389</v>
      </c>
      <c r="E2991" s="64" t="s">
        <v>153</v>
      </c>
      <c r="F2991" s="64" t="s">
        <v>374</v>
      </c>
      <c r="G2991" s="64" t="s">
        <v>531</v>
      </c>
      <c r="H2991" t="s">
        <v>1142</v>
      </c>
      <c r="I2991" s="50" t="str">
        <f t="shared" si="47"/>
        <v>1. 国内CM2CI2. 线性调无小于35</v>
      </c>
      <c r="J2991" s="50" t="s">
        <v>1154</v>
      </c>
    </row>
    <row r="2992" spans="1:10" hidden="1">
      <c r="A2992" s="64" t="s">
        <v>1095</v>
      </c>
      <c r="B2992" s="64" t="s">
        <v>307</v>
      </c>
      <c r="C2992" t="s">
        <v>1084</v>
      </c>
      <c r="D2992" s="64" t="s">
        <v>389</v>
      </c>
      <c r="E2992" s="64" t="s">
        <v>28</v>
      </c>
      <c r="F2992" s="64" t="s">
        <v>375</v>
      </c>
      <c r="G2992" s="64" t="s">
        <v>531</v>
      </c>
      <c r="H2992" t="s">
        <v>1142</v>
      </c>
      <c r="I2992" s="50" t="str">
        <f t="shared" si="47"/>
        <v>1. 国内CM2CIII3. 粗细调无小于35</v>
      </c>
      <c r="J2992" s="50" t="s">
        <v>1158</v>
      </c>
    </row>
    <row r="2993" spans="1:10" hidden="1">
      <c r="A2993" s="64" t="s">
        <v>1095</v>
      </c>
      <c r="B2993" s="64" t="s">
        <v>307</v>
      </c>
      <c r="C2993" t="s">
        <v>1084</v>
      </c>
      <c r="D2993" s="64" t="s">
        <v>389</v>
      </c>
      <c r="E2993" s="64" t="s">
        <v>28</v>
      </c>
      <c r="F2993" s="64" t="s">
        <v>375</v>
      </c>
      <c r="G2993" s="64" t="s">
        <v>1144</v>
      </c>
      <c r="H2993" t="s">
        <v>1142</v>
      </c>
      <c r="I2993" s="50" t="str">
        <f t="shared" si="47"/>
        <v>1. 国内CM2CIII3. 粗细调筒式电位电阻小于35</v>
      </c>
      <c r="J2993" s="50" t="s">
        <v>1158</v>
      </c>
    </row>
    <row r="2994" spans="1:10" hidden="1">
      <c r="A2994" s="64" t="s">
        <v>1095</v>
      </c>
      <c r="B2994" s="64" t="s">
        <v>307</v>
      </c>
      <c r="C2994" t="s">
        <v>1084</v>
      </c>
      <c r="D2994" s="64" t="s">
        <v>389</v>
      </c>
      <c r="E2994" s="64" t="s">
        <v>153</v>
      </c>
      <c r="F2994" s="64" t="s">
        <v>375</v>
      </c>
      <c r="G2994" s="64" t="s">
        <v>531</v>
      </c>
      <c r="H2994" t="s">
        <v>1142</v>
      </c>
      <c r="I2994" s="50" t="str">
        <f t="shared" si="47"/>
        <v>1. 国内CM2CI3. 粗细调无小于35</v>
      </c>
      <c r="J2994" s="50" t="s">
        <v>1158</v>
      </c>
    </row>
    <row r="2995" spans="1:10" hidden="1">
      <c r="A2995" s="64" t="s">
        <v>1095</v>
      </c>
      <c r="B2995" s="64" t="s">
        <v>307</v>
      </c>
      <c r="C2995" t="s">
        <v>1084</v>
      </c>
      <c r="D2995" s="64" t="s">
        <v>389</v>
      </c>
      <c r="E2995" s="64" t="s">
        <v>153</v>
      </c>
      <c r="F2995" s="64" t="s">
        <v>375</v>
      </c>
      <c r="G2995" s="64" t="s">
        <v>1144</v>
      </c>
      <c r="H2995" t="s">
        <v>1142</v>
      </c>
      <c r="I2995" s="50" t="str">
        <f t="shared" si="47"/>
        <v>1. 国内CM2CI3. 粗细调筒式电位电阻小于35</v>
      </c>
      <c r="J2995" s="50" t="s">
        <v>1158</v>
      </c>
    </row>
    <row r="2996" spans="1:10" hidden="1">
      <c r="A2996" s="64" t="s">
        <v>1095</v>
      </c>
      <c r="B2996" s="64" t="s">
        <v>307</v>
      </c>
      <c r="C2996" t="s">
        <v>1084</v>
      </c>
      <c r="D2996" s="64" t="s">
        <v>389</v>
      </c>
      <c r="E2996" s="64" t="s">
        <v>28</v>
      </c>
      <c r="F2996" s="64" t="s">
        <v>376</v>
      </c>
      <c r="G2996" s="64" t="s">
        <v>531</v>
      </c>
      <c r="H2996" t="s">
        <v>1142</v>
      </c>
      <c r="I2996" s="50" t="str">
        <f t="shared" si="47"/>
        <v>1. 国内CM2CIII4. 多级正反调无小于35</v>
      </c>
      <c r="J2996" s="50" t="s">
        <v>1160</v>
      </c>
    </row>
    <row r="2997" spans="1:10" hidden="1">
      <c r="A2997" s="64" t="s">
        <v>1095</v>
      </c>
      <c r="B2997" s="64" t="s">
        <v>307</v>
      </c>
      <c r="C2997" t="s">
        <v>1084</v>
      </c>
      <c r="D2997" s="64" t="s">
        <v>389</v>
      </c>
      <c r="E2997" s="64" t="s">
        <v>28</v>
      </c>
      <c r="F2997" s="64" t="s">
        <v>376</v>
      </c>
      <c r="G2997" s="64" t="s">
        <v>1144</v>
      </c>
      <c r="H2997" t="s">
        <v>1142</v>
      </c>
      <c r="I2997" s="50" t="str">
        <f t="shared" si="47"/>
        <v>1. 国内CM2CIII4. 多级正反调筒式电位电阻小于35</v>
      </c>
      <c r="J2997" s="50" t="s">
        <v>1160</v>
      </c>
    </row>
    <row r="2998" spans="1:10" hidden="1">
      <c r="A2998" s="64" t="s">
        <v>1095</v>
      </c>
      <c r="B2998" s="64" t="s">
        <v>307</v>
      </c>
      <c r="C2998" t="s">
        <v>1084</v>
      </c>
      <c r="D2998" s="64" t="s">
        <v>389</v>
      </c>
      <c r="E2998" s="64" t="s">
        <v>153</v>
      </c>
      <c r="F2998" s="64" t="s">
        <v>376</v>
      </c>
      <c r="G2998" s="64" t="s">
        <v>531</v>
      </c>
      <c r="H2998" t="s">
        <v>1142</v>
      </c>
      <c r="I2998" s="50" t="str">
        <f t="shared" si="47"/>
        <v>1. 国内CM2CI4. 多级正反调无小于35</v>
      </c>
      <c r="J2998" s="50" t="s">
        <v>1160</v>
      </c>
    </row>
    <row r="2999" spans="1:10" hidden="1">
      <c r="A2999" s="64" t="s">
        <v>1095</v>
      </c>
      <c r="B2999" s="64" t="s">
        <v>307</v>
      </c>
      <c r="C2999" t="s">
        <v>1084</v>
      </c>
      <c r="D2999" s="64" t="s">
        <v>389</v>
      </c>
      <c r="E2999" s="64" t="s">
        <v>153</v>
      </c>
      <c r="F2999" s="64" t="s">
        <v>376</v>
      </c>
      <c r="G2999" s="64" t="s">
        <v>1144</v>
      </c>
      <c r="H2999" t="s">
        <v>1142</v>
      </c>
      <c r="I2999" s="50" t="str">
        <f t="shared" si="47"/>
        <v>1. 国内CM2CI4. 多级正反调筒式电位电阻小于35</v>
      </c>
      <c r="J2999" s="50" t="s">
        <v>1160</v>
      </c>
    </row>
    <row r="3000" spans="1:10" hidden="1">
      <c r="A3000" s="64" t="s">
        <v>1095</v>
      </c>
      <c r="B3000" s="64" t="s">
        <v>307</v>
      </c>
      <c r="C3000" t="s">
        <v>1084</v>
      </c>
      <c r="D3000" s="64" t="s">
        <v>389</v>
      </c>
      <c r="E3000" s="64" t="s">
        <v>28</v>
      </c>
      <c r="F3000" s="64" t="s">
        <v>377</v>
      </c>
      <c r="G3000" s="64" t="s">
        <v>531</v>
      </c>
      <c r="H3000" t="s">
        <v>1142</v>
      </c>
      <c r="I3000" s="50" t="str">
        <f t="shared" si="47"/>
        <v>1. 国内CM2CIII5. 多级线性调无小于35</v>
      </c>
      <c r="J3000" s="50" t="s">
        <v>1160</v>
      </c>
    </row>
    <row r="3001" spans="1:10" hidden="1">
      <c r="A3001" s="64" t="s">
        <v>1095</v>
      </c>
      <c r="B3001" s="64" t="s">
        <v>307</v>
      </c>
      <c r="C3001" t="s">
        <v>1084</v>
      </c>
      <c r="D3001" s="64" t="s">
        <v>389</v>
      </c>
      <c r="E3001" s="64" t="s">
        <v>153</v>
      </c>
      <c r="F3001" s="64" t="s">
        <v>377</v>
      </c>
      <c r="G3001" s="64" t="s">
        <v>531</v>
      </c>
      <c r="H3001" t="s">
        <v>1142</v>
      </c>
      <c r="I3001" s="50" t="str">
        <f t="shared" si="47"/>
        <v>1. 国内CM2CI5. 多级线性调无小于35</v>
      </c>
      <c r="J3001" s="50" t="s">
        <v>1160</v>
      </c>
    </row>
    <row r="3002" spans="1:10" hidden="1">
      <c r="A3002" s="64" t="s">
        <v>1095</v>
      </c>
      <c r="B3002" s="64" t="s">
        <v>307</v>
      </c>
      <c r="C3002" t="s">
        <v>1084</v>
      </c>
      <c r="D3002" s="64" t="s">
        <v>389</v>
      </c>
      <c r="E3002" s="64" t="s">
        <v>28</v>
      </c>
      <c r="F3002" s="64" t="s">
        <v>378</v>
      </c>
      <c r="G3002" s="64" t="s">
        <v>531</v>
      </c>
      <c r="H3002" t="s">
        <v>1142</v>
      </c>
      <c r="I3002" s="50" t="str">
        <f t="shared" si="47"/>
        <v>1. 国内CM2CIII6. 多级粗细调无小于35</v>
      </c>
      <c r="J3002" s="50" t="s">
        <v>1160</v>
      </c>
    </row>
    <row r="3003" spans="1:10" hidden="1">
      <c r="A3003" s="64" t="s">
        <v>1095</v>
      </c>
      <c r="B3003" s="64" t="s">
        <v>307</v>
      </c>
      <c r="C3003" t="s">
        <v>1084</v>
      </c>
      <c r="D3003" s="64" t="s">
        <v>389</v>
      </c>
      <c r="E3003" s="64" t="s">
        <v>28</v>
      </c>
      <c r="F3003" s="64" t="s">
        <v>378</v>
      </c>
      <c r="G3003" s="64" t="s">
        <v>1144</v>
      </c>
      <c r="H3003" t="s">
        <v>1142</v>
      </c>
      <c r="I3003" s="50" t="str">
        <f t="shared" si="47"/>
        <v>1. 国内CM2CIII6. 多级粗细调筒式电位电阻小于35</v>
      </c>
      <c r="J3003" s="50" t="s">
        <v>1160</v>
      </c>
    </row>
    <row r="3004" spans="1:10" hidden="1">
      <c r="A3004" s="64" t="s">
        <v>1095</v>
      </c>
      <c r="B3004" s="64" t="s">
        <v>307</v>
      </c>
      <c r="C3004" t="s">
        <v>1084</v>
      </c>
      <c r="D3004" s="64" t="s">
        <v>389</v>
      </c>
      <c r="E3004" s="64" t="s">
        <v>153</v>
      </c>
      <c r="F3004" s="64" t="s">
        <v>378</v>
      </c>
      <c r="G3004" s="64" t="s">
        <v>531</v>
      </c>
      <c r="H3004" t="s">
        <v>1142</v>
      </c>
      <c r="I3004" s="50" t="str">
        <f t="shared" si="47"/>
        <v>1. 国内CM2CI6. 多级粗细调无小于35</v>
      </c>
      <c r="J3004" s="50" t="s">
        <v>1160</v>
      </c>
    </row>
    <row r="3005" spans="1:10" hidden="1">
      <c r="A3005" s="64" t="s">
        <v>1095</v>
      </c>
      <c r="B3005" s="64" t="s">
        <v>307</v>
      </c>
      <c r="C3005" t="s">
        <v>1084</v>
      </c>
      <c r="D3005" s="64" t="s">
        <v>389</v>
      </c>
      <c r="E3005" s="64" t="s">
        <v>153</v>
      </c>
      <c r="F3005" s="64" t="s">
        <v>378</v>
      </c>
      <c r="G3005" s="64" t="s">
        <v>1144</v>
      </c>
      <c r="H3005" t="s">
        <v>1142</v>
      </c>
      <c r="I3005" s="50" t="str">
        <f t="shared" si="47"/>
        <v>1. 国内CM2CI6. 多级粗细调筒式电位电阻小于35</v>
      </c>
      <c r="J3005" s="50" t="s">
        <v>1160</v>
      </c>
    </row>
    <row r="3006" spans="1:10" hidden="1">
      <c r="A3006" s="64" t="s">
        <v>1095</v>
      </c>
      <c r="B3006" s="64" t="s">
        <v>307</v>
      </c>
      <c r="C3006" t="s">
        <v>1084</v>
      </c>
      <c r="D3006" s="64" t="s">
        <v>387</v>
      </c>
      <c r="E3006" s="64" t="s">
        <v>28</v>
      </c>
      <c r="F3006" s="64" t="s">
        <v>373</v>
      </c>
      <c r="G3006" s="64" t="s">
        <v>531</v>
      </c>
      <c r="H3006" t="s">
        <v>1142</v>
      </c>
      <c r="I3006" s="50" t="str">
        <f t="shared" si="47"/>
        <v>1. 国内CM2DIII1. 正反调无小于35</v>
      </c>
      <c r="J3006" s="50" t="s">
        <v>1156</v>
      </c>
    </row>
    <row r="3007" spans="1:10" hidden="1">
      <c r="A3007" s="64" t="s">
        <v>1095</v>
      </c>
      <c r="B3007" s="64" t="s">
        <v>307</v>
      </c>
      <c r="C3007" t="s">
        <v>1084</v>
      </c>
      <c r="D3007" s="64" t="s">
        <v>387</v>
      </c>
      <c r="E3007" s="64" t="s">
        <v>28</v>
      </c>
      <c r="F3007" s="64" t="s">
        <v>373</v>
      </c>
      <c r="G3007" s="64" t="s">
        <v>1144</v>
      </c>
      <c r="H3007" t="s">
        <v>1142</v>
      </c>
      <c r="I3007" s="50" t="str">
        <f t="shared" si="47"/>
        <v>1. 国内CM2DIII1. 正反调筒式电位电阻小于35</v>
      </c>
      <c r="J3007" s="50" t="s">
        <v>1162</v>
      </c>
    </row>
    <row r="3008" spans="1:10" hidden="1">
      <c r="A3008" s="64" t="s">
        <v>1095</v>
      </c>
      <c r="B3008" s="64" t="s">
        <v>307</v>
      </c>
      <c r="C3008" t="s">
        <v>1084</v>
      </c>
      <c r="D3008" s="64" t="s">
        <v>387</v>
      </c>
      <c r="E3008" s="64" t="s">
        <v>153</v>
      </c>
      <c r="F3008" s="64" t="s">
        <v>373</v>
      </c>
      <c r="G3008" s="64" t="s">
        <v>531</v>
      </c>
      <c r="H3008" t="s">
        <v>1142</v>
      </c>
      <c r="I3008" s="50" t="str">
        <f t="shared" si="47"/>
        <v>1. 国内CM2DI1. 正反调无小于35</v>
      </c>
      <c r="J3008" s="50" t="s">
        <v>1154</v>
      </c>
    </row>
    <row r="3009" spans="1:10" hidden="1">
      <c r="A3009" s="64" t="s">
        <v>1095</v>
      </c>
      <c r="B3009" s="64" t="s">
        <v>307</v>
      </c>
      <c r="C3009" t="s">
        <v>1084</v>
      </c>
      <c r="D3009" s="64" t="s">
        <v>387</v>
      </c>
      <c r="E3009" s="64" t="s">
        <v>153</v>
      </c>
      <c r="F3009" s="64" t="s">
        <v>373</v>
      </c>
      <c r="G3009" s="64" t="s">
        <v>1144</v>
      </c>
      <c r="H3009" t="s">
        <v>1142</v>
      </c>
      <c r="I3009" s="50" t="str">
        <f t="shared" si="47"/>
        <v>1. 国内CM2DI1. 正反调筒式电位电阻小于35</v>
      </c>
      <c r="J3009" s="50" t="s">
        <v>1154</v>
      </c>
    </row>
    <row r="3010" spans="1:10" hidden="1">
      <c r="A3010" s="64" t="s">
        <v>1095</v>
      </c>
      <c r="B3010" s="64" t="s">
        <v>307</v>
      </c>
      <c r="C3010" t="s">
        <v>1084</v>
      </c>
      <c r="D3010" s="64" t="s">
        <v>387</v>
      </c>
      <c r="E3010" s="64" t="s">
        <v>28</v>
      </c>
      <c r="F3010" s="64" t="s">
        <v>374</v>
      </c>
      <c r="G3010" s="64" t="s">
        <v>531</v>
      </c>
      <c r="H3010" t="s">
        <v>1142</v>
      </c>
      <c r="I3010" s="50" t="str">
        <f t="shared" si="47"/>
        <v>1. 国内CM2DIII2. 线性调无小于35</v>
      </c>
      <c r="J3010" s="50" t="s">
        <v>1156</v>
      </c>
    </row>
    <row r="3011" spans="1:10" hidden="1">
      <c r="A3011" s="64" t="s">
        <v>1095</v>
      </c>
      <c r="B3011" s="64" t="s">
        <v>307</v>
      </c>
      <c r="C3011" t="s">
        <v>1084</v>
      </c>
      <c r="D3011" s="64" t="s">
        <v>387</v>
      </c>
      <c r="E3011" s="64" t="s">
        <v>153</v>
      </c>
      <c r="F3011" s="64" t="s">
        <v>374</v>
      </c>
      <c r="G3011" s="64" t="s">
        <v>531</v>
      </c>
      <c r="H3011" t="s">
        <v>1142</v>
      </c>
      <c r="I3011" s="50" t="str">
        <f t="shared" si="47"/>
        <v>1. 国内CM2DI2. 线性调无小于35</v>
      </c>
      <c r="J3011" s="50" t="s">
        <v>1154</v>
      </c>
    </row>
    <row r="3012" spans="1:10" hidden="1">
      <c r="A3012" s="64" t="s">
        <v>1095</v>
      </c>
      <c r="B3012" s="64" t="s">
        <v>307</v>
      </c>
      <c r="C3012" t="s">
        <v>1084</v>
      </c>
      <c r="D3012" s="64" t="s">
        <v>387</v>
      </c>
      <c r="E3012" s="64" t="s">
        <v>28</v>
      </c>
      <c r="F3012" s="64" t="s">
        <v>375</v>
      </c>
      <c r="G3012" s="64" t="s">
        <v>531</v>
      </c>
      <c r="H3012" t="s">
        <v>1142</v>
      </c>
      <c r="I3012" s="50" t="str">
        <f t="shared" si="47"/>
        <v>1. 国内CM2DIII3. 粗细调无小于35</v>
      </c>
      <c r="J3012" s="50" t="s">
        <v>1164</v>
      </c>
    </row>
    <row r="3013" spans="1:10" hidden="1">
      <c r="A3013" s="64" t="s">
        <v>1095</v>
      </c>
      <c r="B3013" s="64" t="s">
        <v>307</v>
      </c>
      <c r="C3013" t="s">
        <v>1084</v>
      </c>
      <c r="D3013" s="64" t="s">
        <v>387</v>
      </c>
      <c r="E3013" s="64" t="s">
        <v>28</v>
      </c>
      <c r="F3013" s="64" t="s">
        <v>375</v>
      </c>
      <c r="G3013" s="64" t="s">
        <v>1144</v>
      </c>
      <c r="H3013" t="s">
        <v>1142</v>
      </c>
      <c r="I3013" s="50" t="str">
        <f t="shared" si="47"/>
        <v>1. 国内CM2DIII3. 粗细调筒式电位电阻小于35</v>
      </c>
      <c r="J3013" s="50" t="s">
        <v>1164</v>
      </c>
    </row>
    <row r="3014" spans="1:10" hidden="1">
      <c r="A3014" s="64" t="s">
        <v>1095</v>
      </c>
      <c r="B3014" s="64" t="s">
        <v>307</v>
      </c>
      <c r="C3014" t="s">
        <v>1084</v>
      </c>
      <c r="D3014" s="64" t="s">
        <v>387</v>
      </c>
      <c r="E3014" s="64" t="s">
        <v>153</v>
      </c>
      <c r="F3014" s="64" t="s">
        <v>375</v>
      </c>
      <c r="G3014" s="64" t="s">
        <v>531</v>
      </c>
      <c r="H3014" t="s">
        <v>1142</v>
      </c>
      <c r="I3014" s="50" t="str">
        <f t="shared" si="47"/>
        <v>1. 国内CM2DI3. 粗细调无小于35</v>
      </c>
      <c r="J3014" s="50" t="s">
        <v>1164</v>
      </c>
    </row>
    <row r="3015" spans="1:10" hidden="1">
      <c r="A3015" s="64" t="s">
        <v>1095</v>
      </c>
      <c r="B3015" s="64" t="s">
        <v>307</v>
      </c>
      <c r="C3015" t="s">
        <v>1084</v>
      </c>
      <c r="D3015" s="64" t="s">
        <v>387</v>
      </c>
      <c r="E3015" s="64" t="s">
        <v>153</v>
      </c>
      <c r="F3015" s="64" t="s">
        <v>375</v>
      </c>
      <c r="G3015" s="64" t="s">
        <v>1144</v>
      </c>
      <c r="H3015" t="s">
        <v>1142</v>
      </c>
      <c r="I3015" s="50" t="str">
        <f t="shared" si="47"/>
        <v>1. 国内CM2DI3. 粗细调筒式电位电阻小于35</v>
      </c>
      <c r="J3015" s="50" t="s">
        <v>1164</v>
      </c>
    </row>
    <row r="3016" spans="1:10" hidden="1">
      <c r="A3016" s="64" t="s">
        <v>1095</v>
      </c>
      <c r="B3016" s="64" t="s">
        <v>307</v>
      </c>
      <c r="C3016" t="s">
        <v>1084</v>
      </c>
      <c r="D3016" s="64" t="s">
        <v>387</v>
      </c>
      <c r="E3016" s="64" t="s">
        <v>28</v>
      </c>
      <c r="F3016" s="64" t="s">
        <v>376</v>
      </c>
      <c r="G3016" s="64" t="s">
        <v>531</v>
      </c>
      <c r="H3016" t="s">
        <v>1142</v>
      </c>
      <c r="I3016" s="50" t="str">
        <f t="shared" si="47"/>
        <v>1. 国内CM2DIII4. 多级正反调无小于35</v>
      </c>
      <c r="J3016" s="50" t="s">
        <v>1160</v>
      </c>
    </row>
    <row r="3017" spans="1:10" hidden="1">
      <c r="A3017" s="64" t="s">
        <v>1095</v>
      </c>
      <c r="B3017" s="64" t="s">
        <v>307</v>
      </c>
      <c r="C3017" t="s">
        <v>1084</v>
      </c>
      <c r="D3017" s="64" t="s">
        <v>387</v>
      </c>
      <c r="E3017" s="64" t="s">
        <v>28</v>
      </c>
      <c r="F3017" s="64" t="s">
        <v>376</v>
      </c>
      <c r="G3017" s="64" t="s">
        <v>1144</v>
      </c>
      <c r="H3017" t="s">
        <v>1142</v>
      </c>
      <c r="I3017" s="50" t="str">
        <f t="shared" si="47"/>
        <v>1. 国内CM2DIII4. 多级正反调筒式电位电阻小于35</v>
      </c>
      <c r="J3017" s="50" t="s">
        <v>1160</v>
      </c>
    </row>
    <row r="3018" spans="1:10" hidden="1">
      <c r="A3018" s="64" t="s">
        <v>1095</v>
      </c>
      <c r="B3018" s="64" t="s">
        <v>307</v>
      </c>
      <c r="C3018" t="s">
        <v>1084</v>
      </c>
      <c r="D3018" s="64" t="s">
        <v>387</v>
      </c>
      <c r="E3018" s="64" t="s">
        <v>153</v>
      </c>
      <c r="F3018" s="64" t="s">
        <v>376</v>
      </c>
      <c r="G3018" s="64" t="s">
        <v>531</v>
      </c>
      <c r="H3018" t="s">
        <v>1142</v>
      </c>
      <c r="I3018" s="50" t="str">
        <f t="shared" si="47"/>
        <v>1. 国内CM2DI4. 多级正反调无小于35</v>
      </c>
      <c r="J3018" s="50" t="s">
        <v>1160</v>
      </c>
    </row>
    <row r="3019" spans="1:10" hidden="1">
      <c r="A3019" s="64" t="s">
        <v>1095</v>
      </c>
      <c r="B3019" s="64" t="s">
        <v>307</v>
      </c>
      <c r="C3019" t="s">
        <v>1084</v>
      </c>
      <c r="D3019" s="64" t="s">
        <v>387</v>
      </c>
      <c r="E3019" s="64" t="s">
        <v>153</v>
      </c>
      <c r="F3019" s="64" t="s">
        <v>376</v>
      </c>
      <c r="G3019" s="64" t="s">
        <v>1144</v>
      </c>
      <c r="H3019" t="s">
        <v>1142</v>
      </c>
      <c r="I3019" s="50" t="str">
        <f t="shared" si="47"/>
        <v>1. 国内CM2DI4. 多级正反调筒式电位电阻小于35</v>
      </c>
      <c r="J3019" s="50" t="s">
        <v>1160</v>
      </c>
    </row>
    <row r="3020" spans="1:10" hidden="1">
      <c r="A3020" s="64" t="s">
        <v>1095</v>
      </c>
      <c r="B3020" s="64" t="s">
        <v>307</v>
      </c>
      <c r="C3020" t="s">
        <v>1084</v>
      </c>
      <c r="D3020" s="64" t="s">
        <v>387</v>
      </c>
      <c r="E3020" s="64" t="s">
        <v>28</v>
      </c>
      <c r="F3020" s="64" t="s">
        <v>377</v>
      </c>
      <c r="G3020" s="64" t="s">
        <v>531</v>
      </c>
      <c r="H3020" t="s">
        <v>1142</v>
      </c>
      <c r="I3020" s="50" t="str">
        <f t="shared" si="47"/>
        <v>1. 国内CM2DIII5. 多级线性调无小于35</v>
      </c>
      <c r="J3020" s="50" t="s">
        <v>1160</v>
      </c>
    </row>
    <row r="3021" spans="1:10" hidden="1">
      <c r="A3021" s="64" t="s">
        <v>1095</v>
      </c>
      <c r="B3021" s="64" t="s">
        <v>307</v>
      </c>
      <c r="C3021" t="s">
        <v>1084</v>
      </c>
      <c r="D3021" s="64" t="s">
        <v>387</v>
      </c>
      <c r="E3021" s="64" t="s">
        <v>153</v>
      </c>
      <c r="F3021" s="64" t="s">
        <v>377</v>
      </c>
      <c r="G3021" s="64" t="s">
        <v>531</v>
      </c>
      <c r="H3021" t="s">
        <v>1142</v>
      </c>
      <c r="I3021" s="50" t="str">
        <f t="shared" si="47"/>
        <v>1. 国内CM2DI5. 多级线性调无小于35</v>
      </c>
      <c r="J3021" s="50" t="s">
        <v>1160</v>
      </c>
    </row>
    <row r="3022" spans="1:10" hidden="1">
      <c r="A3022" s="64" t="s">
        <v>1095</v>
      </c>
      <c r="B3022" s="64" t="s">
        <v>307</v>
      </c>
      <c r="C3022" t="s">
        <v>1084</v>
      </c>
      <c r="D3022" s="64" t="s">
        <v>387</v>
      </c>
      <c r="E3022" s="64" t="s">
        <v>28</v>
      </c>
      <c r="F3022" s="64" t="s">
        <v>378</v>
      </c>
      <c r="G3022" s="64" t="s">
        <v>531</v>
      </c>
      <c r="H3022" t="s">
        <v>1142</v>
      </c>
      <c r="I3022" s="50" t="str">
        <f t="shared" si="47"/>
        <v>1. 国内CM2DIII6. 多级粗细调无小于35</v>
      </c>
      <c r="J3022" s="50" t="s">
        <v>1160</v>
      </c>
    </row>
    <row r="3023" spans="1:10" hidden="1">
      <c r="A3023" s="64" t="s">
        <v>1095</v>
      </c>
      <c r="B3023" s="64" t="s">
        <v>307</v>
      </c>
      <c r="C3023" t="s">
        <v>1084</v>
      </c>
      <c r="D3023" s="64" t="s">
        <v>387</v>
      </c>
      <c r="E3023" s="64" t="s">
        <v>28</v>
      </c>
      <c r="F3023" s="64" t="s">
        <v>378</v>
      </c>
      <c r="G3023" s="64" t="s">
        <v>1144</v>
      </c>
      <c r="H3023" t="s">
        <v>1142</v>
      </c>
      <c r="I3023" s="50" t="str">
        <f t="shared" si="47"/>
        <v>1. 国内CM2DIII6. 多级粗细调筒式电位电阻小于35</v>
      </c>
      <c r="J3023" s="50" t="s">
        <v>1160</v>
      </c>
    </row>
    <row r="3024" spans="1:10" hidden="1">
      <c r="A3024" s="64" t="s">
        <v>1095</v>
      </c>
      <c r="B3024" s="64" t="s">
        <v>307</v>
      </c>
      <c r="C3024" t="s">
        <v>1084</v>
      </c>
      <c r="D3024" s="64" t="s">
        <v>387</v>
      </c>
      <c r="E3024" s="64" t="s">
        <v>153</v>
      </c>
      <c r="F3024" s="64" t="s">
        <v>378</v>
      </c>
      <c r="G3024" s="64" t="s">
        <v>531</v>
      </c>
      <c r="H3024" t="s">
        <v>1142</v>
      </c>
      <c r="I3024" s="50" t="str">
        <f t="shared" si="47"/>
        <v>1. 国内CM2DI6. 多级粗细调无小于35</v>
      </c>
      <c r="J3024" s="50" t="s">
        <v>1160</v>
      </c>
    </row>
    <row r="3025" spans="1:10" hidden="1">
      <c r="A3025" s="64" t="s">
        <v>1095</v>
      </c>
      <c r="B3025" s="64" t="s">
        <v>307</v>
      </c>
      <c r="C3025" t="s">
        <v>1084</v>
      </c>
      <c r="D3025" s="64" t="s">
        <v>387</v>
      </c>
      <c r="E3025" s="64" t="s">
        <v>153</v>
      </c>
      <c r="F3025" s="64" t="s">
        <v>378</v>
      </c>
      <c r="G3025" s="64" t="s">
        <v>1144</v>
      </c>
      <c r="H3025" t="s">
        <v>1142</v>
      </c>
      <c r="I3025" s="50" t="str">
        <f t="shared" si="47"/>
        <v>1. 国内CM2DI6. 多级粗细调筒式电位电阻小于35</v>
      </c>
      <c r="J3025" s="50" t="s">
        <v>1160</v>
      </c>
    </row>
    <row r="3026" spans="1:10" hidden="1">
      <c r="A3026" s="64" t="s">
        <v>1095</v>
      </c>
      <c r="B3026" s="64" t="s">
        <v>307</v>
      </c>
      <c r="C3026" t="s">
        <v>1084</v>
      </c>
      <c r="D3026" s="64" t="s">
        <v>390</v>
      </c>
      <c r="E3026" s="64" t="s">
        <v>28</v>
      </c>
      <c r="F3026" s="64" t="s">
        <v>373</v>
      </c>
      <c r="G3026" s="64" t="s">
        <v>531</v>
      </c>
      <c r="H3026" t="s">
        <v>1142</v>
      </c>
      <c r="I3026" s="50" t="str">
        <f t="shared" si="47"/>
        <v>1. 国内CM2DEIII1. 正反调无小于35</v>
      </c>
      <c r="J3026" s="50" t="s">
        <v>1156</v>
      </c>
    </row>
    <row r="3027" spans="1:10" hidden="1">
      <c r="A3027" s="64" t="s">
        <v>1095</v>
      </c>
      <c r="B3027" s="64" t="s">
        <v>307</v>
      </c>
      <c r="C3027" t="s">
        <v>1084</v>
      </c>
      <c r="D3027" s="64" t="s">
        <v>390</v>
      </c>
      <c r="E3027" s="64" t="s">
        <v>28</v>
      </c>
      <c r="F3027" s="64" t="s">
        <v>373</v>
      </c>
      <c r="G3027" s="64" t="s">
        <v>1144</v>
      </c>
      <c r="H3027" t="s">
        <v>1142</v>
      </c>
      <c r="I3027" s="50" t="str">
        <f t="shared" si="47"/>
        <v>1. 国内CM2DEIII1. 正反调筒式电位电阻小于35</v>
      </c>
      <c r="J3027" s="50" t="s">
        <v>1162</v>
      </c>
    </row>
    <row r="3028" spans="1:10" hidden="1">
      <c r="A3028" s="64" t="s">
        <v>1095</v>
      </c>
      <c r="B3028" s="64" t="s">
        <v>307</v>
      </c>
      <c r="C3028" t="s">
        <v>1084</v>
      </c>
      <c r="D3028" s="64" t="s">
        <v>390</v>
      </c>
      <c r="E3028" s="64" t="s">
        <v>153</v>
      </c>
      <c r="F3028" s="64" t="s">
        <v>373</v>
      </c>
      <c r="G3028" s="64" t="s">
        <v>531</v>
      </c>
      <c r="H3028" t="s">
        <v>1142</v>
      </c>
      <c r="I3028" s="50" t="str">
        <f t="shared" si="47"/>
        <v>1. 国内CM2DEI1. 正反调无小于35</v>
      </c>
      <c r="J3028" s="50" t="s">
        <v>1154</v>
      </c>
    </row>
    <row r="3029" spans="1:10" hidden="1">
      <c r="A3029" s="64" t="s">
        <v>1095</v>
      </c>
      <c r="B3029" s="64" t="s">
        <v>307</v>
      </c>
      <c r="C3029" t="s">
        <v>1084</v>
      </c>
      <c r="D3029" s="64" t="s">
        <v>390</v>
      </c>
      <c r="E3029" s="64" t="s">
        <v>153</v>
      </c>
      <c r="F3029" s="64" t="s">
        <v>373</v>
      </c>
      <c r="G3029" s="64" t="s">
        <v>1144</v>
      </c>
      <c r="H3029" t="s">
        <v>1142</v>
      </c>
      <c r="I3029" s="50" t="str">
        <f t="shared" si="47"/>
        <v>1. 国内CM2DEI1. 正反调筒式电位电阻小于35</v>
      </c>
      <c r="J3029" s="50" t="s">
        <v>1154</v>
      </c>
    </row>
    <row r="3030" spans="1:10" hidden="1">
      <c r="A3030" s="64" t="s">
        <v>1095</v>
      </c>
      <c r="B3030" s="64" t="s">
        <v>307</v>
      </c>
      <c r="C3030" t="s">
        <v>1084</v>
      </c>
      <c r="D3030" s="64" t="s">
        <v>390</v>
      </c>
      <c r="E3030" s="64" t="s">
        <v>28</v>
      </c>
      <c r="F3030" s="64" t="s">
        <v>374</v>
      </c>
      <c r="G3030" s="64" t="s">
        <v>531</v>
      </c>
      <c r="H3030" t="s">
        <v>1142</v>
      </c>
      <c r="I3030" s="50" t="str">
        <f t="shared" si="47"/>
        <v>1. 国内CM2DEIII2. 线性调无小于35</v>
      </c>
      <c r="J3030" s="50" t="s">
        <v>1156</v>
      </c>
    </row>
    <row r="3031" spans="1:10" hidden="1">
      <c r="A3031" s="64" t="s">
        <v>1095</v>
      </c>
      <c r="B3031" s="64" t="s">
        <v>307</v>
      </c>
      <c r="C3031" t="s">
        <v>1084</v>
      </c>
      <c r="D3031" s="64" t="s">
        <v>390</v>
      </c>
      <c r="E3031" s="64" t="s">
        <v>153</v>
      </c>
      <c r="F3031" s="64" t="s">
        <v>374</v>
      </c>
      <c r="G3031" s="64" t="s">
        <v>531</v>
      </c>
      <c r="H3031" t="s">
        <v>1142</v>
      </c>
      <c r="I3031" s="50" t="str">
        <f t="shared" si="47"/>
        <v>1. 国内CM2DEI2. 线性调无小于35</v>
      </c>
      <c r="J3031" s="50" t="s">
        <v>1154</v>
      </c>
    </row>
    <row r="3032" spans="1:10" hidden="1">
      <c r="A3032" s="64" t="s">
        <v>1095</v>
      </c>
      <c r="B3032" s="64" t="s">
        <v>307</v>
      </c>
      <c r="C3032" t="s">
        <v>1084</v>
      </c>
      <c r="D3032" s="64" t="s">
        <v>390</v>
      </c>
      <c r="E3032" s="64" t="s">
        <v>28</v>
      </c>
      <c r="F3032" s="64" t="s">
        <v>375</v>
      </c>
      <c r="G3032" s="64" t="s">
        <v>531</v>
      </c>
      <c r="H3032" t="s">
        <v>1142</v>
      </c>
      <c r="I3032" s="50" t="str">
        <f t="shared" si="47"/>
        <v>1. 国内CM2DEIII3. 粗细调无小于35</v>
      </c>
      <c r="J3032" s="50" t="s">
        <v>1164</v>
      </c>
    </row>
    <row r="3033" spans="1:10" hidden="1">
      <c r="A3033" s="64" t="s">
        <v>1095</v>
      </c>
      <c r="B3033" s="64" t="s">
        <v>307</v>
      </c>
      <c r="C3033" t="s">
        <v>1084</v>
      </c>
      <c r="D3033" s="64" t="s">
        <v>390</v>
      </c>
      <c r="E3033" s="64" t="s">
        <v>28</v>
      </c>
      <c r="F3033" s="64" t="s">
        <v>375</v>
      </c>
      <c r="G3033" s="64" t="s">
        <v>1144</v>
      </c>
      <c r="H3033" t="s">
        <v>1142</v>
      </c>
      <c r="I3033" s="50" t="str">
        <f t="shared" si="47"/>
        <v>1. 国内CM2DEIII3. 粗细调筒式电位电阻小于35</v>
      </c>
      <c r="J3033" s="50" t="s">
        <v>1164</v>
      </c>
    </row>
    <row r="3034" spans="1:10" hidden="1">
      <c r="A3034" s="64" t="s">
        <v>1095</v>
      </c>
      <c r="B3034" s="64" t="s">
        <v>307</v>
      </c>
      <c r="C3034" t="s">
        <v>1084</v>
      </c>
      <c r="D3034" s="64" t="s">
        <v>390</v>
      </c>
      <c r="E3034" s="64" t="s">
        <v>153</v>
      </c>
      <c r="F3034" s="64" t="s">
        <v>375</v>
      </c>
      <c r="G3034" s="64" t="s">
        <v>531</v>
      </c>
      <c r="H3034" t="s">
        <v>1142</v>
      </c>
      <c r="I3034" s="50" t="str">
        <f t="shared" si="47"/>
        <v>1. 国内CM2DEI3. 粗细调无小于35</v>
      </c>
      <c r="J3034" s="50" t="s">
        <v>1164</v>
      </c>
    </row>
    <row r="3035" spans="1:10" hidden="1">
      <c r="A3035" s="64" t="s">
        <v>1095</v>
      </c>
      <c r="B3035" s="64" t="s">
        <v>307</v>
      </c>
      <c r="C3035" t="s">
        <v>1084</v>
      </c>
      <c r="D3035" s="64" t="s">
        <v>390</v>
      </c>
      <c r="E3035" s="64" t="s">
        <v>153</v>
      </c>
      <c r="F3035" s="64" t="s">
        <v>375</v>
      </c>
      <c r="G3035" s="64" t="s">
        <v>1144</v>
      </c>
      <c r="H3035" t="s">
        <v>1142</v>
      </c>
      <c r="I3035" s="50" t="str">
        <f t="shared" si="47"/>
        <v>1. 国内CM2DEI3. 粗细调筒式电位电阻小于35</v>
      </c>
      <c r="J3035" s="50" t="s">
        <v>1164</v>
      </c>
    </row>
    <row r="3036" spans="1:10" hidden="1">
      <c r="A3036" s="64" t="s">
        <v>1095</v>
      </c>
      <c r="B3036" s="64" t="s">
        <v>307</v>
      </c>
      <c r="C3036" t="s">
        <v>1084</v>
      </c>
      <c r="D3036" s="64" t="s">
        <v>390</v>
      </c>
      <c r="E3036" s="64" t="s">
        <v>28</v>
      </c>
      <c r="F3036" s="64" t="s">
        <v>376</v>
      </c>
      <c r="G3036" s="64" t="s">
        <v>531</v>
      </c>
      <c r="H3036" t="s">
        <v>1142</v>
      </c>
      <c r="I3036" s="50" t="str">
        <f t="shared" si="47"/>
        <v>1. 国内CM2DEIII4. 多级正反调无小于35</v>
      </c>
      <c r="J3036" s="50" t="s">
        <v>1160</v>
      </c>
    </row>
    <row r="3037" spans="1:10" hidden="1">
      <c r="A3037" s="64" t="s">
        <v>1095</v>
      </c>
      <c r="B3037" s="64" t="s">
        <v>307</v>
      </c>
      <c r="C3037" t="s">
        <v>1084</v>
      </c>
      <c r="D3037" s="64" t="s">
        <v>390</v>
      </c>
      <c r="E3037" s="64" t="s">
        <v>28</v>
      </c>
      <c r="F3037" s="64" t="s">
        <v>376</v>
      </c>
      <c r="G3037" s="64" t="s">
        <v>1144</v>
      </c>
      <c r="H3037" t="s">
        <v>1142</v>
      </c>
      <c r="I3037" s="50" t="str">
        <f t="shared" si="47"/>
        <v>1. 国内CM2DEIII4. 多级正反调筒式电位电阻小于35</v>
      </c>
      <c r="J3037" s="50" t="s">
        <v>1160</v>
      </c>
    </row>
    <row r="3038" spans="1:10" hidden="1">
      <c r="A3038" s="64" t="s">
        <v>1095</v>
      </c>
      <c r="B3038" s="64" t="s">
        <v>307</v>
      </c>
      <c r="C3038" t="s">
        <v>1084</v>
      </c>
      <c r="D3038" s="64" t="s">
        <v>390</v>
      </c>
      <c r="E3038" s="64" t="s">
        <v>153</v>
      </c>
      <c r="F3038" s="64" t="s">
        <v>376</v>
      </c>
      <c r="G3038" s="64" t="s">
        <v>531</v>
      </c>
      <c r="H3038" t="s">
        <v>1142</v>
      </c>
      <c r="I3038" s="50" t="str">
        <f t="shared" si="47"/>
        <v>1. 国内CM2DEI4. 多级正反调无小于35</v>
      </c>
      <c r="J3038" s="50" t="s">
        <v>1160</v>
      </c>
    </row>
    <row r="3039" spans="1:10" hidden="1">
      <c r="A3039" s="64" t="s">
        <v>1095</v>
      </c>
      <c r="B3039" s="64" t="s">
        <v>307</v>
      </c>
      <c r="C3039" t="s">
        <v>1084</v>
      </c>
      <c r="D3039" s="64" t="s">
        <v>390</v>
      </c>
      <c r="E3039" s="64" t="s">
        <v>153</v>
      </c>
      <c r="F3039" s="64" t="s">
        <v>376</v>
      </c>
      <c r="G3039" s="64" t="s">
        <v>1144</v>
      </c>
      <c r="H3039" t="s">
        <v>1142</v>
      </c>
      <c r="I3039" s="50" t="str">
        <f t="shared" si="47"/>
        <v>1. 国内CM2DEI4. 多级正反调筒式电位电阻小于35</v>
      </c>
      <c r="J3039" s="50" t="s">
        <v>1160</v>
      </c>
    </row>
    <row r="3040" spans="1:10" hidden="1">
      <c r="A3040" s="64" t="s">
        <v>1095</v>
      </c>
      <c r="B3040" s="64" t="s">
        <v>307</v>
      </c>
      <c r="C3040" t="s">
        <v>1084</v>
      </c>
      <c r="D3040" s="64" t="s">
        <v>390</v>
      </c>
      <c r="E3040" s="64" t="s">
        <v>28</v>
      </c>
      <c r="F3040" s="64" t="s">
        <v>377</v>
      </c>
      <c r="G3040" s="64" t="s">
        <v>531</v>
      </c>
      <c r="H3040" t="s">
        <v>1142</v>
      </c>
      <c r="I3040" s="50" t="str">
        <f t="shared" si="47"/>
        <v>1. 国内CM2DEIII5. 多级线性调无小于35</v>
      </c>
      <c r="J3040" s="50" t="s">
        <v>1160</v>
      </c>
    </row>
    <row r="3041" spans="1:10" hidden="1">
      <c r="A3041" s="64" t="s">
        <v>1095</v>
      </c>
      <c r="B3041" s="64" t="s">
        <v>307</v>
      </c>
      <c r="C3041" t="s">
        <v>1084</v>
      </c>
      <c r="D3041" s="64" t="s">
        <v>390</v>
      </c>
      <c r="E3041" s="64" t="s">
        <v>153</v>
      </c>
      <c r="F3041" s="64" t="s">
        <v>377</v>
      </c>
      <c r="G3041" s="64" t="s">
        <v>531</v>
      </c>
      <c r="H3041" t="s">
        <v>1142</v>
      </c>
      <c r="I3041" s="50" t="str">
        <f t="shared" si="47"/>
        <v>1. 国内CM2DEI5. 多级线性调无小于35</v>
      </c>
      <c r="J3041" s="50" t="s">
        <v>1160</v>
      </c>
    </row>
    <row r="3042" spans="1:10" hidden="1">
      <c r="A3042" s="64" t="s">
        <v>1095</v>
      </c>
      <c r="B3042" s="64" t="s">
        <v>307</v>
      </c>
      <c r="C3042" t="s">
        <v>1084</v>
      </c>
      <c r="D3042" s="64" t="s">
        <v>390</v>
      </c>
      <c r="E3042" s="64" t="s">
        <v>28</v>
      </c>
      <c r="F3042" s="64" t="s">
        <v>378</v>
      </c>
      <c r="G3042" s="64" t="s">
        <v>531</v>
      </c>
      <c r="H3042" t="s">
        <v>1142</v>
      </c>
      <c r="I3042" s="50" t="str">
        <f t="shared" si="47"/>
        <v>1. 国内CM2DEIII6. 多级粗细调无小于35</v>
      </c>
      <c r="J3042" s="50" t="s">
        <v>1160</v>
      </c>
    </row>
    <row r="3043" spans="1:10" hidden="1">
      <c r="A3043" s="64" t="s">
        <v>1095</v>
      </c>
      <c r="B3043" s="64" t="s">
        <v>307</v>
      </c>
      <c r="C3043" t="s">
        <v>1084</v>
      </c>
      <c r="D3043" s="64" t="s">
        <v>390</v>
      </c>
      <c r="E3043" s="64" t="s">
        <v>28</v>
      </c>
      <c r="F3043" s="64" t="s">
        <v>378</v>
      </c>
      <c r="G3043" s="64" t="s">
        <v>1144</v>
      </c>
      <c r="H3043" t="s">
        <v>1142</v>
      </c>
      <c r="I3043" s="50" t="str">
        <f t="shared" si="47"/>
        <v>1. 国内CM2DEIII6. 多级粗细调筒式电位电阻小于35</v>
      </c>
      <c r="J3043" s="50" t="s">
        <v>1160</v>
      </c>
    </row>
    <row r="3044" spans="1:10" hidden="1">
      <c r="A3044" s="64" t="s">
        <v>1095</v>
      </c>
      <c r="B3044" s="64" t="s">
        <v>307</v>
      </c>
      <c r="C3044" t="s">
        <v>1084</v>
      </c>
      <c r="D3044" s="64" t="s">
        <v>390</v>
      </c>
      <c r="E3044" s="64" t="s">
        <v>153</v>
      </c>
      <c r="F3044" s="64" t="s">
        <v>378</v>
      </c>
      <c r="G3044" s="64" t="s">
        <v>531</v>
      </c>
      <c r="H3044" t="s">
        <v>1142</v>
      </c>
      <c r="I3044" s="50" t="str">
        <f t="shared" si="47"/>
        <v>1. 国内CM2DEI6. 多级粗细调无小于35</v>
      </c>
      <c r="J3044" s="50" t="s">
        <v>1160</v>
      </c>
    </row>
    <row r="3045" spans="1:10" hidden="1">
      <c r="A3045" s="64" t="s">
        <v>1095</v>
      </c>
      <c r="B3045" s="64" t="s">
        <v>307</v>
      </c>
      <c r="C3045" t="s">
        <v>1084</v>
      </c>
      <c r="D3045" s="64" t="s">
        <v>390</v>
      </c>
      <c r="E3045" s="64" t="s">
        <v>153</v>
      </c>
      <c r="F3045" s="64" t="s">
        <v>378</v>
      </c>
      <c r="G3045" s="64" t="s">
        <v>1144</v>
      </c>
      <c r="H3045" t="s">
        <v>1142</v>
      </c>
      <c r="I3045" s="50" t="str">
        <f t="shared" si="47"/>
        <v>1. 国内CM2DEI6. 多级粗细调筒式电位电阻小于35</v>
      </c>
      <c r="J3045" s="50" t="s">
        <v>1160</v>
      </c>
    </row>
    <row r="3046" spans="1:10" hidden="1">
      <c r="A3046" s="64" t="s">
        <v>1095</v>
      </c>
      <c r="B3046" s="64" t="s">
        <v>307</v>
      </c>
      <c r="C3046" t="s">
        <v>1084</v>
      </c>
      <c r="D3046" s="64" t="s">
        <v>118</v>
      </c>
      <c r="E3046" s="64" t="s">
        <v>28</v>
      </c>
      <c r="F3046" s="64" t="s">
        <v>373</v>
      </c>
      <c r="G3046" s="64" t="s">
        <v>531</v>
      </c>
      <c r="H3046" t="s">
        <v>1151</v>
      </c>
      <c r="I3046" s="50" t="str">
        <f t="shared" si="47"/>
        <v>1. 国内CM2BIII1. 正反调无小于等于47</v>
      </c>
      <c r="J3046" s="50" t="s">
        <v>1154</v>
      </c>
    </row>
    <row r="3047" spans="1:10" hidden="1">
      <c r="A3047" s="64" t="s">
        <v>1095</v>
      </c>
      <c r="B3047" s="64" t="s">
        <v>307</v>
      </c>
      <c r="C3047" t="s">
        <v>1084</v>
      </c>
      <c r="D3047" s="64" t="s">
        <v>118</v>
      </c>
      <c r="E3047" s="64" t="s">
        <v>28</v>
      </c>
      <c r="F3047" s="64" t="s">
        <v>373</v>
      </c>
      <c r="G3047" s="64" t="s">
        <v>1144</v>
      </c>
      <c r="H3047" t="s">
        <v>1151</v>
      </c>
      <c r="I3047" s="50" t="str">
        <f t="shared" si="47"/>
        <v>1. 国内CM2BIII1. 正反调筒式电位电阻小于等于47</v>
      </c>
      <c r="J3047" s="50" t="s">
        <v>1156</v>
      </c>
    </row>
    <row r="3048" spans="1:10" hidden="1">
      <c r="A3048" s="64" t="s">
        <v>1095</v>
      </c>
      <c r="B3048" s="64" t="s">
        <v>307</v>
      </c>
      <c r="C3048" t="s">
        <v>1084</v>
      </c>
      <c r="D3048" s="64" t="s">
        <v>118</v>
      </c>
      <c r="E3048" s="64" t="s">
        <v>153</v>
      </c>
      <c r="F3048" s="64" t="s">
        <v>373</v>
      </c>
      <c r="G3048" s="64" t="s">
        <v>531</v>
      </c>
      <c r="H3048" t="s">
        <v>1151</v>
      </c>
      <c r="I3048" s="50" t="str">
        <f t="shared" si="47"/>
        <v>1. 国内CM2BI1. 正反调无小于等于47</v>
      </c>
      <c r="J3048" s="50" t="s">
        <v>1154</v>
      </c>
    </row>
    <row r="3049" spans="1:10" hidden="1">
      <c r="A3049" s="64" t="s">
        <v>1095</v>
      </c>
      <c r="B3049" s="64" t="s">
        <v>307</v>
      </c>
      <c r="C3049" t="s">
        <v>1084</v>
      </c>
      <c r="D3049" s="64" t="s">
        <v>118</v>
      </c>
      <c r="E3049" s="64" t="s">
        <v>153</v>
      </c>
      <c r="F3049" s="64" t="s">
        <v>373</v>
      </c>
      <c r="G3049" s="64" t="s">
        <v>1144</v>
      </c>
      <c r="H3049" t="s">
        <v>1151</v>
      </c>
      <c r="I3049" s="50" t="str">
        <f t="shared" si="47"/>
        <v>1. 国内CM2BI1. 正反调筒式电位电阻小于等于47</v>
      </c>
      <c r="J3049" s="50" t="s">
        <v>1154</v>
      </c>
    </row>
    <row r="3050" spans="1:10" hidden="1">
      <c r="A3050" s="64" t="s">
        <v>1095</v>
      </c>
      <c r="B3050" s="64" t="s">
        <v>307</v>
      </c>
      <c r="C3050" t="s">
        <v>1084</v>
      </c>
      <c r="D3050" s="64" t="s">
        <v>118</v>
      </c>
      <c r="E3050" s="64" t="s">
        <v>28</v>
      </c>
      <c r="F3050" s="64" t="s">
        <v>374</v>
      </c>
      <c r="G3050" s="64" t="s">
        <v>531</v>
      </c>
      <c r="H3050" t="s">
        <v>1151</v>
      </c>
      <c r="I3050" s="50" t="str">
        <f t="shared" ref="I3050:I3113" si="48">A3050&amp;B3050&amp;D3050&amp;E3050&amp;F3050&amp;G3050&amp;H3050</f>
        <v>1. 国内CM2BIII2. 线性调无小于等于47</v>
      </c>
      <c r="J3050" s="50" t="s">
        <v>1154</v>
      </c>
    </row>
    <row r="3051" spans="1:10" hidden="1">
      <c r="A3051" s="64" t="s">
        <v>1095</v>
      </c>
      <c r="B3051" s="64" t="s">
        <v>307</v>
      </c>
      <c r="C3051" t="s">
        <v>1084</v>
      </c>
      <c r="D3051" s="64" t="s">
        <v>118</v>
      </c>
      <c r="E3051" s="64" t="s">
        <v>153</v>
      </c>
      <c r="F3051" s="64" t="s">
        <v>374</v>
      </c>
      <c r="G3051" s="64" t="s">
        <v>531</v>
      </c>
      <c r="H3051" t="s">
        <v>1151</v>
      </c>
      <c r="I3051" s="50" t="str">
        <f t="shared" si="48"/>
        <v>1. 国内CM2BI2. 线性调无小于等于47</v>
      </c>
      <c r="J3051" s="50" t="s">
        <v>1154</v>
      </c>
    </row>
    <row r="3052" spans="1:10" hidden="1">
      <c r="A3052" s="64" t="s">
        <v>1095</v>
      </c>
      <c r="B3052" s="64" t="s">
        <v>307</v>
      </c>
      <c r="C3052" t="s">
        <v>1084</v>
      </c>
      <c r="D3052" s="64" t="s">
        <v>118</v>
      </c>
      <c r="E3052" s="64" t="s">
        <v>28</v>
      </c>
      <c r="F3052" s="64" t="s">
        <v>375</v>
      </c>
      <c r="G3052" s="64" t="s">
        <v>531</v>
      </c>
      <c r="H3052" t="s">
        <v>1151</v>
      </c>
      <c r="I3052" s="50" t="str">
        <f t="shared" si="48"/>
        <v>1. 国内CM2BIII3. 粗细调无小于等于47</v>
      </c>
      <c r="J3052" s="50" t="s">
        <v>1158</v>
      </c>
    </row>
    <row r="3053" spans="1:10" hidden="1">
      <c r="A3053" s="64" t="s">
        <v>1095</v>
      </c>
      <c r="B3053" s="64" t="s">
        <v>307</v>
      </c>
      <c r="C3053" t="s">
        <v>1084</v>
      </c>
      <c r="D3053" s="64" t="s">
        <v>118</v>
      </c>
      <c r="E3053" s="64" t="s">
        <v>28</v>
      </c>
      <c r="F3053" s="64" t="s">
        <v>375</v>
      </c>
      <c r="G3053" s="64" t="s">
        <v>1144</v>
      </c>
      <c r="H3053" t="s">
        <v>1151</v>
      </c>
      <c r="I3053" s="50" t="str">
        <f t="shared" si="48"/>
        <v>1. 国内CM2BIII3. 粗细调筒式电位电阻小于等于47</v>
      </c>
      <c r="J3053" s="50" t="s">
        <v>1158</v>
      </c>
    </row>
    <row r="3054" spans="1:10" hidden="1">
      <c r="A3054" s="64" t="s">
        <v>1095</v>
      </c>
      <c r="B3054" s="64" t="s">
        <v>307</v>
      </c>
      <c r="C3054" t="s">
        <v>1084</v>
      </c>
      <c r="D3054" s="64" t="s">
        <v>118</v>
      </c>
      <c r="E3054" s="64" t="s">
        <v>153</v>
      </c>
      <c r="F3054" s="64" t="s">
        <v>375</v>
      </c>
      <c r="G3054" s="64" t="s">
        <v>531</v>
      </c>
      <c r="H3054" t="s">
        <v>1151</v>
      </c>
      <c r="I3054" s="50" t="str">
        <f t="shared" si="48"/>
        <v>1. 国内CM2BI3. 粗细调无小于等于47</v>
      </c>
      <c r="J3054" s="50" t="s">
        <v>1158</v>
      </c>
    </row>
    <row r="3055" spans="1:10" hidden="1">
      <c r="A3055" s="64" t="s">
        <v>1095</v>
      </c>
      <c r="B3055" s="64" t="s">
        <v>307</v>
      </c>
      <c r="C3055" t="s">
        <v>1084</v>
      </c>
      <c r="D3055" s="64" t="s">
        <v>118</v>
      </c>
      <c r="E3055" s="64" t="s">
        <v>153</v>
      </c>
      <c r="F3055" s="64" t="s">
        <v>375</v>
      </c>
      <c r="G3055" s="64" t="s">
        <v>1144</v>
      </c>
      <c r="H3055" t="s">
        <v>1151</v>
      </c>
      <c r="I3055" s="50" t="str">
        <f t="shared" si="48"/>
        <v>1. 国内CM2BI3. 粗细调筒式电位电阻小于等于47</v>
      </c>
      <c r="J3055" s="50" t="s">
        <v>1158</v>
      </c>
    </row>
    <row r="3056" spans="1:10" hidden="1">
      <c r="A3056" s="64" t="s">
        <v>1095</v>
      </c>
      <c r="B3056" s="64" t="s">
        <v>307</v>
      </c>
      <c r="C3056" t="s">
        <v>1084</v>
      </c>
      <c r="D3056" s="64" t="s">
        <v>118</v>
      </c>
      <c r="E3056" s="64" t="s">
        <v>28</v>
      </c>
      <c r="F3056" s="64" t="s">
        <v>376</v>
      </c>
      <c r="G3056" s="64" t="s">
        <v>531</v>
      </c>
      <c r="H3056" t="s">
        <v>1151</v>
      </c>
      <c r="I3056" s="50" t="str">
        <f t="shared" si="48"/>
        <v>1. 国内CM2BIII4. 多级正反调无小于等于47</v>
      </c>
      <c r="J3056" s="50" t="s">
        <v>1160</v>
      </c>
    </row>
    <row r="3057" spans="1:10" hidden="1">
      <c r="A3057" s="64" t="s">
        <v>1095</v>
      </c>
      <c r="B3057" s="64" t="s">
        <v>307</v>
      </c>
      <c r="C3057" t="s">
        <v>1084</v>
      </c>
      <c r="D3057" s="64" t="s">
        <v>118</v>
      </c>
      <c r="E3057" s="64" t="s">
        <v>28</v>
      </c>
      <c r="F3057" s="64" t="s">
        <v>376</v>
      </c>
      <c r="G3057" s="64" t="s">
        <v>1144</v>
      </c>
      <c r="H3057" t="s">
        <v>1151</v>
      </c>
      <c r="I3057" s="50" t="str">
        <f t="shared" si="48"/>
        <v>1. 国内CM2BIII4. 多级正反调筒式电位电阻小于等于47</v>
      </c>
      <c r="J3057" s="50" t="s">
        <v>1160</v>
      </c>
    </row>
    <row r="3058" spans="1:10" hidden="1">
      <c r="A3058" s="64" t="s">
        <v>1095</v>
      </c>
      <c r="B3058" s="64" t="s">
        <v>307</v>
      </c>
      <c r="C3058" t="s">
        <v>1084</v>
      </c>
      <c r="D3058" s="64" t="s">
        <v>118</v>
      </c>
      <c r="E3058" s="64" t="s">
        <v>153</v>
      </c>
      <c r="F3058" s="64" t="s">
        <v>376</v>
      </c>
      <c r="G3058" s="64" t="s">
        <v>531</v>
      </c>
      <c r="H3058" t="s">
        <v>1151</v>
      </c>
      <c r="I3058" s="50" t="str">
        <f t="shared" si="48"/>
        <v>1. 国内CM2BI4. 多级正反调无小于等于47</v>
      </c>
      <c r="J3058" s="50" t="s">
        <v>1160</v>
      </c>
    </row>
    <row r="3059" spans="1:10" hidden="1">
      <c r="A3059" s="64" t="s">
        <v>1095</v>
      </c>
      <c r="B3059" s="64" t="s">
        <v>307</v>
      </c>
      <c r="C3059" t="s">
        <v>1084</v>
      </c>
      <c r="D3059" s="64" t="s">
        <v>118</v>
      </c>
      <c r="E3059" s="64" t="s">
        <v>153</v>
      </c>
      <c r="F3059" s="64" t="s">
        <v>376</v>
      </c>
      <c r="G3059" s="64" t="s">
        <v>1144</v>
      </c>
      <c r="H3059" t="s">
        <v>1151</v>
      </c>
      <c r="I3059" s="50" t="str">
        <f t="shared" si="48"/>
        <v>1. 国内CM2BI4. 多级正反调筒式电位电阻小于等于47</v>
      </c>
      <c r="J3059" s="50" t="s">
        <v>1160</v>
      </c>
    </row>
    <row r="3060" spans="1:10" hidden="1">
      <c r="A3060" s="64" t="s">
        <v>1095</v>
      </c>
      <c r="B3060" s="64" t="s">
        <v>307</v>
      </c>
      <c r="C3060" t="s">
        <v>1084</v>
      </c>
      <c r="D3060" s="64" t="s">
        <v>118</v>
      </c>
      <c r="E3060" s="64" t="s">
        <v>28</v>
      </c>
      <c r="F3060" s="64" t="s">
        <v>377</v>
      </c>
      <c r="G3060" s="64" t="s">
        <v>531</v>
      </c>
      <c r="H3060" t="s">
        <v>1151</v>
      </c>
      <c r="I3060" s="50" t="str">
        <f t="shared" si="48"/>
        <v>1. 国内CM2BIII5. 多级线性调无小于等于47</v>
      </c>
      <c r="J3060" s="50" t="s">
        <v>1160</v>
      </c>
    </row>
    <row r="3061" spans="1:10" hidden="1">
      <c r="A3061" s="64" t="s">
        <v>1095</v>
      </c>
      <c r="B3061" s="64" t="s">
        <v>307</v>
      </c>
      <c r="C3061" t="s">
        <v>1084</v>
      </c>
      <c r="D3061" s="64" t="s">
        <v>118</v>
      </c>
      <c r="E3061" s="64" t="s">
        <v>153</v>
      </c>
      <c r="F3061" s="64" t="s">
        <v>377</v>
      </c>
      <c r="G3061" s="64" t="s">
        <v>531</v>
      </c>
      <c r="H3061" t="s">
        <v>1151</v>
      </c>
      <c r="I3061" s="50" t="str">
        <f t="shared" si="48"/>
        <v>1. 国内CM2BI5. 多级线性调无小于等于47</v>
      </c>
      <c r="J3061" s="50" t="s">
        <v>1160</v>
      </c>
    </row>
    <row r="3062" spans="1:10" hidden="1">
      <c r="A3062" s="64" t="s">
        <v>1095</v>
      </c>
      <c r="B3062" s="64" t="s">
        <v>307</v>
      </c>
      <c r="C3062" t="s">
        <v>1084</v>
      </c>
      <c r="D3062" s="64" t="s">
        <v>118</v>
      </c>
      <c r="E3062" s="64" t="s">
        <v>28</v>
      </c>
      <c r="F3062" s="64" t="s">
        <v>378</v>
      </c>
      <c r="G3062" s="64" t="s">
        <v>531</v>
      </c>
      <c r="H3062" t="s">
        <v>1151</v>
      </c>
      <c r="I3062" s="50" t="str">
        <f t="shared" si="48"/>
        <v>1. 国内CM2BIII6. 多级粗细调无小于等于47</v>
      </c>
      <c r="J3062" s="50" t="s">
        <v>1160</v>
      </c>
    </row>
    <row r="3063" spans="1:10" hidden="1">
      <c r="A3063" s="64" t="s">
        <v>1095</v>
      </c>
      <c r="B3063" s="64" t="s">
        <v>307</v>
      </c>
      <c r="C3063" t="s">
        <v>1084</v>
      </c>
      <c r="D3063" s="64" t="s">
        <v>118</v>
      </c>
      <c r="E3063" s="64" t="s">
        <v>28</v>
      </c>
      <c r="F3063" s="64" t="s">
        <v>378</v>
      </c>
      <c r="G3063" s="64" t="s">
        <v>1144</v>
      </c>
      <c r="H3063" t="s">
        <v>1151</v>
      </c>
      <c r="I3063" s="50" t="str">
        <f t="shared" si="48"/>
        <v>1. 国内CM2BIII6. 多级粗细调筒式电位电阻小于等于47</v>
      </c>
      <c r="J3063" s="50" t="s">
        <v>1160</v>
      </c>
    </row>
    <row r="3064" spans="1:10" hidden="1">
      <c r="A3064" s="64" t="s">
        <v>1095</v>
      </c>
      <c r="B3064" s="64" t="s">
        <v>307</v>
      </c>
      <c r="C3064" t="s">
        <v>1084</v>
      </c>
      <c r="D3064" s="64" t="s">
        <v>118</v>
      </c>
      <c r="E3064" s="64" t="s">
        <v>153</v>
      </c>
      <c r="F3064" s="64" t="s">
        <v>378</v>
      </c>
      <c r="G3064" s="64" t="s">
        <v>531</v>
      </c>
      <c r="H3064" t="s">
        <v>1151</v>
      </c>
      <c r="I3064" s="50" t="str">
        <f t="shared" si="48"/>
        <v>1. 国内CM2BI6. 多级粗细调无小于等于47</v>
      </c>
      <c r="J3064" s="50" t="s">
        <v>1160</v>
      </c>
    </row>
    <row r="3065" spans="1:10" hidden="1">
      <c r="A3065" s="64" t="s">
        <v>1095</v>
      </c>
      <c r="B3065" s="64" t="s">
        <v>307</v>
      </c>
      <c r="C3065" t="s">
        <v>1084</v>
      </c>
      <c r="D3065" s="64" t="s">
        <v>118</v>
      </c>
      <c r="E3065" s="64" t="s">
        <v>153</v>
      </c>
      <c r="F3065" s="64" t="s">
        <v>378</v>
      </c>
      <c r="G3065" s="64" t="s">
        <v>1144</v>
      </c>
      <c r="H3065" t="s">
        <v>1151</v>
      </c>
      <c r="I3065" s="50" t="str">
        <f t="shared" si="48"/>
        <v>1. 国内CM2BI6. 多级粗细调筒式电位电阻小于等于47</v>
      </c>
      <c r="J3065" s="50" t="s">
        <v>1160</v>
      </c>
    </row>
    <row r="3066" spans="1:10" hidden="1">
      <c r="A3066" s="64" t="s">
        <v>1095</v>
      </c>
      <c r="B3066" s="64" t="s">
        <v>307</v>
      </c>
      <c r="C3066" t="s">
        <v>1084</v>
      </c>
      <c r="D3066" s="64" t="s">
        <v>389</v>
      </c>
      <c r="E3066" s="64" t="s">
        <v>28</v>
      </c>
      <c r="F3066" s="64" t="s">
        <v>373</v>
      </c>
      <c r="G3066" s="64" t="s">
        <v>531</v>
      </c>
      <c r="H3066" t="s">
        <v>1151</v>
      </c>
      <c r="I3066" s="50" t="str">
        <f t="shared" si="48"/>
        <v>1. 国内CM2CIII1. 正反调无小于等于47</v>
      </c>
      <c r="J3066" s="50" t="s">
        <v>1154</v>
      </c>
    </row>
    <row r="3067" spans="1:10" hidden="1">
      <c r="A3067" s="64" t="s">
        <v>1095</v>
      </c>
      <c r="B3067" s="64" t="s">
        <v>307</v>
      </c>
      <c r="C3067" t="s">
        <v>1084</v>
      </c>
      <c r="D3067" s="64" t="s">
        <v>389</v>
      </c>
      <c r="E3067" s="64" t="s">
        <v>28</v>
      </c>
      <c r="F3067" s="64" t="s">
        <v>373</v>
      </c>
      <c r="G3067" s="64" t="s">
        <v>1144</v>
      </c>
      <c r="H3067" t="s">
        <v>1151</v>
      </c>
      <c r="I3067" s="50" t="str">
        <f t="shared" si="48"/>
        <v>1. 国内CM2CIII1. 正反调筒式电位电阻小于等于47</v>
      </c>
      <c r="J3067" s="50" t="s">
        <v>1156</v>
      </c>
    </row>
    <row r="3068" spans="1:10" hidden="1">
      <c r="A3068" s="64" t="s">
        <v>1095</v>
      </c>
      <c r="B3068" s="64" t="s">
        <v>307</v>
      </c>
      <c r="C3068" t="s">
        <v>1084</v>
      </c>
      <c r="D3068" s="64" t="s">
        <v>389</v>
      </c>
      <c r="E3068" s="64" t="s">
        <v>153</v>
      </c>
      <c r="F3068" s="64" t="s">
        <v>373</v>
      </c>
      <c r="G3068" s="64" t="s">
        <v>531</v>
      </c>
      <c r="H3068" t="s">
        <v>1151</v>
      </c>
      <c r="I3068" s="50" t="str">
        <f t="shared" si="48"/>
        <v>1. 国内CM2CI1. 正反调无小于等于47</v>
      </c>
      <c r="J3068" s="50" t="s">
        <v>1154</v>
      </c>
    </row>
    <row r="3069" spans="1:10" hidden="1">
      <c r="A3069" s="64" t="s">
        <v>1095</v>
      </c>
      <c r="B3069" s="64" t="s">
        <v>307</v>
      </c>
      <c r="C3069" t="s">
        <v>1084</v>
      </c>
      <c r="D3069" s="64" t="s">
        <v>389</v>
      </c>
      <c r="E3069" s="64" t="s">
        <v>153</v>
      </c>
      <c r="F3069" s="64" t="s">
        <v>373</v>
      </c>
      <c r="G3069" s="64" t="s">
        <v>1144</v>
      </c>
      <c r="H3069" t="s">
        <v>1151</v>
      </c>
      <c r="I3069" s="50" t="str">
        <f t="shared" si="48"/>
        <v>1. 国内CM2CI1. 正反调筒式电位电阻小于等于47</v>
      </c>
      <c r="J3069" s="50" t="s">
        <v>1154</v>
      </c>
    </row>
    <row r="3070" spans="1:10" hidden="1">
      <c r="A3070" s="64" t="s">
        <v>1095</v>
      </c>
      <c r="B3070" s="64" t="s">
        <v>307</v>
      </c>
      <c r="C3070" t="s">
        <v>1084</v>
      </c>
      <c r="D3070" s="64" t="s">
        <v>389</v>
      </c>
      <c r="E3070" s="64" t="s">
        <v>28</v>
      </c>
      <c r="F3070" s="64" t="s">
        <v>374</v>
      </c>
      <c r="G3070" s="64" t="s">
        <v>531</v>
      </c>
      <c r="H3070" t="s">
        <v>1151</v>
      </c>
      <c r="I3070" s="50" t="str">
        <f t="shared" si="48"/>
        <v>1. 国内CM2CIII2. 线性调无小于等于47</v>
      </c>
      <c r="J3070" s="50" t="s">
        <v>1154</v>
      </c>
    </row>
    <row r="3071" spans="1:10" hidden="1">
      <c r="A3071" s="64" t="s">
        <v>1095</v>
      </c>
      <c r="B3071" s="64" t="s">
        <v>307</v>
      </c>
      <c r="C3071" t="s">
        <v>1084</v>
      </c>
      <c r="D3071" s="64" t="s">
        <v>389</v>
      </c>
      <c r="E3071" s="64" t="s">
        <v>153</v>
      </c>
      <c r="F3071" s="64" t="s">
        <v>374</v>
      </c>
      <c r="G3071" s="64" t="s">
        <v>531</v>
      </c>
      <c r="H3071" t="s">
        <v>1151</v>
      </c>
      <c r="I3071" s="50" t="str">
        <f t="shared" si="48"/>
        <v>1. 国内CM2CI2. 线性调无小于等于47</v>
      </c>
      <c r="J3071" s="50" t="s">
        <v>1154</v>
      </c>
    </row>
    <row r="3072" spans="1:10" hidden="1">
      <c r="A3072" s="64" t="s">
        <v>1095</v>
      </c>
      <c r="B3072" s="64" t="s">
        <v>307</v>
      </c>
      <c r="C3072" t="s">
        <v>1084</v>
      </c>
      <c r="D3072" s="64" t="s">
        <v>389</v>
      </c>
      <c r="E3072" s="64" t="s">
        <v>28</v>
      </c>
      <c r="F3072" s="64" t="s">
        <v>375</v>
      </c>
      <c r="G3072" s="64" t="s">
        <v>531</v>
      </c>
      <c r="H3072" t="s">
        <v>1151</v>
      </c>
      <c r="I3072" s="50" t="str">
        <f t="shared" si="48"/>
        <v>1. 国内CM2CIII3. 粗细调无小于等于47</v>
      </c>
      <c r="J3072" s="50" t="s">
        <v>1158</v>
      </c>
    </row>
    <row r="3073" spans="1:10" hidden="1">
      <c r="A3073" s="64" t="s">
        <v>1095</v>
      </c>
      <c r="B3073" s="64" t="s">
        <v>307</v>
      </c>
      <c r="C3073" t="s">
        <v>1084</v>
      </c>
      <c r="D3073" s="64" t="s">
        <v>389</v>
      </c>
      <c r="E3073" s="64" t="s">
        <v>28</v>
      </c>
      <c r="F3073" s="64" t="s">
        <v>375</v>
      </c>
      <c r="G3073" s="64" t="s">
        <v>1144</v>
      </c>
      <c r="H3073" t="s">
        <v>1151</v>
      </c>
      <c r="I3073" s="50" t="str">
        <f t="shared" si="48"/>
        <v>1. 国内CM2CIII3. 粗细调筒式电位电阻小于等于47</v>
      </c>
      <c r="J3073" s="50" t="s">
        <v>1158</v>
      </c>
    </row>
    <row r="3074" spans="1:10" hidden="1">
      <c r="A3074" s="64" t="s">
        <v>1095</v>
      </c>
      <c r="B3074" s="64" t="s">
        <v>307</v>
      </c>
      <c r="C3074" t="s">
        <v>1084</v>
      </c>
      <c r="D3074" s="64" t="s">
        <v>389</v>
      </c>
      <c r="E3074" s="64" t="s">
        <v>153</v>
      </c>
      <c r="F3074" s="64" t="s">
        <v>375</v>
      </c>
      <c r="G3074" s="64" t="s">
        <v>531</v>
      </c>
      <c r="H3074" t="s">
        <v>1151</v>
      </c>
      <c r="I3074" s="50" t="str">
        <f t="shared" si="48"/>
        <v>1. 国内CM2CI3. 粗细调无小于等于47</v>
      </c>
      <c r="J3074" s="50" t="s">
        <v>1158</v>
      </c>
    </row>
    <row r="3075" spans="1:10" hidden="1">
      <c r="A3075" s="64" t="s">
        <v>1095</v>
      </c>
      <c r="B3075" s="64" t="s">
        <v>307</v>
      </c>
      <c r="C3075" t="s">
        <v>1084</v>
      </c>
      <c r="D3075" s="64" t="s">
        <v>389</v>
      </c>
      <c r="E3075" s="64" t="s">
        <v>153</v>
      </c>
      <c r="F3075" s="64" t="s">
        <v>375</v>
      </c>
      <c r="G3075" s="64" t="s">
        <v>1144</v>
      </c>
      <c r="H3075" t="s">
        <v>1151</v>
      </c>
      <c r="I3075" s="50" t="str">
        <f t="shared" si="48"/>
        <v>1. 国内CM2CI3. 粗细调筒式电位电阻小于等于47</v>
      </c>
      <c r="J3075" s="50" t="s">
        <v>1158</v>
      </c>
    </row>
    <row r="3076" spans="1:10" hidden="1">
      <c r="A3076" s="64" t="s">
        <v>1095</v>
      </c>
      <c r="B3076" s="64" t="s">
        <v>307</v>
      </c>
      <c r="C3076" t="s">
        <v>1084</v>
      </c>
      <c r="D3076" s="64" t="s">
        <v>389</v>
      </c>
      <c r="E3076" s="64" t="s">
        <v>28</v>
      </c>
      <c r="F3076" s="64" t="s">
        <v>376</v>
      </c>
      <c r="G3076" s="64" t="s">
        <v>531</v>
      </c>
      <c r="H3076" t="s">
        <v>1151</v>
      </c>
      <c r="I3076" s="50" t="str">
        <f t="shared" si="48"/>
        <v>1. 国内CM2CIII4. 多级正反调无小于等于47</v>
      </c>
      <c r="J3076" s="50" t="s">
        <v>1160</v>
      </c>
    </row>
    <row r="3077" spans="1:10" hidden="1">
      <c r="A3077" s="64" t="s">
        <v>1095</v>
      </c>
      <c r="B3077" s="64" t="s">
        <v>307</v>
      </c>
      <c r="C3077" t="s">
        <v>1084</v>
      </c>
      <c r="D3077" s="64" t="s">
        <v>389</v>
      </c>
      <c r="E3077" s="64" t="s">
        <v>28</v>
      </c>
      <c r="F3077" s="64" t="s">
        <v>376</v>
      </c>
      <c r="G3077" s="64" t="s">
        <v>1144</v>
      </c>
      <c r="H3077" t="s">
        <v>1151</v>
      </c>
      <c r="I3077" s="50" t="str">
        <f t="shared" si="48"/>
        <v>1. 国内CM2CIII4. 多级正反调筒式电位电阻小于等于47</v>
      </c>
      <c r="J3077" s="50" t="s">
        <v>1160</v>
      </c>
    </row>
    <row r="3078" spans="1:10" hidden="1">
      <c r="A3078" s="64" t="s">
        <v>1095</v>
      </c>
      <c r="B3078" s="64" t="s">
        <v>307</v>
      </c>
      <c r="C3078" t="s">
        <v>1084</v>
      </c>
      <c r="D3078" s="64" t="s">
        <v>389</v>
      </c>
      <c r="E3078" s="64" t="s">
        <v>153</v>
      </c>
      <c r="F3078" s="64" t="s">
        <v>376</v>
      </c>
      <c r="G3078" s="64" t="s">
        <v>531</v>
      </c>
      <c r="H3078" t="s">
        <v>1151</v>
      </c>
      <c r="I3078" s="50" t="str">
        <f t="shared" si="48"/>
        <v>1. 国内CM2CI4. 多级正反调无小于等于47</v>
      </c>
      <c r="J3078" s="50" t="s">
        <v>1160</v>
      </c>
    </row>
    <row r="3079" spans="1:10" hidden="1">
      <c r="A3079" s="64" t="s">
        <v>1095</v>
      </c>
      <c r="B3079" s="64" t="s">
        <v>307</v>
      </c>
      <c r="C3079" t="s">
        <v>1084</v>
      </c>
      <c r="D3079" s="64" t="s">
        <v>389</v>
      </c>
      <c r="E3079" s="64" t="s">
        <v>153</v>
      </c>
      <c r="F3079" s="64" t="s">
        <v>376</v>
      </c>
      <c r="G3079" s="64" t="s">
        <v>1144</v>
      </c>
      <c r="H3079" t="s">
        <v>1151</v>
      </c>
      <c r="I3079" s="50" t="str">
        <f t="shared" si="48"/>
        <v>1. 国内CM2CI4. 多级正反调筒式电位电阻小于等于47</v>
      </c>
      <c r="J3079" s="50" t="s">
        <v>1160</v>
      </c>
    </row>
    <row r="3080" spans="1:10" hidden="1">
      <c r="A3080" s="64" t="s">
        <v>1095</v>
      </c>
      <c r="B3080" s="64" t="s">
        <v>307</v>
      </c>
      <c r="C3080" t="s">
        <v>1084</v>
      </c>
      <c r="D3080" s="64" t="s">
        <v>389</v>
      </c>
      <c r="E3080" s="64" t="s">
        <v>28</v>
      </c>
      <c r="F3080" s="64" t="s">
        <v>377</v>
      </c>
      <c r="G3080" s="64" t="s">
        <v>531</v>
      </c>
      <c r="H3080" t="s">
        <v>1151</v>
      </c>
      <c r="I3080" s="50" t="str">
        <f t="shared" si="48"/>
        <v>1. 国内CM2CIII5. 多级线性调无小于等于47</v>
      </c>
      <c r="J3080" s="50" t="s">
        <v>1160</v>
      </c>
    </row>
    <row r="3081" spans="1:10" hidden="1">
      <c r="A3081" s="64" t="s">
        <v>1095</v>
      </c>
      <c r="B3081" s="64" t="s">
        <v>307</v>
      </c>
      <c r="C3081" t="s">
        <v>1084</v>
      </c>
      <c r="D3081" s="64" t="s">
        <v>389</v>
      </c>
      <c r="E3081" s="64" t="s">
        <v>153</v>
      </c>
      <c r="F3081" s="64" t="s">
        <v>377</v>
      </c>
      <c r="G3081" s="64" t="s">
        <v>531</v>
      </c>
      <c r="H3081" t="s">
        <v>1151</v>
      </c>
      <c r="I3081" s="50" t="str">
        <f t="shared" si="48"/>
        <v>1. 国内CM2CI5. 多级线性调无小于等于47</v>
      </c>
      <c r="J3081" s="50" t="s">
        <v>1160</v>
      </c>
    </row>
    <row r="3082" spans="1:10" hidden="1">
      <c r="A3082" s="64" t="s">
        <v>1095</v>
      </c>
      <c r="B3082" s="64" t="s">
        <v>307</v>
      </c>
      <c r="C3082" t="s">
        <v>1084</v>
      </c>
      <c r="D3082" s="64" t="s">
        <v>389</v>
      </c>
      <c r="E3082" s="64" t="s">
        <v>28</v>
      </c>
      <c r="F3082" s="64" t="s">
        <v>378</v>
      </c>
      <c r="G3082" s="64" t="s">
        <v>531</v>
      </c>
      <c r="H3082" t="s">
        <v>1151</v>
      </c>
      <c r="I3082" s="50" t="str">
        <f t="shared" si="48"/>
        <v>1. 国内CM2CIII6. 多级粗细调无小于等于47</v>
      </c>
      <c r="J3082" s="50" t="s">
        <v>1160</v>
      </c>
    </row>
    <row r="3083" spans="1:10" hidden="1">
      <c r="A3083" s="64" t="s">
        <v>1095</v>
      </c>
      <c r="B3083" s="64" t="s">
        <v>307</v>
      </c>
      <c r="C3083" t="s">
        <v>1084</v>
      </c>
      <c r="D3083" s="64" t="s">
        <v>389</v>
      </c>
      <c r="E3083" s="64" t="s">
        <v>28</v>
      </c>
      <c r="F3083" s="64" t="s">
        <v>378</v>
      </c>
      <c r="G3083" s="64" t="s">
        <v>1144</v>
      </c>
      <c r="H3083" t="s">
        <v>1151</v>
      </c>
      <c r="I3083" s="50" t="str">
        <f t="shared" si="48"/>
        <v>1. 国内CM2CIII6. 多级粗细调筒式电位电阻小于等于47</v>
      </c>
      <c r="J3083" s="50" t="s">
        <v>1160</v>
      </c>
    </row>
    <row r="3084" spans="1:10" hidden="1">
      <c r="A3084" s="64" t="s">
        <v>1095</v>
      </c>
      <c r="B3084" s="64" t="s">
        <v>307</v>
      </c>
      <c r="C3084" t="s">
        <v>1084</v>
      </c>
      <c r="D3084" s="64" t="s">
        <v>389</v>
      </c>
      <c r="E3084" s="64" t="s">
        <v>153</v>
      </c>
      <c r="F3084" s="64" t="s">
        <v>378</v>
      </c>
      <c r="G3084" s="64" t="s">
        <v>531</v>
      </c>
      <c r="H3084" t="s">
        <v>1151</v>
      </c>
      <c r="I3084" s="50" t="str">
        <f t="shared" si="48"/>
        <v>1. 国内CM2CI6. 多级粗细调无小于等于47</v>
      </c>
      <c r="J3084" s="50" t="s">
        <v>1160</v>
      </c>
    </row>
    <row r="3085" spans="1:10" hidden="1">
      <c r="A3085" s="64" t="s">
        <v>1095</v>
      </c>
      <c r="B3085" s="64" t="s">
        <v>307</v>
      </c>
      <c r="C3085" t="s">
        <v>1084</v>
      </c>
      <c r="D3085" s="64" t="s">
        <v>389</v>
      </c>
      <c r="E3085" s="64" t="s">
        <v>153</v>
      </c>
      <c r="F3085" s="64" t="s">
        <v>378</v>
      </c>
      <c r="G3085" s="64" t="s">
        <v>1144</v>
      </c>
      <c r="H3085" t="s">
        <v>1151</v>
      </c>
      <c r="I3085" s="50" t="str">
        <f t="shared" si="48"/>
        <v>1. 国内CM2CI6. 多级粗细调筒式电位电阻小于等于47</v>
      </c>
      <c r="J3085" s="50" t="s">
        <v>1160</v>
      </c>
    </row>
    <row r="3086" spans="1:10" hidden="1">
      <c r="A3086" s="64" t="s">
        <v>1095</v>
      </c>
      <c r="B3086" s="64" t="s">
        <v>307</v>
      </c>
      <c r="C3086" t="s">
        <v>1084</v>
      </c>
      <c r="D3086" s="64" t="s">
        <v>387</v>
      </c>
      <c r="E3086" s="64" t="s">
        <v>28</v>
      </c>
      <c r="F3086" s="64" t="s">
        <v>373</v>
      </c>
      <c r="G3086" s="64" t="s">
        <v>531</v>
      </c>
      <c r="H3086" t="s">
        <v>1151</v>
      </c>
      <c r="I3086" s="50" t="str">
        <f t="shared" si="48"/>
        <v>1. 国内CM2DIII1. 正反调无小于等于47</v>
      </c>
      <c r="J3086" s="50" t="s">
        <v>1156</v>
      </c>
    </row>
    <row r="3087" spans="1:10" hidden="1">
      <c r="A3087" s="64" t="s">
        <v>1095</v>
      </c>
      <c r="B3087" s="64" t="s">
        <v>307</v>
      </c>
      <c r="C3087" t="s">
        <v>1084</v>
      </c>
      <c r="D3087" s="64" t="s">
        <v>387</v>
      </c>
      <c r="E3087" s="64" t="s">
        <v>28</v>
      </c>
      <c r="F3087" s="64" t="s">
        <v>373</v>
      </c>
      <c r="G3087" s="64" t="s">
        <v>1144</v>
      </c>
      <c r="H3087" t="s">
        <v>1151</v>
      </c>
      <c r="I3087" s="50" t="str">
        <f t="shared" si="48"/>
        <v>1. 国内CM2DIII1. 正反调筒式电位电阻小于等于47</v>
      </c>
      <c r="J3087" s="50" t="s">
        <v>1162</v>
      </c>
    </row>
    <row r="3088" spans="1:10" hidden="1">
      <c r="A3088" s="64" t="s">
        <v>1095</v>
      </c>
      <c r="B3088" s="64" t="s">
        <v>307</v>
      </c>
      <c r="C3088" t="s">
        <v>1084</v>
      </c>
      <c r="D3088" s="64" t="s">
        <v>387</v>
      </c>
      <c r="E3088" s="64" t="s">
        <v>153</v>
      </c>
      <c r="F3088" s="64" t="s">
        <v>373</v>
      </c>
      <c r="G3088" s="64" t="s">
        <v>531</v>
      </c>
      <c r="H3088" t="s">
        <v>1151</v>
      </c>
      <c r="I3088" s="50" t="str">
        <f t="shared" si="48"/>
        <v>1. 国内CM2DI1. 正反调无小于等于47</v>
      </c>
      <c r="J3088" s="50" t="s">
        <v>1154</v>
      </c>
    </row>
    <row r="3089" spans="1:10" hidden="1">
      <c r="A3089" s="64" t="s">
        <v>1095</v>
      </c>
      <c r="B3089" s="64" t="s">
        <v>307</v>
      </c>
      <c r="C3089" t="s">
        <v>1084</v>
      </c>
      <c r="D3089" s="64" t="s">
        <v>387</v>
      </c>
      <c r="E3089" s="64" t="s">
        <v>153</v>
      </c>
      <c r="F3089" s="64" t="s">
        <v>373</v>
      </c>
      <c r="G3089" s="64" t="s">
        <v>1144</v>
      </c>
      <c r="H3089" t="s">
        <v>1151</v>
      </c>
      <c r="I3089" s="50" t="str">
        <f t="shared" si="48"/>
        <v>1. 国内CM2DI1. 正反调筒式电位电阻小于等于47</v>
      </c>
      <c r="J3089" s="50" t="s">
        <v>1154</v>
      </c>
    </row>
    <row r="3090" spans="1:10" hidden="1">
      <c r="A3090" s="64" t="s">
        <v>1095</v>
      </c>
      <c r="B3090" s="64" t="s">
        <v>307</v>
      </c>
      <c r="C3090" t="s">
        <v>1084</v>
      </c>
      <c r="D3090" s="64" t="s">
        <v>387</v>
      </c>
      <c r="E3090" s="64" t="s">
        <v>28</v>
      </c>
      <c r="F3090" s="64" t="s">
        <v>374</v>
      </c>
      <c r="G3090" s="64" t="s">
        <v>531</v>
      </c>
      <c r="H3090" t="s">
        <v>1151</v>
      </c>
      <c r="I3090" s="50" t="str">
        <f t="shared" si="48"/>
        <v>1. 国内CM2DIII2. 线性调无小于等于47</v>
      </c>
      <c r="J3090" s="50" t="s">
        <v>1156</v>
      </c>
    </row>
    <row r="3091" spans="1:10" hidden="1">
      <c r="A3091" s="64" t="s">
        <v>1095</v>
      </c>
      <c r="B3091" s="64" t="s">
        <v>307</v>
      </c>
      <c r="C3091" t="s">
        <v>1084</v>
      </c>
      <c r="D3091" s="64" t="s">
        <v>387</v>
      </c>
      <c r="E3091" s="64" t="s">
        <v>153</v>
      </c>
      <c r="F3091" s="64" t="s">
        <v>374</v>
      </c>
      <c r="G3091" s="64" t="s">
        <v>531</v>
      </c>
      <c r="H3091" t="s">
        <v>1151</v>
      </c>
      <c r="I3091" s="50" t="str">
        <f t="shared" si="48"/>
        <v>1. 国内CM2DI2. 线性调无小于等于47</v>
      </c>
      <c r="J3091" s="50" t="s">
        <v>1154</v>
      </c>
    </row>
    <row r="3092" spans="1:10" hidden="1">
      <c r="A3092" s="64" t="s">
        <v>1095</v>
      </c>
      <c r="B3092" s="64" t="s">
        <v>307</v>
      </c>
      <c r="C3092" t="s">
        <v>1084</v>
      </c>
      <c r="D3092" s="64" t="s">
        <v>387</v>
      </c>
      <c r="E3092" s="64" t="s">
        <v>28</v>
      </c>
      <c r="F3092" s="64" t="s">
        <v>375</v>
      </c>
      <c r="G3092" s="64" t="s">
        <v>531</v>
      </c>
      <c r="H3092" t="s">
        <v>1151</v>
      </c>
      <c r="I3092" s="50" t="str">
        <f t="shared" si="48"/>
        <v>1. 国内CM2DIII3. 粗细调无小于等于47</v>
      </c>
      <c r="J3092" s="50" t="s">
        <v>1164</v>
      </c>
    </row>
    <row r="3093" spans="1:10" hidden="1">
      <c r="A3093" s="64" t="s">
        <v>1095</v>
      </c>
      <c r="B3093" s="64" t="s">
        <v>307</v>
      </c>
      <c r="C3093" t="s">
        <v>1084</v>
      </c>
      <c r="D3093" s="64" t="s">
        <v>387</v>
      </c>
      <c r="E3093" s="64" t="s">
        <v>28</v>
      </c>
      <c r="F3093" s="64" t="s">
        <v>375</v>
      </c>
      <c r="G3093" s="64" t="s">
        <v>1144</v>
      </c>
      <c r="H3093" t="s">
        <v>1151</v>
      </c>
      <c r="I3093" s="50" t="str">
        <f t="shared" si="48"/>
        <v>1. 国内CM2DIII3. 粗细调筒式电位电阻小于等于47</v>
      </c>
      <c r="J3093" s="50" t="s">
        <v>1164</v>
      </c>
    </row>
    <row r="3094" spans="1:10" hidden="1">
      <c r="A3094" s="64" t="s">
        <v>1095</v>
      </c>
      <c r="B3094" s="64" t="s">
        <v>307</v>
      </c>
      <c r="C3094" t="s">
        <v>1084</v>
      </c>
      <c r="D3094" s="64" t="s">
        <v>387</v>
      </c>
      <c r="E3094" s="64" t="s">
        <v>153</v>
      </c>
      <c r="F3094" s="64" t="s">
        <v>375</v>
      </c>
      <c r="G3094" s="64" t="s">
        <v>531</v>
      </c>
      <c r="H3094" t="s">
        <v>1151</v>
      </c>
      <c r="I3094" s="50" t="str">
        <f t="shared" si="48"/>
        <v>1. 国内CM2DI3. 粗细调无小于等于47</v>
      </c>
      <c r="J3094" s="50" t="s">
        <v>1164</v>
      </c>
    </row>
    <row r="3095" spans="1:10" hidden="1">
      <c r="A3095" s="64" t="s">
        <v>1095</v>
      </c>
      <c r="B3095" s="64" t="s">
        <v>307</v>
      </c>
      <c r="C3095" t="s">
        <v>1084</v>
      </c>
      <c r="D3095" s="64" t="s">
        <v>387</v>
      </c>
      <c r="E3095" s="64" t="s">
        <v>153</v>
      </c>
      <c r="F3095" s="64" t="s">
        <v>375</v>
      </c>
      <c r="G3095" s="64" t="s">
        <v>1144</v>
      </c>
      <c r="H3095" t="s">
        <v>1151</v>
      </c>
      <c r="I3095" s="50" t="str">
        <f t="shared" si="48"/>
        <v>1. 国内CM2DI3. 粗细调筒式电位电阻小于等于47</v>
      </c>
      <c r="J3095" s="50" t="s">
        <v>1164</v>
      </c>
    </row>
    <row r="3096" spans="1:10" hidden="1">
      <c r="A3096" s="64" t="s">
        <v>1095</v>
      </c>
      <c r="B3096" s="64" t="s">
        <v>307</v>
      </c>
      <c r="C3096" t="s">
        <v>1084</v>
      </c>
      <c r="D3096" s="64" t="s">
        <v>387</v>
      </c>
      <c r="E3096" s="64" t="s">
        <v>28</v>
      </c>
      <c r="F3096" s="64" t="s">
        <v>376</v>
      </c>
      <c r="G3096" s="64" t="s">
        <v>531</v>
      </c>
      <c r="H3096" t="s">
        <v>1151</v>
      </c>
      <c r="I3096" s="50" t="str">
        <f t="shared" si="48"/>
        <v>1. 国内CM2DIII4. 多级正反调无小于等于47</v>
      </c>
      <c r="J3096" s="50" t="s">
        <v>1160</v>
      </c>
    </row>
    <row r="3097" spans="1:10" hidden="1">
      <c r="A3097" s="64" t="s">
        <v>1095</v>
      </c>
      <c r="B3097" s="64" t="s">
        <v>307</v>
      </c>
      <c r="C3097" t="s">
        <v>1084</v>
      </c>
      <c r="D3097" s="64" t="s">
        <v>387</v>
      </c>
      <c r="E3097" s="64" t="s">
        <v>28</v>
      </c>
      <c r="F3097" s="64" t="s">
        <v>376</v>
      </c>
      <c r="G3097" s="64" t="s">
        <v>1144</v>
      </c>
      <c r="H3097" t="s">
        <v>1151</v>
      </c>
      <c r="I3097" s="50" t="str">
        <f t="shared" si="48"/>
        <v>1. 国内CM2DIII4. 多级正反调筒式电位电阻小于等于47</v>
      </c>
      <c r="J3097" s="50" t="s">
        <v>1160</v>
      </c>
    </row>
    <row r="3098" spans="1:10" hidden="1">
      <c r="A3098" s="64" t="s">
        <v>1095</v>
      </c>
      <c r="B3098" s="64" t="s">
        <v>307</v>
      </c>
      <c r="C3098" t="s">
        <v>1084</v>
      </c>
      <c r="D3098" s="64" t="s">
        <v>387</v>
      </c>
      <c r="E3098" s="64" t="s">
        <v>153</v>
      </c>
      <c r="F3098" s="64" t="s">
        <v>376</v>
      </c>
      <c r="G3098" s="64" t="s">
        <v>531</v>
      </c>
      <c r="H3098" t="s">
        <v>1151</v>
      </c>
      <c r="I3098" s="50" t="str">
        <f t="shared" si="48"/>
        <v>1. 国内CM2DI4. 多级正反调无小于等于47</v>
      </c>
      <c r="J3098" s="50" t="s">
        <v>1160</v>
      </c>
    </row>
    <row r="3099" spans="1:10" hidden="1">
      <c r="A3099" s="64" t="s">
        <v>1095</v>
      </c>
      <c r="B3099" s="64" t="s">
        <v>307</v>
      </c>
      <c r="C3099" t="s">
        <v>1084</v>
      </c>
      <c r="D3099" s="64" t="s">
        <v>387</v>
      </c>
      <c r="E3099" s="64" t="s">
        <v>153</v>
      </c>
      <c r="F3099" s="64" t="s">
        <v>376</v>
      </c>
      <c r="G3099" s="64" t="s">
        <v>1144</v>
      </c>
      <c r="H3099" t="s">
        <v>1151</v>
      </c>
      <c r="I3099" s="50" t="str">
        <f t="shared" si="48"/>
        <v>1. 国内CM2DI4. 多级正反调筒式电位电阻小于等于47</v>
      </c>
      <c r="J3099" s="50" t="s">
        <v>1160</v>
      </c>
    </row>
    <row r="3100" spans="1:10" hidden="1">
      <c r="A3100" s="64" t="s">
        <v>1095</v>
      </c>
      <c r="B3100" s="64" t="s">
        <v>307</v>
      </c>
      <c r="C3100" t="s">
        <v>1084</v>
      </c>
      <c r="D3100" s="64" t="s">
        <v>387</v>
      </c>
      <c r="E3100" s="64" t="s">
        <v>28</v>
      </c>
      <c r="F3100" s="64" t="s">
        <v>377</v>
      </c>
      <c r="G3100" s="64" t="s">
        <v>531</v>
      </c>
      <c r="H3100" t="s">
        <v>1151</v>
      </c>
      <c r="I3100" s="50" t="str">
        <f t="shared" si="48"/>
        <v>1. 国内CM2DIII5. 多级线性调无小于等于47</v>
      </c>
      <c r="J3100" s="50" t="s">
        <v>1160</v>
      </c>
    </row>
    <row r="3101" spans="1:10" hidden="1">
      <c r="A3101" s="64" t="s">
        <v>1095</v>
      </c>
      <c r="B3101" s="64" t="s">
        <v>307</v>
      </c>
      <c r="C3101" t="s">
        <v>1084</v>
      </c>
      <c r="D3101" s="64" t="s">
        <v>387</v>
      </c>
      <c r="E3101" s="64" t="s">
        <v>153</v>
      </c>
      <c r="F3101" s="64" t="s">
        <v>377</v>
      </c>
      <c r="G3101" s="64" t="s">
        <v>531</v>
      </c>
      <c r="H3101" t="s">
        <v>1151</v>
      </c>
      <c r="I3101" s="50" t="str">
        <f t="shared" si="48"/>
        <v>1. 国内CM2DI5. 多级线性调无小于等于47</v>
      </c>
      <c r="J3101" s="50" t="s">
        <v>1160</v>
      </c>
    </row>
    <row r="3102" spans="1:10" hidden="1">
      <c r="A3102" s="64" t="s">
        <v>1095</v>
      </c>
      <c r="B3102" s="64" t="s">
        <v>307</v>
      </c>
      <c r="C3102" t="s">
        <v>1084</v>
      </c>
      <c r="D3102" s="64" t="s">
        <v>387</v>
      </c>
      <c r="E3102" s="64" t="s">
        <v>28</v>
      </c>
      <c r="F3102" s="64" t="s">
        <v>378</v>
      </c>
      <c r="G3102" s="64" t="s">
        <v>531</v>
      </c>
      <c r="H3102" t="s">
        <v>1151</v>
      </c>
      <c r="I3102" s="50" t="str">
        <f t="shared" si="48"/>
        <v>1. 国内CM2DIII6. 多级粗细调无小于等于47</v>
      </c>
      <c r="J3102" s="50" t="s">
        <v>1160</v>
      </c>
    </row>
    <row r="3103" spans="1:10" hidden="1">
      <c r="A3103" s="64" t="s">
        <v>1095</v>
      </c>
      <c r="B3103" s="64" t="s">
        <v>307</v>
      </c>
      <c r="C3103" t="s">
        <v>1084</v>
      </c>
      <c r="D3103" s="64" t="s">
        <v>387</v>
      </c>
      <c r="E3103" s="64" t="s">
        <v>28</v>
      </c>
      <c r="F3103" s="64" t="s">
        <v>378</v>
      </c>
      <c r="G3103" s="64" t="s">
        <v>1144</v>
      </c>
      <c r="H3103" t="s">
        <v>1151</v>
      </c>
      <c r="I3103" s="50" t="str">
        <f t="shared" si="48"/>
        <v>1. 国内CM2DIII6. 多级粗细调筒式电位电阻小于等于47</v>
      </c>
      <c r="J3103" s="50" t="s">
        <v>1160</v>
      </c>
    </row>
    <row r="3104" spans="1:10" hidden="1">
      <c r="A3104" s="64" t="s">
        <v>1095</v>
      </c>
      <c r="B3104" s="64" t="s">
        <v>307</v>
      </c>
      <c r="C3104" t="s">
        <v>1084</v>
      </c>
      <c r="D3104" s="64" t="s">
        <v>387</v>
      </c>
      <c r="E3104" s="64" t="s">
        <v>153</v>
      </c>
      <c r="F3104" s="64" t="s">
        <v>378</v>
      </c>
      <c r="G3104" s="64" t="s">
        <v>531</v>
      </c>
      <c r="H3104" t="s">
        <v>1151</v>
      </c>
      <c r="I3104" s="50" t="str">
        <f t="shared" si="48"/>
        <v>1. 国内CM2DI6. 多级粗细调无小于等于47</v>
      </c>
      <c r="J3104" s="50" t="s">
        <v>1160</v>
      </c>
    </row>
    <row r="3105" spans="1:10" hidden="1">
      <c r="A3105" s="64" t="s">
        <v>1095</v>
      </c>
      <c r="B3105" s="64" t="s">
        <v>307</v>
      </c>
      <c r="C3105" t="s">
        <v>1084</v>
      </c>
      <c r="D3105" s="64" t="s">
        <v>387</v>
      </c>
      <c r="E3105" s="64" t="s">
        <v>153</v>
      </c>
      <c r="F3105" s="64" t="s">
        <v>378</v>
      </c>
      <c r="G3105" s="64" t="s">
        <v>1144</v>
      </c>
      <c r="H3105" t="s">
        <v>1151</v>
      </c>
      <c r="I3105" s="50" t="str">
        <f t="shared" si="48"/>
        <v>1. 国内CM2DI6. 多级粗细调筒式电位电阻小于等于47</v>
      </c>
      <c r="J3105" s="50" t="s">
        <v>1160</v>
      </c>
    </row>
    <row r="3106" spans="1:10" hidden="1">
      <c r="A3106" s="64" t="s">
        <v>1095</v>
      </c>
      <c r="B3106" s="64" t="s">
        <v>307</v>
      </c>
      <c r="C3106" t="s">
        <v>1084</v>
      </c>
      <c r="D3106" s="64" t="s">
        <v>390</v>
      </c>
      <c r="E3106" s="64" t="s">
        <v>28</v>
      </c>
      <c r="F3106" s="64" t="s">
        <v>373</v>
      </c>
      <c r="G3106" s="64" t="s">
        <v>531</v>
      </c>
      <c r="H3106" t="s">
        <v>1151</v>
      </c>
      <c r="I3106" s="50" t="str">
        <f t="shared" si="48"/>
        <v>1. 国内CM2DEIII1. 正反调无小于等于47</v>
      </c>
      <c r="J3106" s="50" t="s">
        <v>1156</v>
      </c>
    </row>
    <row r="3107" spans="1:10" hidden="1">
      <c r="A3107" s="64" t="s">
        <v>1095</v>
      </c>
      <c r="B3107" s="64" t="s">
        <v>307</v>
      </c>
      <c r="C3107" t="s">
        <v>1084</v>
      </c>
      <c r="D3107" s="64" t="s">
        <v>390</v>
      </c>
      <c r="E3107" s="64" t="s">
        <v>28</v>
      </c>
      <c r="F3107" s="64" t="s">
        <v>373</v>
      </c>
      <c r="G3107" s="64" t="s">
        <v>1144</v>
      </c>
      <c r="H3107" t="s">
        <v>1151</v>
      </c>
      <c r="I3107" s="50" t="str">
        <f t="shared" si="48"/>
        <v>1. 国内CM2DEIII1. 正反调筒式电位电阻小于等于47</v>
      </c>
      <c r="J3107" s="50" t="s">
        <v>1162</v>
      </c>
    </row>
    <row r="3108" spans="1:10" hidden="1">
      <c r="A3108" s="64" t="s">
        <v>1095</v>
      </c>
      <c r="B3108" s="64" t="s">
        <v>307</v>
      </c>
      <c r="C3108" t="s">
        <v>1084</v>
      </c>
      <c r="D3108" s="64" t="s">
        <v>390</v>
      </c>
      <c r="E3108" s="64" t="s">
        <v>153</v>
      </c>
      <c r="F3108" s="64" t="s">
        <v>373</v>
      </c>
      <c r="G3108" s="64" t="s">
        <v>531</v>
      </c>
      <c r="H3108" t="s">
        <v>1151</v>
      </c>
      <c r="I3108" s="50" t="str">
        <f t="shared" si="48"/>
        <v>1. 国内CM2DEI1. 正反调无小于等于47</v>
      </c>
      <c r="J3108" s="50" t="s">
        <v>1154</v>
      </c>
    </row>
    <row r="3109" spans="1:10" hidden="1">
      <c r="A3109" s="64" t="s">
        <v>1095</v>
      </c>
      <c r="B3109" s="64" t="s">
        <v>307</v>
      </c>
      <c r="C3109" t="s">
        <v>1084</v>
      </c>
      <c r="D3109" s="64" t="s">
        <v>390</v>
      </c>
      <c r="E3109" s="64" t="s">
        <v>153</v>
      </c>
      <c r="F3109" s="64" t="s">
        <v>373</v>
      </c>
      <c r="G3109" s="64" t="s">
        <v>1144</v>
      </c>
      <c r="H3109" t="s">
        <v>1151</v>
      </c>
      <c r="I3109" s="50" t="str">
        <f t="shared" si="48"/>
        <v>1. 国内CM2DEI1. 正反调筒式电位电阻小于等于47</v>
      </c>
      <c r="J3109" s="50" t="s">
        <v>1154</v>
      </c>
    </row>
    <row r="3110" spans="1:10" hidden="1">
      <c r="A3110" s="64" t="s">
        <v>1095</v>
      </c>
      <c r="B3110" s="64" t="s">
        <v>307</v>
      </c>
      <c r="C3110" t="s">
        <v>1084</v>
      </c>
      <c r="D3110" s="64" t="s">
        <v>390</v>
      </c>
      <c r="E3110" s="64" t="s">
        <v>28</v>
      </c>
      <c r="F3110" s="64" t="s">
        <v>374</v>
      </c>
      <c r="G3110" s="64" t="s">
        <v>531</v>
      </c>
      <c r="H3110" t="s">
        <v>1151</v>
      </c>
      <c r="I3110" s="50" t="str">
        <f t="shared" si="48"/>
        <v>1. 国内CM2DEIII2. 线性调无小于等于47</v>
      </c>
      <c r="J3110" s="50" t="s">
        <v>1156</v>
      </c>
    </row>
    <row r="3111" spans="1:10" hidden="1">
      <c r="A3111" s="64" t="s">
        <v>1095</v>
      </c>
      <c r="B3111" s="64" t="s">
        <v>307</v>
      </c>
      <c r="C3111" t="s">
        <v>1084</v>
      </c>
      <c r="D3111" s="64" t="s">
        <v>390</v>
      </c>
      <c r="E3111" s="64" t="s">
        <v>153</v>
      </c>
      <c r="F3111" s="64" t="s">
        <v>374</v>
      </c>
      <c r="G3111" s="64" t="s">
        <v>531</v>
      </c>
      <c r="H3111" t="s">
        <v>1151</v>
      </c>
      <c r="I3111" s="50" t="str">
        <f t="shared" si="48"/>
        <v>1. 国内CM2DEI2. 线性调无小于等于47</v>
      </c>
      <c r="J3111" s="50" t="s">
        <v>1154</v>
      </c>
    </row>
    <row r="3112" spans="1:10" hidden="1">
      <c r="A3112" s="64" t="s">
        <v>1095</v>
      </c>
      <c r="B3112" s="64" t="s">
        <v>307</v>
      </c>
      <c r="C3112" t="s">
        <v>1084</v>
      </c>
      <c r="D3112" s="64" t="s">
        <v>390</v>
      </c>
      <c r="E3112" s="64" t="s">
        <v>28</v>
      </c>
      <c r="F3112" s="64" t="s">
        <v>375</v>
      </c>
      <c r="G3112" s="64" t="s">
        <v>531</v>
      </c>
      <c r="H3112" t="s">
        <v>1151</v>
      </c>
      <c r="I3112" s="50" t="str">
        <f t="shared" si="48"/>
        <v>1. 国内CM2DEIII3. 粗细调无小于等于47</v>
      </c>
      <c r="J3112" s="50" t="s">
        <v>1164</v>
      </c>
    </row>
    <row r="3113" spans="1:10" hidden="1">
      <c r="A3113" s="64" t="s">
        <v>1095</v>
      </c>
      <c r="B3113" s="64" t="s">
        <v>307</v>
      </c>
      <c r="C3113" t="s">
        <v>1084</v>
      </c>
      <c r="D3113" s="64" t="s">
        <v>390</v>
      </c>
      <c r="E3113" s="64" t="s">
        <v>28</v>
      </c>
      <c r="F3113" s="64" t="s">
        <v>375</v>
      </c>
      <c r="G3113" s="64" t="s">
        <v>1144</v>
      </c>
      <c r="H3113" t="s">
        <v>1151</v>
      </c>
      <c r="I3113" s="50" t="str">
        <f t="shared" si="48"/>
        <v>1. 国内CM2DEIII3. 粗细调筒式电位电阻小于等于47</v>
      </c>
      <c r="J3113" s="50" t="s">
        <v>1164</v>
      </c>
    </row>
    <row r="3114" spans="1:10" hidden="1">
      <c r="A3114" s="64" t="s">
        <v>1095</v>
      </c>
      <c r="B3114" s="64" t="s">
        <v>307</v>
      </c>
      <c r="C3114" t="s">
        <v>1084</v>
      </c>
      <c r="D3114" s="64" t="s">
        <v>390</v>
      </c>
      <c r="E3114" s="64" t="s">
        <v>153</v>
      </c>
      <c r="F3114" s="64" t="s">
        <v>375</v>
      </c>
      <c r="G3114" s="64" t="s">
        <v>531</v>
      </c>
      <c r="H3114" t="s">
        <v>1151</v>
      </c>
      <c r="I3114" s="50" t="str">
        <f t="shared" ref="I3114:I3177" si="49">A3114&amp;B3114&amp;D3114&amp;E3114&amp;F3114&amp;G3114&amp;H3114</f>
        <v>1. 国内CM2DEI3. 粗细调无小于等于47</v>
      </c>
      <c r="J3114" s="50" t="s">
        <v>1164</v>
      </c>
    </row>
    <row r="3115" spans="1:10" hidden="1">
      <c r="A3115" s="64" t="s">
        <v>1095</v>
      </c>
      <c r="B3115" s="64" t="s">
        <v>307</v>
      </c>
      <c r="C3115" t="s">
        <v>1084</v>
      </c>
      <c r="D3115" s="64" t="s">
        <v>390</v>
      </c>
      <c r="E3115" s="64" t="s">
        <v>153</v>
      </c>
      <c r="F3115" s="64" t="s">
        <v>375</v>
      </c>
      <c r="G3115" s="64" t="s">
        <v>1144</v>
      </c>
      <c r="H3115" t="s">
        <v>1151</v>
      </c>
      <c r="I3115" s="50" t="str">
        <f t="shared" si="49"/>
        <v>1. 国内CM2DEI3. 粗细调筒式电位电阻小于等于47</v>
      </c>
      <c r="J3115" s="50" t="s">
        <v>1164</v>
      </c>
    </row>
    <row r="3116" spans="1:10" hidden="1">
      <c r="A3116" s="64" t="s">
        <v>1095</v>
      </c>
      <c r="B3116" s="64" t="s">
        <v>307</v>
      </c>
      <c r="C3116" t="s">
        <v>1084</v>
      </c>
      <c r="D3116" s="64" t="s">
        <v>390</v>
      </c>
      <c r="E3116" s="64" t="s">
        <v>28</v>
      </c>
      <c r="F3116" s="64" t="s">
        <v>376</v>
      </c>
      <c r="G3116" s="64" t="s">
        <v>531</v>
      </c>
      <c r="H3116" t="s">
        <v>1151</v>
      </c>
      <c r="I3116" s="50" t="str">
        <f t="shared" si="49"/>
        <v>1. 国内CM2DEIII4. 多级正反调无小于等于47</v>
      </c>
      <c r="J3116" s="50" t="s">
        <v>1160</v>
      </c>
    </row>
    <row r="3117" spans="1:10" hidden="1">
      <c r="A3117" s="64" t="s">
        <v>1095</v>
      </c>
      <c r="B3117" s="64" t="s">
        <v>307</v>
      </c>
      <c r="C3117" t="s">
        <v>1084</v>
      </c>
      <c r="D3117" s="64" t="s">
        <v>390</v>
      </c>
      <c r="E3117" s="64" t="s">
        <v>28</v>
      </c>
      <c r="F3117" s="64" t="s">
        <v>376</v>
      </c>
      <c r="G3117" s="64" t="s">
        <v>1144</v>
      </c>
      <c r="H3117" t="s">
        <v>1151</v>
      </c>
      <c r="I3117" s="50" t="str">
        <f t="shared" si="49"/>
        <v>1. 国内CM2DEIII4. 多级正反调筒式电位电阻小于等于47</v>
      </c>
      <c r="J3117" s="50" t="s">
        <v>1160</v>
      </c>
    </row>
    <row r="3118" spans="1:10" hidden="1">
      <c r="A3118" s="64" t="s">
        <v>1095</v>
      </c>
      <c r="B3118" s="64" t="s">
        <v>307</v>
      </c>
      <c r="C3118" t="s">
        <v>1084</v>
      </c>
      <c r="D3118" s="64" t="s">
        <v>390</v>
      </c>
      <c r="E3118" s="64" t="s">
        <v>153</v>
      </c>
      <c r="F3118" s="64" t="s">
        <v>376</v>
      </c>
      <c r="G3118" s="64" t="s">
        <v>531</v>
      </c>
      <c r="H3118" t="s">
        <v>1151</v>
      </c>
      <c r="I3118" s="50" t="str">
        <f t="shared" si="49"/>
        <v>1. 国内CM2DEI4. 多级正反调无小于等于47</v>
      </c>
      <c r="J3118" s="50" t="s">
        <v>1160</v>
      </c>
    </row>
    <row r="3119" spans="1:10" hidden="1">
      <c r="A3119" s="64" t="s">
        <v>1095</v>
      </c>
      <c r="B3119" s="64" t="s">
        <v>307</v>
      </c>
      <c r="C3119" t="s">
        <v>1084</v>
      </c>
      <c r="D3119" s="64" t="s">
        <v>390</v>
      </c>
      <c r="E3119" s="64" t="s">
        <v>153</v>
      </c>
      <c r="F3119" s="64" t="s">
        <v>376</v>
      </c>
      <c r="G3119" s="64" t="s">
        <v>1144</v>
      </c>
      <c r="H3119" t="s">
        <v>1151</v>
      </c>
      <c r="I3119" s="50" t="str">
        <f t="shared" si="49"/>
        <v>1. 国内CM2DEI4. 多级正反调筒式电位电阻小于等于47</v>
      </c>
      <c r="J3119" s="50" t="s">
        <v>1160</v>
      </c>
    </row>
    <row r="3120" spans="1:10" hidden="1">
      <c r="A3120" s="64" t="s">
        <v>1095</v>
      </c>
      <c r="B3120" s="64" t="s">
        <v>307</v>
      </c>
      <c r="C3120" t="s">
        <v>1084</v>
      </c>
      <c r="D3120" s="64" t="s">
        <v>390</v>
      </c>
      <c r="E3120" s="64" t="s">
        <v>28</v>
      </c>
      <c r="F3120" s="64" t="s">
        <v>377</v>
      </c>
      <c r="G3120" s="64" t="s">
        <v>531</v>
      </c>
      <c r="H3120" t="s">
        <v>1151</v>
      </c>
      <c r="I3120" s="50" t="str">
        <f t="shared" si="49"/>
        <v>1. 国内CM2DEIII5. 多级线性调无小于等于47</v>
      </c>
      <c r="J3120" s="50" t="s">
        <v>1160</v>
      </c>
    </row>
    <row r="3121" spans="1:10" hidden="1">
      <c r="A3121" s="64" t="s">
        <v>1095</v>
      </c>
      <c r="B3121" s="64" t="s">
        <v>307</v>
      </c>
      <c r="C3121" t="s">
        <v>1084</v>
      </c>
      <c r="D3121" s="64" t="s">
        <v>390</v>
      </c>
      <c r="E3121" s="64" t="s">
        <v>153</v>
      </c>
      <c r="F3121" s="64" t="s">
        <v>377</v>
      </c>
      <c r="G3121" s="64" t="s">
        <v>531</v>
      </c>
      <c r="H3121" t="s">
        <v>1151</v>
      </c>
      <c r="I3121" s="50" t="str">
        <f t="shared" si="49"/>
        <v>1. 国内CM2DEI5. 多级线性调无小于等于47</v>
      </c>
      <c r="J3121" s="50" t="s">
        <v>1160</v>
      </c>
    </row>
    <row r="3122" spans="1:10" hidden="1">
      <c r="A3122" s="64" t="s">
        <v>1095</v>
      </c>
      <c r="B3122" s="64" t="s">
        <v>307</v>
      </c>
      <c r="C3122" t="s">
        <v>1084</v>
      </c>
      <c r="D3122" s="64" t="s">
        <v>390</v>
      </c>
      <c r="E3122" s="64" t="s">
        <v>28</v>
      </c>
      <c r="F3122" s="64" t="s">
        <v>378</v>
      </c>
      <c r="G3122" s="64" t="s">
        <v>531</v>
      </c>
      <c r="H3122" t="s">
        <v>1151</v>
      </c>
      <c r="I3122" s="50" t="str">
        <f t="shared" si="49"/>
        <v>1. 国内CM2DEIII6. 多级粗细调无小于等于47</v>
      </c>
      <c r="J3122" s="50" t="s">
        <v>1160</v>
      </c>
    </row>
    <row r="3123" spans="1:10" hidden="1">
      <c r="A3123" s="64" t="s">
        <v>1095</v>
      </c>
      <c r="B3123" s="64" t="s">
        <v>307</v>
      </c>
      <c r="C3123" t="s">
        <v>1084</v>
      </c>
      <c r="D3123" s="64" t="s">
        <v>390</v>
      </c>
      <c r="E3123" s="64" t="s">
        <v>28</v>
      </c>
      <c r="F3123" s="64" t="s">
        <v>378</v>
      </c>
      <c r="G3123" s="64" t="s">
        <v>1144</v>
      </c>
      <c r="H3123" t="s">
        <v>1151</v>
      </c>
      <c r="I3123" s="50" t="str">
        <f t="shared" si="49"/>
        <v>1. 国内CM2DEIII6. 多级粗细调筒式电位电阻小于等于47</v>
      </c>
      <c r="J3123" s="50" t="s">
        <v>1160</v>
      </c>
    </row>
    <row r="3124" spans="1:10" hidden="1">
      <c r="A3124" s="64" t="s">
        <v>1095</v>
      </c>
      <c r="B3124" s="64" t="s">
        <v>307</v>
      </c>
      <c r="C3124" t="s">
        <v>1084</v>
      </c>
      <c r="D3124" s="64" t="s">
        <v>390</v>
      </c>
      <c r="E3124" s="64" t="s">
        <v>153</v>
      </c>
      <c r="F3124" s="64" t="s">
        <v>378</v>
      </c>
      <c r="G3124" s="64" t="s">
        <v>531</v>
      </c>
      <c r="H3124" t="s">
        <v>1151</v>
      </c>
      <c r="I3124" s="50" t="str">
        <f t="shared" si="49"/>
        <v>1. 国内CM2DEI6. 多级粗细调无小于等于47</v>
      </c>
      <c r="J3124" s="50" t="s">
        <v>1160</v>
      </c>
    </row>
    <row r="3125" spans="1:10" hidden="1">
      <c r="A3125" s="64" t="s">
        <v>1095</v>
      </c>
      <c r="B3125" s="64" t="s">
        <v>307</v>
      </c>
      <c r="C3125" t="s">
        <v>1084</v>
      </c>
      <c r="D3125" s="64" t="s">
        <v>390</v>
      </c>
      <c r="E3125" s="64" t="s">
        <v>153</v>
      </c>
      <c r="F3125" s="64" t="s">
        <v>378</v>
      </c>
      <c r="G3125" s="64" t="s">
        <v>1144</v>
      </c>
      <c r="H3125" t="s">
        <v>1151</v>
      </c>
      <c r="I3125" s="50" t="str">
        <f t="shared" si="49"/>
        <v>1. 国内CM2DEI6. 多级粗细调筒式电位电阻小于等于47</v>
      </c>
      <c r="J3125" s="50" t="s">
        <v>1160</v>
      </c>
    </row>
    <row r="3126" spans="1:10" hidden="1">
      <c r="A3126" s="64" t="s">
        <v>1095</v>
      </c>
      <c r="B3126" s="64" t="s">
        <v>307</v>
      </c>
      <c r="C3126" t="s">
        <v>1084</v>
      </c>
      <c r="D3126" s="64" t="s">
        <v>118</v>
      </c>
      <c r="E3126" s="64" t="s">
        <v>28</v>
      </c>
      <c r="F3126" s="64" t="s">
        <v>373</v>
      </c>
      <c r="G3126" s="64" t="s">
        <v>531</v>
      </c>
      <c r="H3126" t="s">
        <v>1152</v>
      </c>
      <c r="I3126" s="50" t="str">
        <f t="shared" si="49"/>
        <v>1. 国内CM2BIII1. 正反调无大于47</v>
      </c>
      <c r="J3126" s="50" t="s">
        <v>1154</v>
      </c>
    </row>
    <row r="3127" spans="1:10" hidden="1">
      <c r="A3127" s="64" t="s">
        <v>1095</v>
      </c>
      <c r="B3127" s="64" t="s">
        <v>307</v>
      </c>
      <c r="C3127" t="s">
        <v>1084</v>
      </c>
      <c r="D3127" s="64" t="s">
        <v>118</v>
      </c>
      <c r="E3127" s="64" t="s">
        <v>28</v>
      </c>
      <c r="F3127" s="64" t="s">
        <v>373</v>
      </c>
      <c r="G3127" s="64" t="s">
        <v>1144</v>
      </c>
      <c r="H3127" t="s">
        <v>1152</v>
      </c>
      <c r="I3127" s="50" t="str">
        <f t="shared" si="49"/>
        <v>1. 国内CM2BIII1. 正反调筒式电位电阻大于47</v>
      </c>
      <c r="J3127" s="50" t="s">
        <v>1156</v>
      </c>
    </row>
    <row r="3128" spans="1:10" hidden="1">
      <c r="A3128" s="64" t="s">
        <v>1095</v>
      </c>
      <c r="B3128" s="64" t="s">
        <v>307</v>
      </c>
      <c r="C3128" t="s">
        <v>1084</v>
      </c>
      <c r="D3128" s="64" t="s">
        <v>118</v>
      </c>
      <c r="E3128" s="64" t="s">
        <v>153</v>
      </c>
      <c r="F3128" s="64" t="s">
        <v>373</v>
      </c>
      <c r="G3128" s="64" t="s">
        <v>531</v>
      </c>
      <c r="H3128" t="s">
        <v>1152</v>
      </c>
      <c r="I3128" s="50" t="str">
        <f t="shared" si="49"/>
        <v>1. 国内CM2BI1. 正反调无大于47</v>
      </c>
      <c r="J3128" s="50" t="s">
        <v>1154</v>
      </c>
    </row>
    <row r="3129" spans="1:10" hidden="1">
      <c r="A3129" s="64" t="s">
        <v>1095</v>
      </c>
      <c r="B3129" s="64" t="s">
        <v>307</v>
      </c>
      <c r="C3129" t="s">
        <v>1084</v>
      </c>
      <c r="D3129" s="64" t="s">
        <v>118</v>
      </c>
      <c r="E3129" s="64" t="s">
        <v>153</v>
      </c>
      <c r="F3129" s="64" t="s">
        <v>373</v>
      </c>
      <c r="G3129" s="64" t="s">
        <v>1144</v>
      </c>
      <c r="H3129" t="s">
        <v>1152</v>
      </c>
      <c r="I3129" s="50" t="str">
        <f t="shared" si="49"/>
        <v>1. 国内CM2BI1. 正反调筒式电位电阻大于47</v>
      </c>
      <c r="J3129" s="50" t="s">
        <v>1154</v>
      </c>
    </row>
    <row r="3130" spans="1:10" hidden="1">
      <c r="A3130" s="64" t="s">
        <v>1095</v>
      </c>
      <c r="B3130" s="64" t="s">
        <v>307</v>
      </c>
      <c r="C3130" t="s">
        <v>1084</v>
      </c>
      <c r="D3130" s="64" t="s">
        <v>118</v>
      </c>
      <c r="E3130" s="64" t="s">
        <v>28</v>
      </c>
      <c r="F3130" s="64" t="s">
        <v>374</v>
      </c>
      <c r="G3130" s="64" t="s">
        <v>531</v>
      </c>
      <c r="H3130" t="s">
        <v>1152</v>
      </c>
      <c r="I3130" s="50" t="str">
        <f t="shared" si="49"/>
        <v>1. 国内CM2BIII2. 线性调无大于47</v>
      </c>
      <c r="J3130" s="50" t="s">
        <v>1154</v>
      </c>
    </row>
    <row r="3131" spans="1:10" hidden="1">
      <c r="A3131" s="64" t="s">
        <v>1095</v>
      </c>
      <c r="B3131" s="64" t="s">
        <v>307</v>
      </c>
      <c r="C3131" t="s">
        <v>1084</v>
      </c>
      <c r="D3131" s="64" t="s">
        <v>118</v>
      </c>
      <c r="E3131" s="64" t="s">
        <v>153</v>
      </c>
      <c r="F3131" s="64" t="s">
        <v>374</v>
      </c>
      <c r="G3131" s="64" t="s">
        <v>531</v>
      </c>
      <c r="H3131" t="s">
        <v>1152</v>
      </c>
      <c r="I3131" s="50" t="str">
        <f t="shared" si="49"/>
        <v>1. 国内CM2BI2. 线性调无大于47</v>
      </c>
      <c r="J3131" s="50" t="s">
        <v>1154</v>
      </c>
    </row>
    <row r="3132" spans="1:10" hidden="1">
      <c r="A3132" s="64" t="s">
        <v>1095</v>
      </c>
      <c r="B3132" s="64" t="s">
        <v>307</v>
      </c>
      <c r="C3132" t="s">
        <v>1084</v>
      </c>
      <c r="D3132" s="64" t="s">
        <v>118</v>
      </c>
      <c r="E3132" s="64" t="s">
        <v>28</v>
      </c>
      <c r="F3132" s="64" t="s">
        <v>375</v>
      </c>
      <c r="G3132" s="64" t="s">
        <v>531</v>
      </c>
      <c r="H3132" t="s">
        <v>1152</v>
      </c>
      <c r="I3132" s="50" t="str">
        <f t="shared" si="49"/>
        <v>1. 国内CM2BIII3. 粗细调无大于47</v>
      </c>
      <c r="J3132" s="50" t="s">
        <v>1158</v>
      </c>
    </row>
    <row r="3133" spans="1:10" hidden="1">
      <c r="A3133" s="64" t="s">
        <v>1095</v>
      </c>
      <c r="B3133" s="64" t="s">
        <v>307</v>
      </c>
      <c r="C3133" t="s">
        <v>1084</v>
      </c>
      <c r="D3133" s="64" t="s">
        <v>118</v>
      </c>
      <c r="E3133" s="64" t="s">
        <v>28</v>
      </c>
      <c r="F3133" s="64" t="s">
        <v>375</v>
      </c>
      <c r="G3133" s="64" t="s">
        <v>1144</v>
      </c>
      <c r="H3133" t="s">
        <v>1152</v>
      </c>
      <c r="I3133" s="50" t="str">
        <f t="shared" si="49"/>
        <v>1. 国内CM2BIII3. 粗细调筒式电位电阻大于47</v>
      </c>
      <c r="J3133" s="50" t="s">
        <v>1158</v>
      </c>
    </row>
    <row r="3134" spans="1:10" hidden="1">
      <c r="A3134" s="64" t="s">
        <v>1095</v>
      </c>
      <c r="B3134" s="64" t="s">
        <v>307</v>
      </c>
      <c r="C3134" t="s">
        <v>1084</v>
      </c>
      <c r="D3134" s="64" t="s">
        <v>118</v>
      </c>
      <c r="E3134" s="64" t="s">
        <v>153</v>
      </c>
      <c r="F3134" s="64" t="s">
        <v>375</v>
      </c>
      <c r="G3134" s="64" t="s">
        <v>531</v>
      </c>
      <c r="H3134" t="s">
        <v>1152</v>
      </c>
      <c r="I3134" s="50" t="str">
        <f t="shared" si="49"/>
        <v>1. 国内CM2BI3. 粗细调无大于47</v>
      </c>
      <c r="J3134" s="50" t="s">
        <v>1158</v>
      </c>
    </row>
    <row r="3135" spans="1:10" hidden="1">
      <c r="A3135" s="64" t="s">
        <v>1095</v>
      </c>
      <c r="B3135" s="64" t="s">
        <v>307</v>
      </c>
      <c r="C3135" t="s">
        <v>1084</v>
      </c>
      <c r="D3135" s="64" t="s">
        <v>118</v>
      </c>
      <c r="E3135" s="64" t="s">
        <v>153</v>
      </c>
      <c r="F3135" s="64" t="s">
        <v>375</v>
      </c>
      <c r="G3135" s="64" t="s">
        <v>1144</v>
      </c>
      <c r="H3135" t="s">
        <v>1152</v>
      </c>
      <c r="I3135" s="50" t="str">
        <f t="shared" si="49"/>
        <v>1. 国内CM2BI3. 粗细调筒式电位电阻大于47</v>
      </c>
      <c r="J3135" s="50" t="s">
        <v>1158</v>
      </c>
    </row>
    <row r="3136" spans="1:10" hidden="1">
      <c r="A3136" s="64" t="s">
        <v>1095</v>
      </c>
      <c r="B3136" s="64" t="s">
        <v>307</v>
      </c>
      <c r="C3136" t="s">
        <v>1084</v>
      </c>
      <c r="D3136" s="64" t="s">
        <v>118</v>
      </c>
      <c r="E3136" s="64" t="s">
        <v>28</v>
      </c>
      <c r="F3136" s="64" t="s">
        <v>376</v>
      </c>
      <c r="G3136" s="64" t="s">
        <v>531</v>
      </c>
      <c r="H3136" t="s">
        <v>1152</v>
      </c>
      <c r="I3136" s="50" t="str">
        <f t="shared" si="49"/>
        <v>1. 国内CM2BIII4. 多级正反调无大于47</v>
      </c>
      <c r="J3136" s="50" t="s">
        <v>1166</v>
      </c>
    </row>
    <row r="3137" spans="1:10" hidden="1">
      <c r="A3137" s="64" t="s">
        <v>1095</v>
      </c>
      <c r="B3137" s="64" t="s">
        <v>307</v>
      </c>
      <c r="C3137" t="s">
        <v>1084</v>
      </c>
      <c r="D3137" s="64" t="s">
        <v>118</v>
      </c>
      <c r="E3137" s="64" t="s">
        <v>28</v>
      </c>
      <c r="F3137" s="64" t="s">
        <v>376</v>
      </c>
      <c r="G3137" s="64" t="s">
        <v>1144</v>
      </c>
      <c r="H3137" t="s">
        <v>1152</v>
      </c>
      <c r="I3137" s="50" t="str">
        <f t="shared" si="49"/>
        <v>1. 国内CM2BIII4. 多级正反调筒式电位电阻大于47</v>
      </c>
      <c r="J3137" s="50" t="s">
        <v>1166</v>
      </c>
    </row>
    <row r="3138" spans="1:10" hidden="1">
      <c r="A3138" s="64" t="s">
        <v>1095</v>
      </c>
      <c r="B3138" s="64" t="s">
        <v>307</v>
      </c>
      <c r="C3138" t="s">
        <v>1084</v>
      </c>
      <c r="D3138" s="64" t="s">
        <v>118</v>
      </c>
      <c r="E3138" s="64" t="s">
        <v>153</v>
      </c>
      <c r="F3138" s="64" t="s">
        <v>376</v>
      </c>
      <c r="G3138" s="64" t="s">
        <v>531</v>
      </c>
      <c r="H3138" t="s">
        <v>1152</v>
      </c>
      <c r="I3138" s="50" t="str">
        <f t="shared" si="49"/>
        <v>1. 国内CM2BI4. 多级正反调无大于47</v>
      </c>
      <c r="J3138" s="50" t="s">
        <v>1166</v>
      </c>
    </row>
    <row r="3139" spans="1:10" hidden="1">
      <c r="A3139" s="64" t="s">
        <v>1095</v>
      </c>
      <c r="B3139" s="64" t="s">
        <v>307</v>
      </c>
      <c r="C3139" t="s">
        <v>1084</v>
      </c>
      <c r="D3139" s="64" t="s">
        <v>118</v>
      </c>
      <c r="E3139" s="64" t="s">
        <v>153</v>
      </c>
      <c r="F3139" s="64" t="s">
        <v>376</v>
      </c>
      <c r="G3139" s="64" t="s">
        <v>1144</v>
      </c>
      <c r="H3139" t="s">
        <v>1152</v>
      </c>
      <c r="I3139" s="50" t="str">
        <f t="shared" si="49"/>
        <v>1. 国内CM2BI4. 多级正反调筒式电位电阻大于47</v>
      </c>
      <c r="J3139" s="50" t="s">
        <v>1166</v>
      </c>
    </row>
    <row r="3140" spans="1:10" hidden="1">
      <c r="A3140" s="64" t="s">
        <v>1095</v>
      </c>
      <c r="B3140" s="64" t="s">
        <v>307</v>
      </c>
      <c r="C3140" t="s">
        <v>1084</v>
      </c>
      <c r="D3140" s="64" t="s">
        <v>118</v>
      </c>
      <c r="E3140" s="64" t="s">
        <v>28</v>
      </c>
      <c r="F3140" s="64" t="s">
        <v>377</v>
      </c>
      <c r="G3140" s="64" t="s">
        <v>531</v>
      </c>
      <c r="H3140" t="s">
        <v>1152</v>
      </c>
      <c r="I3140" s="50" t="str">
        <f t="shared" si="49"/>
        <v>1. 国内CM2BIII5. 多级线性调无大于47</v>
      </c>
      <c r="J3140" s="50" t="s">
        <v>1166</v>
      </c>
    </row>
    <row r="3141" spans="1:10" hidden="1">
      <c r="A3141" s="64" t="s">
        <v>1095</v>
      </c>
      <c r="B3141" s="64" t="s">
        <v>307</v>
      </c>
      <c r="C3141" t="s">
        <v>1084</v>
      </c>
      <c r="D3141" s="64" t="s">
        <v>118</v>
      </c>
      <c r="E3141" s="64" t="s">
        <v>153</v>
      </c>
      <c r="F3141" s="64" t="s">
        <v>377</v>
      </c>
      <c r="G3141" s="64" t="s">
        <v>531</v>
      </c>
      <c r="H3141" t="s">
        <v>1152</v>
      </c>
      <c r="I3141" s="50" t="str">
        <f t="shared" si="49"/>
        <v>1. 国内CM2BI5. 多级线性调无大于47</v>
      </c>
      <c r="J3141" s="50" t="s">
        <v>1166</v>
      </c>
    </row>
    <row r="3142" spans="1:10" hidden="1">
      <c r="A3142" s="64" t="s">
        <v>1095</v>
      </c>
      <c r="B3142" s="64" t="s">
        <v>307</v>
      </c>
      <c r="C3142" t="s">
        <v>1084</v>
      </c>
      <c r="D3142" s="64" t="s">
        <v>118</v>
      </c>
      <c r="E3142" s="64" t="s">
        <v>28</v>
      </c>
      <c r="F3142" s="64" t="s">
        <v>378</v>
      </c>
      <c r="G3142" s="64" t="s">
        <v>531</v>
      </c>
      <c r="H3142" t="s">
        <v>1152</v>
      </c>
      <c r="I3142" s="50" t="str">
        <f t="shared" si="49"/>
        <v>1. 国内CM2BIII6. 多级粗细调无大于47</v>
      </c>
      <c r="J3142" s="50" t="s">
        <v>1166</v>
      </c>
    </row>
    <row r="3143" spans="1:10" hidden="1">
      <c r="A3143" s="64" t="s">
        <v>1095</v>
      </c>
      <c r="B3143" s="64" t="s">
        <v>307</v>
      </c>
      <c r="C3143" t="s">
        <v>1084</v>
      </c>
      <c r="D3143" s="64" t="s">
        <v>118</v>
      </c>
      <c r="E3143" s="64" t="s">
        <v>28</v>
      </c>
      <c r="F3143" s="64" t="s">
        <v>378</v>
      </c>
      <c r="G3143" s="64" t="s">
        <v>1144</v>
      </c>
      <c r="H3143" t="s">
        <v>1152</v>
      </c>
      <c r="I3143" s="50" t="str">
        <f t="shared" si="49"/>
        <v>1. 国内CM2BIII6. 多级粗细调筒式电位电阻大于47</v>
      </c>
      <c r="J3143" s="50" t="s">
        <v>1166</v>
      </c>
    </row>
    <row r="3144" spans="1:10" hidden="1">
      <c r="A3144" s="64" t="s">
        <v>1095</v>
      </c>
      <c r="B3144" s="64" t="s">
        <v>307</v>
      </c>
      <c r="C3144" t="s">
        <v>1084</v>
      </c>
      <c r="D3144" s="64" t="s">
        <v>118</v>
      </c>
      <c r="E3144" s="64" t="s">
        <v>153</v>
      </c>
      <c r="F3144" s="64" t="s">
        <v>378</v>
      </c>
      <c r="G3144" s="64" t="s">
        <v>531</v>
      </c>
      <c r="H3144" t="s">
        <v>1152</v>
      </c>
      <c r="I3144" s="50" t="str">
        <f t="shared" si="49"/>
        <v>1. 国内CM2BI6. 多级粗细调无大于47</v>
      </c>
      <c r="J3144" s="50" t="s">
        <v>1166</v>
      </c>
    </row>
    <row r="3145" spans="1:10" hidden="1">
      <c r="A3145" s="64" t="s">
        <v>1095</v>
      </c>
      <c r="B3145" s="64" t="s">
        <v>307</v>
      </c>
      <c r="C3145" t="s">
        <v>1084</v>
      </c>
      <c r="D3145" s="64" t="s">
        <v>118</v>
      </c>
      <c r="E3145" s="64" t="s">
        <v>153</v>
      </c>
      <c r="F3145" s="64" t="s">
        <v>378</v>
      </c>
      <c r="G3145" s="64" t="s">
        <v>1144</v>
      </c>
      <c r="H3145" t="s">
        <v>1152</v>
      </c>
      <c r="I3145" s="50" t="str">
        <f t="shared" si="49"/>
        <v>1. 国内CM2BI6. 多级粗细调筒式电位电阻大于47</v>
      </c>
      <c r="J3145" s="50" t="s">
        <v>1166</v>
      </c>
    </row>
    <row r="3146" spans="1:10" hidden="1">
      <c r="A3146" s="64" t="s">
        <v>1095</v>
      </c>
      <c r="B3146" s="64" t="s">
        <v>307</v>
      </c>
      <c r="C3146" t="s">
        <v>1084</v>
      </c>
      <c r="D3146" s="64" t="s">
        <v>389</v>
      </c>
      <c r="E3146" s="64" t="s">
        <v>28</v>
      </c>
      <c r="F3146" s="64" t="s">
        <v>373</v>
      </c>
      <c r="G3146" s="64" t="s">
        <v>531</v>
      </c>
      <c r="H3146" t="s">
        <v>1152</v>
      </c>
      <c r="I3146" s="50" t="str">
        <f t="shared" si="49"/>
        <v>1. 国内CM2CIII1. 正反调无大于47</v>
      </c>
      <c r="J3146" s="50" t="s">
        <v>1154</v>
      </c>
    </row>
    <row r="3147" spans="1:10" hidden="1">
      <c r="A3147" s="64" t="s">
        <v>1095</v>
      </c>
      <c r="B3147" s="64" t="s">
        <v>307</v>
      </c>
      <c r="C3147" t="s">
        <v>1084</v>
      </c>
      <c r="D3147" s="64" t="s">
        <v>389</v>
      </c>
      <c r="E3147" s="64" t="s">
        <v>28</v>
      </c>
      <c r="F3147" s="64" t="s">
        <v>373</v>
      </c>
      <c r="G3147" s="64" t="s">
        <v>1144</v>
      </c>
      <c r="H3147" t="s">
        <v>1152</v>
      </c>
      <c r="I3147" s="50" t="str">
        <f t="shared" si="49"/>
        <v>1. 国内CM2CIII1. 正反调筒式电位电阻大于47</v>
      </c>
      <c r="J3147" s="50" t="s">
        <v>1156</v>
      </c>
    </row>
    <row r="3148" spans="1:10" hidden="1">
      <c r="A3148" s="64" t="s">
        <v>1095</v>
      </c>
      <c r="B3148" s="64" t="s">
        <v>307</v>
      </c>
      <c r="C3148" t="s">
        <v>1084</v>
      </c>
      <c r="D3148" s="64" t="s">
        <v>389</v>
      </c>
      <c r="E3148" s="64" t="s">
        <v>153</v>
      </c>
      <c r="F3148" s="64" t="s">
        <v>373</v>
      </c>
      <c r="G3148" s="64" t="s">
        <v>531</v>
      </c>
      <c r="H3148" t="s">
        <v>1152</v>
      </c>
      <c r="I3148" s="50" t="str">
        <f t="shared" si="49"/>
        <v>1. 国内CM2CI1. 正反调无大于47</v>
      </c>
      <c r="J3148" s="50" t="s">
        <v>1154</v>
      </c>
    </row>
    <row r="3149" spans="1:10" hidden="1">
      <c r="A3149" s="64" t="s">
        <v>1095</v>
      </c>
      <c r="B3149" s="64" t="s">
        <v>307</v>
      </c>
      <c r="C3149" t="s">
        <v>1084</v>
      </c>
      <c r="D3149" s="64" t="s">
        <v>389</v>
      </c>
      <c r="E3149" s="64" t="s">
        <v>153</v>
      </c>
      <c r="F3149" s="64" t="s">
        <v>373</v>
      </c>
      <c r="G3149" s="64" t="s">
        <v>1144</v>
      </c>
      <c r="H3149" t="s">
        <v>1152</v>
      </c>
      <c r="I3149" s="50" t="str">
        <f t="shared" si="49"/>
        <v>1. 国内CM2CI1. 正反调筒式电位电阻大于47</v>
      </c>
      <c r="J3149" s="50" t="s">
        <v>1154</v>
      </c>
    </row>
    <row r="3150" spans="1:10" hidden="1">
      <c r="A3150" s="64" t="s">
        <v>1095</v>
      </c>
      <c r="B3150" s="64" t="s">
        <v>307</v>
      </c>
      <c r="C3150" t="s">
        <v>1084</v>
      </c>
      <c r="D3150" s="64" t="s">
        <v>389</v>
      </c>
      <c r="E3150" s="64" t="s">
        <v>28</v>
      </c>
      <c r="F3150" s="64" t="s">
        <v>374</v>
      </c>
      <c r="G3150" s="64" t="s">
        <v>531</v>
      </c>
      <c r="H3150" t="s">
        <v>1152</v>
      </c>
      <c r="I3150" s="50" t="str">
        <f t="shared" si="49"/>
        <v>1. 国内CM2CIII2. 线性调无大于47</v>
      </c>
      <c r="J3150" s="50" t="s">
        <v>1154</v>
      </c>
    </row>
    <row r="3151" spans="1:10" hidden="1">
      <c r="A3151" s="64" t="s">
        <v>1095</v>
      </c>
      <c r="B3151" s="64" t="s">
        <v>307</v>
      </c>
      <c r="C3151" t="s">
        <v>1084</v>
      </c>
      <c r="D3151" s="64" t="s">
        <v>389</v>
      </c>
      <c r="E3151" s="64" t="s">
        <v>153</v>
      </c>
      <c r="F3151" s="64" t="s">
        <v>374</v>
      </c>
      <c r="G3151" s="64" t="s">
        <v>531</v>
      </c>
      <c r="H3151" t="s">
        <v>1152</v>
      </c>
      <c r="I3151" s="50" t="str">
        <f t="shared" si="49"/>
        <v>1. 国内CM2CI2. 线性调无大于47</v>
      </c>
      <c r="J3151" s="50" t="s">
        <v>1154</v>
      </c>
    </row>
    <row r="3152" spans="1:10" hidden="1">
      <c r="A3152" s="64" t="s">
        <v>1095</v>
      </c>
      <c r="B3152" s="64" t="s">
        <v>307</v>
      </c>
      <c r="C3152" t="s">
        <v>1084</v>
      </c>
      <c r="D3152" s="64" t="s">
        <v>389</v>
      </c>
      <c r="E3152" s="64" t="s">
        <v>28</v>
      </c>
      <c r="F3152" s="64" t="s">
        <v>375</v>
      </c>
      <c r="G3152" s="64" t="s">
        <v>531</v>
      </c>
      <c r="H3152" t="s">
        <v>1152</v>
      </c>
      <c r="I3152" s="50" t="str">
        <f t="shared" si="49"/>
        <v>1. 国内CM2CIII3. 粗细调无大于47</v>
      </c>
      <c r="J3152" s="50" t="s">
        <v>1158</v>
      </c>
    </row>
    <row r="3153" spans="1:10" hidden="1">
      <c r="A3153" s="64" t="s">
        <v>1095</v>
      </c>
      <c r="B3153" s="64" t="s">
        <v>307</v>
      </c>
      <c r="C3153" t="s">
        <v>1084</v>
      </c>
      <c r="D3153" s="64" t="s">
        <v>389</v>
      </c>
      <c r="E3153" s="64" t="s">
        <v>28</v>
      </c>
      <c r="F3153" s="64" t="s">
        <v>375</v>
      </c>
      <c r="G3153" s="64" t="s">
        <v>1144</v>
      </c>
      <c r="H3153" t="s">
        <v>1152</v>
      </c>
      <c r="I3153" s="50" t="str">
        <f t="shared" si="49"/>
        <v>1. 国内CM2CIII3. 粗细调筒式电位电阻大于47</v>
      </c>
      <c r="J3153" s="50" t="s">
        <v>1158</v>
      </c>
    </row>
    <row r="3154" spans="1:10" hidden="1">
      <c r="A3154" s="64" t="s">
        <v>1095</v>
      </c>
      <c r="B3154" s="64" t="s">
        <v>307</v>
      </c>
      <c r="C3154" t="s">
        <v>1084</v>
      </c>
      <c r="D3154" s="64" t="s">
        <v>389</v>
      </c>
      <c r="E3154" s="64" t="s">
        <v>153</v>
      </c>
      <c r="F3154" s="64" t="s">
        <v>375</v>
      </c>
      <c r="G3154" s="64" t="s">
        <v>531</v>
      </c>
      <c r="H3154" t="s">
        <v>1152</v>
      </c>
      <c r="I3154" s="50" t="str">
        <f t="shared" si="49"/>
        <v>1. 国内CM2CI3. 粗细调无大于47</v>
      </c>
      <c r="J3154" s="50" t="s">
        <v>1158</v>
      </c>
    </row>
    <row r="3155" spans="1:10" hidden="1">
      <c r="A3155" s="64" t="s">
        <v>1095</v>
      </c>
      <c r="B3155" s="64" t="s">
        <v>307</v>
      </c>
      <c r="C3155" t="s">
        <v>1084</v>
      </c>
      <c r="D3155" s="64" t="s">
        <v>389</v>
      </c>
      <c r="E3155" s="64" t="s">
        <v>153</v>
      </c>
      <c r="F3155" s="64" t="s">
        <v>375</v>
      </c>
      <c r="G3155" s="64" t="s">
        <v>1144</v>
      </c>
      <c r="H3155" t="s">
        <v>1152</v>
      </c>
      <c r="I3155" s="50" t="str">
        <f t="shared" si="49"/>
        <v>1. 国内CM2CI3. 粗细调筒式电位电阻大于47</v>
      </c>
      <c r="J3155" s="50" t="s">
        <v>1158</v>
      </c>
    </row>
    <row r="3156" spans="1:10" hidden="1">
      <c r="A3156" s="64" t="s">
        <v>1095</v>
      </c>
      <c r="B3156" s="64" t="s">
        <v>307</v>
      </c>
      <c r="C3156" t="s">
        <v>1084</v>
      </c>
      <c r="D3156" s="64" t="s">
        <v>389</v>
      </c>
      <c r="E3156" s="64" t="s">
        <v>28</v>
      </c>
      <c r="F3156" s="64" t="s">
        <v>376</v>
      </c>
      <c r="G3156" s="64" t="s">
        <v>531</v>
      </c>
      <c r="H3156" t="s">
        <v>1152</v>
      </c>
      <c r="I3156" s="50" t="str">
        <f t="shared" si="49"/>
        <v>1. 国内CM2CIII4. 多级正反调无大于47</v>
      </c>
      <c r="J3156" s="50" t="s">
        <v>1166</v>
      </c>
    </row>
    <row r="3157" spans="1:10" hidden="1">
      <c r="A3157" s="64" t="s">
        <v>1095</v>
      </c>
      <c r="B3157" s="64" t="s">
        <v>307</v>
      </c>
      <c r="C3157" t="s">
        <v>1084</v>
      </c>
      <c r="D3157" s="64" t="s">
        <v>389</v>
      </c>
      <c r="E3157" s="64" t="s">
        <v>28</v>
      </c>
      <c r="F3157" s="64" t="s">
        <v>376</v>
      </c>
      <c r="G3157" s="64" t="s">
        <v>1144</v>
      </c>
      <c r="H3157" t="s">
        <v>1152</v>
      </c>
      <c r="I3157" s="50" t="str">
        <f t="shared" si="49"/>
        <v>1. 国内CM2CIII4. 多级正反调筒式电位电阻大于47</v>
      </c>
      <c r="J3157" s="50" t="s">
        <v>1166</v>
      </c>
    </row>
    <row r="3158" spans="1:10" hidden="1">
      <c r="A3158" s="64" t="s">
        <v>1095</v>
      </c>
      <c r="B3158" s="64" t="s">
        <v>307</v>
      </c>
      <c r="C3158" t="s">
        <v>1084</v>
      </c>
      <c r="D3158" s="64" t="s">
        <v>389</v>
      </c>
      <c r="E3158" s="64" t="s">
        <v>153</v>
      </c>
      <c r="F3158" s="64" t="s">
        <v>376</v>
      </c>
      <c r="G3158" s="64" t="s">
        <v>531</v>
      </c>
      <c r="H3158" t="s">
        <v>1152</v>
      </c>
      <c r="I3158" s="50" t="str">
        <f t="shared" si="49"/>
        <v>1. 国内CM2CI4. 多级正反调无大于47</v>
      </c>
      <c r="J3158" s="50" t="s">
        <v>1166</v>
      </c>
    </row>
    <row r="3159" spans="1:10" hidden="1">
      <c r="A3159" s="64" t="s">
        <v>1095</v>
      </c>
      <c r="B3159" s="64" t="s">
        <v>307</v>
      </c>
      <c r="C3159" t="s">
        <v>1084</v>
      </c>
      <c r="D3159" s="64" t="s">
        <v>389</v>
      </c>
      <c r="E3159" s="64" t="s">
        <v>153</v>
      </c>
      <c r="F3159" s="64" t="s">
        <v>376</v>
      </c>
      <c r="G3159" s="64" t="s">
        <v>1144</v>
      </c>
      <c r="H3159" t="s">
        <v>1152</v>
      </c>
      <c r="I3159" s="50" t="str">
        <f t="shared" si="49"/>
        <v>1. 国内CM2CI4. 多级正反调筒式电位电阻大于47</v>
      </c>
      <c r="J3159" s="50" t="s">
        <v>1166</v>
      </c>
    </row>
    <row r="3160" spans="1:10" hidden="1">
      <c r="A3160" s="64" t="s">
        <v>1095</v>
      </c>
      <c r="B3160" s="64" t="s">
        <v>307</v>
      </c>
      <c r="C3160" t="s">
        <v>1084</v>
      </c>
      <c r="D3160" s="64" t="s">
        <v>389</v>
      </c>
      <c r="E3160" s="64" t="s">
        <v>28</v>
      </c>
      <c r="F3160" s="64" t="s">
        <v>377</v>
      </c>
      <c r="G3160" s="64" t="s">
        <v>531</v>
      </c>
      <c r="H3160" t="s">
        <v>1152</v>
      </c>
      <c r="I3160" s="50" t="str">
        <f t="shared" si="49"/>
        <v>1. 国内CM2CIII5. 多级线性调无大于47</v>
      </c>
      <c r="J3160" s="50" t="s">
        <v>1166</v>
      </c>
    </row>
    <row r="3161" spans="1:10" hidden="1">
      <c r="A3161" s="64" t="s">
        <v>1095</v>
      </c>
      <c r="B3161" s="64" t="s">
        <v>307</v>
      </c>
      <c r="C3161" t="s">
        <v>1084</v>
      </c>
      <c r="D3161" s="64" t="s">
        <v>389</v>
      </c>
      <c r="E3161" s="64" t="s">
        <v>153</v>
      </c>
      <c r="F3161" s="64" t="s">
        <v>377</v>
      </c>
      <c r="G3161" s="64" t="s">
        <v>531</v>
      </c>
      <c r="H3161" t="s">
        <v>1152</v>
      </c>
      <c r="I3161" s="50" t="str">
        <f t="shared" si="49"/>
        <v>1. 国内CM2CI5. 多级线性调无大于47</v>
      </c>
      <c r="J3161" s="50" t="s">
        <v>1166</v>
      </c>
    </row>
    <row r="3162" spans="1:10" hidden="1">
      <c r="A3162" s="64" t="s">
        <v>1095</v>
      </c>
      <c r="B3162" s="64" t="s">
        <v>307</v>
      </c>
      <c r="C3162" t="s">
        <v>1084</v>
      </c>
      <c r="D3162" s="64" t="s">
        <v>389</v>
      </c>
      <c r="E3162" s="64" t="s">
        <v>28</v>
      </c>
      <c r="F3162" s="64" t="s">
        <v>378</v>
      </c>
      <c r="G3162" s="64" t="s">
        <v>531</v>
      </c>
      <c r="H3162" t="s">
        <v>1152</v>
      </c>
      <c r="I3162" s="50" t="str">
        <f t="shared" si="49"/>
        <v>1. 国内CM2CIII6. 多级粗细调无大于47</v>
      </c>
      <c r="J3162" s="50" t="s">
        <v>1166</v>
      </c>
    </row>
    <row r="3163" spans="1:10" hidden="1">
      <c r="A3163" s="64" t="s">
        <v>1095</v>
      </c>
      <c r="B3163" s="64" t="s">
        <v>307</v>
      </c>
      <c r="C3163" t="s">
        <v>1084</v>
      </c>
      <c r="D3163" s="64" t="s">
        <v>389</v>
      </c>
      <c r="E3163" s="64" t="s">
        <v>28</v>
      </c>
      <c r="F3163" s="64" t="s">
        <v>378</v>
      </c>
      <c r="G3163" s="64" t="s">
        <v>1144</v>
      </c>
      <c r="H3163" t="s">
        <v>1152</v>
      </c>
      <c r="I3163" s="50" t="str">
        <f t="shared" si="49"/>
        <v>1. 国内CM2CIII6. 多级粗细调筒式电位电阻大于47</v>
      </c>
      <c r="J3163" s="50" t="s">
        <v>1166</v>
      </c>
    </row>
    <row r="3164" spans="1:10" hidden="1">
      <c r="A3164" s="64" t="s">
        <v>1095</v>
      </c>
      <c r="B3164" s="64" t="s">
        <v>307</v>
      </c>
      <c r="C3164" t="s">
        <v>1084</v>
      </c>
      <c r="D3164" s="64" t="s">
        <v>389</v>
      </c>
      <c r="E3164" s="64" t="s">
        <v>153</v>
      </c>
      <c r="F3164" s="64" t="s">
        <v>378</v>
      </c>
      <c r="G3164" s="64" t="s">
        <v>531</v>
      </c>
      <c r="H3164" t="s">
        <v>1152</v>
      </c>
      <c r="I3164" s="50" t="str">
        <f t="shared" si="49"/>
        <v>1. 国内CM2CI6. 多级粗细调无大于47</v>
      </c>
      <c r="J3164" s="50" t="s">
        <v>1166</v>
      </c>
    </row>
    <row r="3165" spans="1:10" hidden="1">
      <c r="A3165" s="64" t="s">
        <v>1095</v>
      </c>
      <c r="B3165" s="64" t="s">
        <v>307</v>
      </c>
      <c r="C3165" t="s">
        <v>1084</v>
      </c>
      <c r="D3165" s="64" t="s">
        <v>389</v>
      </c>
      <c r="E3165" s="64" t="s">
        <v>153</v>
      </c>
      <c r="F3165" s="64" t="s">
        <v>378</v>
      </c>
      <c r="G3165" s="64" t="s">
        <v>1144</v>
      </c>
      <c r="H3165" t="s">
        <v>1152</v>
      </c>
      <c r="I3165" s="50" t="str">
        <f t="shared" si="49"/>
        <v>1. 国内CM2CI6. 多级粗细调筒式电位电阻大于47</v>
      </c>
      <c r="J3165" s="50" t="s">
        <v>1166</v>
      </c>
    </row>
    <row r="3166" spans="1:10" hidden="1">
      <c r="A3166" s="64" t="s">
        <v>1095</v>
      </c>
      <c r="B3166" s="64" t="s">
        <v>307</v>
      </c>
      <c r="C3166" t="s">
        <v>1084</v>
      </c>
      <c r="D3166" s="64" t="s">
        <v>387</v>
      </c>
      <c r="E3166" s="64" t="s">
        <v>28</v>
      </c>
      <c r="F3166" s="64" t="s">
        <v>373</v>
      </c>
      <c r="G3166" s="64" t="s">
        <v>531</v>
      </c>
      <c r="H3166" t="s">
        <v>1152</v>
      </c>
      <c r="I3166" s="50" t="str">
        <f t="shared" si="49"/>
        <v>1. 国内CM2DIII1. 正反调无大于47</v>
      </c>
      <c r="J3166" s="50" t="s">
        <v>1156</v>
      </c>
    </row>
    <row r="3167" spans="1:10" hidden="1">
      <c r="A3167" s="64" t="s">
        <v>1095</v>
      </c>
      <c r="B3167" s="64" t="s">
        <v>307</v>
      </c>
      <c r="C3167" t="s">
        <v>1084</v>
      </c>
      <c r="D3167" s="64" t="s">
        <v>387</v>
      </c>
      <c r="E3167" s="64" t="s">
        <v>28</v>
      </c>
      <c r="F3167" s="64" t="s">
        <v>373</v>
      </c>
      <c r="G3167" s="64" t="s">
        <v>1144</v>
      </c>
      <c r="H3167" t="s">
        <v>1152</v>
      </c>
      <c r="I3167" s="50" t="str">
        <f t="shared" si="49"/>
        <v>1. 国内CM2DIII1. 正反调筒式电位电阻大于47</v>
      </c>
      <c r="J3167" s="50" t="s">
        <v>1162</v>
      </c>
    </row>
    <row r="3168" spans="1:10" hidden="1">
      <c r="A3168" s="64" t="s">
        <v>1095</v>
      </c>
      <c r="B3168" s="64" t="s">
        <v>307</v>
      </c>
      <c r="C3168" t="s">
        <v>1084</v>
      </c>
      <c r="D3168" s="64" t="s">
        <v>387</v>
      </c>
      <c r="E3168" s="64" t="s">
        <v>153</v>
      </c>
      <c r="F3168" s="64" t="s">
        <v>373</v>
      </c>
      <c r="G3168" s="64" t="s">
        <v>531</v>
      </c>
      <c r="H3168" t="s">
        <v>1152</v>
      </c>
      <c r="I3168" s="50" t="str">
        <f t="shared" si="49"/>
        <v>1. 国内CM2DI1. 正反调无大于47</v>
      </c>
      <c r="J3168" s="50" t="s">
        <v>1154</v>
      </c>
    </row>
    <row r="3169" spans="1:10" hidden="1">
      <c r="A3169" s="64" t="s">
        <v>1095</v>
      </c>
      <c r="B3169" s="64" t="s">
        <v>307</v>
      </c>
      <c r="C3169" t="s">
        <v>1084</v>
      </c>
      <c r="D3169" s="64" t="s">
        <v>387</v>
      </c>
      <c r="E3169" s="64" t="s">
        <v>153</v>
      </c>
      <c r="F3169" s="64" t="s">
        <v>373</v>
      </c>
      <c r="G3169" s="64" t="s">
        <v>1144</v>
      </c>
      <c r="H3169" t="s">
        <v>1152</v>
      </c>
      <c r="I3169" s="50" t="str">
        <f t="shared" si="49"/>
        <v>1. 国内CM2DI1. 正反调筒式电位电阻大于47</v>
      </c>
      <c r="J3169" s="50" t="s">
        <v>1154</v>
      </c>
    </row>
    <row r="3170" spans="1:10" hidden="1">
      <c r="A3170" s="64" t="s">
        <v>1095</v>
      </c>
      <c r="B3170" s="64" t="s">
        <v>307</v>
      </c>
      <c r="C3170" t="s">
        <v>1084</v>
      </c>
      <c r="D3170" s="64" t="s">
        <v>387</v>
      </c>
      <c r="E3170" s="64" t="s">
        <v>28</v>
      </c>
      <c r="F3170" s="64" t="s">
        <v>374</v>
      </c>
      <c r="G3170" s="64" t="s">
        <v>531</v>
      </c>
      <c r="H3170" t="s">
        <v>1152</v>
      </c>
      <c r="I3170" s="50" t="str">
        <f t="shared" si="49"/>
        <v>1. 国内CM2DIII2. 线性调无大于47</v>
      </c>
      <c r="J3170" s="50" t="s">
        <v>1156</v>
      </c>
    </row>
    <row r="3171" spans="1:10" hidden="1">
      <c r="A3171" s="64" t="s">
        <v>1095</v>
      </c>
      <c r="B3171" s="64" t="s">
        <v>307</v>
      </c>
      <c r="C3171" t="s">
        <v>1084</v>
      </c>
      <c r="D3171" s="64" t="s">
        <v>387</v>
      </c>
      <c r="E3171" s="64" t="s">
        <v>153</v>
      </c>
      <c r="F3171" s="64" t="s">
        <v>374</v>
      </c>
      <c r="G3171" s="64" t="s">
        <v>531</v>
      </c>
      <c r="H3171" t="s">
        <v>1152</v>
      </c>
      <c r="I3171" s="50" t="str">
        <f t="shared" si="49"/>
        <v>1. 国内CM2DI2. 线性调无大于47</v>
      </c>
      <c r="J3171" s="50" t="s">
        <v>1154</v>
      </c>
    </row>
    <row r="3172" spans="1:10" hidden="1">
      <c r="A3172" s="64" t="s">
        <v>1095</v>
      </c>
      <c r="B3172" s="64" t="s">
        <v>307</v>
      </c>
      <c r="C3172" t="s">
        <v>1084</v>
      </c>
      <c r="D3172" s="64" t="s">
        <v>387</v>
      </c>
      <c r="E3172" s="64" t="s">
        <v>28</v>
      </c>
      <c r="F3172" s="64" t="s">
        <v>375</v>
      </c>
      <c r="G3172" s="64" t="s">
        <v>531</v>
      </c>
      <c r="H3172" t="s">
        <v>1152</v>
      </c>
      <c r="I3172" s="50" t="str">
        <f t="shared" si="49"/>
        <v>1. 国内CM2DIII3. 粗细调无大于47</v>
      </c>
      <c r="J3172" s="50" t="s">
        <v>1164</v>
      </c>
    </row>
    <row r="3173" spans="1:10" hidden="1">
      <c r="A3173" s="64" t="s">
        <v>1095</v>
      </c>
      <c r="B3173" s="64" t="s">
        <v>307</v>
      </c>
      <c r="C3173" t="s">
        <v>1084</v>
      </c>
      <c r="D3173" s="64" t="s">
        <v>387</v>
      </c>
      <c r="E3173" s="64" t="s">
        <v>28</v>
      </c>
      <c r="F3173" s="64" t="s">
        <v>375</v>
      </c>
      <c r="G3173" s="64" t="s">
        <v>1144</v>
      </c>
      <c r="H3173" t="s">
        <v>1152</v>
      </c>
      <c r="I3173" s="50" t="str">
        <f t="shared" si="49"/>
        <v>1. 国内CM2DIII3. 粗细调筒式电位电阻大于47</v>
      </c>
      <c r="J3173" s="50" t="s">
        <v>1164</v>
      </c>
    </row>
    <row r="3174" spans="1:10" hidden="1">
      <c r="A3174" s="64" t="s">
        <v>1095</v>
      </c>
      <c r="B3174" s="64" t="s">
        <v>307</v>
      </c>
      <c r="C3174" t="s">
        <v>1084</v>
      </c>
      <c r="D3174" s="64" t="s">
        <v>387</v>
      </c>
      <c r="E3174" s="64" t="s">
        <v>153</v>
      </c>
      <c r="F3174" s="64" t="s">
        <v>375</v>
      </c>
      <c r="G3174" s="64" t="s">
        <v>531</v>
      </c>
      <c r="H3174" t="s">
        <v>1152</v>
      </c>
      <c r="I3174" s="50" t="str">
        <f t="shared" si="49"/>
        <v>1. 国内CM2DI3. 粗细调无大于47</v>
      </c>
      <c r="J3174" s="50" t="s">
        <v>1164</v>
      </c>
    </row>
    <row r="3175" spans="1:10" hidden="1">
      <c r="A3175" s="64" t="s">
        <v>1095</v>
      </c>
      <c r="B3175" s="64" t="s">
        <v>307</v>
      </c>
      <c r="C3175" t="s">
        <v>1084</v>
      </c>
      <c r="D3175" s="64" t="s">
        <v>387</v>
      </c>
      <c r="E3175" s="64" t="s">
        <v>153</v>
      </c>
      <c r="F3175" s="64" t="s">
        <v>375</v>
      </c>
      <c r="G3175" s="64" t="s">
        <v>1144</v>
      </c>
      <c r="H3175" t="s">
        <v>1152</v>
      </c>
      <c r="I3175" s="50" t="str">
        <f t="shared" si="49"/>
        <v>1. 国内CM2DI3. 粗细调筒式电位电阻大于47</v>
      </c>
      <c r="J3175" s="50" t="s">
        <v>1164</v>
      </c>
    </row>
    <row r="3176" spans="1:10" hidden="1">
      <c r="A3176" s="64" t="s">
        <v>1095</v>
      </c>
      <c r="B3176" s="64" t="s">
        <v>307</v>
      </c>
      <c r="C3176" t="s">
        <v>1084</v>
      </c>
      <c r="D3176" s="64" t="s">
        <v>387</v>
      </c>
      <c r="E3176" s="64" t="s">
        <v>28</v>
      </c>
      <c r="F3176" s="64" t="s">
        <v>376</v>
      </c>
      <c r="G3176" s="64" t="s">
        <v>531</v>
      </c>
      <c r="H3176" t="s">
        <v>1152</v>
      </c>
      <c r="I3176" s="50" t="str">
        <f t="shared" si="49"/>
        <v>1. 国内CM2DIII4. 多级正反调无大于47</v>
      </c>
      <c r="J3176" s="50" t="s">
        <v>1166</v>
      </c>
    </row>
    <row r="3177" spans="1:10" hidden="1">
      <c r="A3177" s="64" t="s">
        <v>1095</v>
      </c>
      <c r="B3177" s="64" t="s">
        <v>307</v>
      </c>
      <c r="C3177" t="s">
        <v>1084</v>
      </c>
      <c r="D3177" s="64" t="s">
        <v>387</v>
      </c>
      <c r="E3177" s="64" t="s">
        <v>28</v>
      </c>
      <c r="F3177" s="64" t="s">
        <v>376</v>
      </c>
      <c r="G3177" s="64" t="s">
        <v>1144</v>
      </c>
      <c r="H3177" t="s">
        <v>1152</v>
      </c>
      <c r="I3177" s="50" t="str">
        <f t="shared" si="49"/>
        <v>1. 国内CM2DIII4. 多级正反调筒式电位电阻大于47</v>
      </c>
      <c r="J3177" s="50" t="s">
        <v>1166</v>
      </c>
    </row>
    <row r="3178" spans="1:10" hidden="1">
      <c r="A3178" s="64" t="s">
        <v>1095</v>
      </c>
      <c r="B3178" s="64" t="s">
        <v>307</v>
      </c>
      <c r="C3178" t="s">
        <v>1084</v>
      </c>
      <c r="D3178" s="64" t="s">
        <v>387</v>
      </c>
      <c r="E3178" s="64" t="s">
        <v>153</v>
      </c>
      <c r="F3178" s="64" t="s">
        <v>376</v>
      </c>
      <c r="G3178" s="64" t="s">
        <v>531</v>
      </c>
      <c r="H3178" t="s">
        <v>1152</v>
      </c>
      <c r="I3178" s="50" t="str">
        <f t="shared" ref="I3178:I3241" si="50">A3178&amp;B3178&amp;D3178&amp;E3178&amp;F3178&amp;G3178&amp;H3178</f>
        <v>1. 国内CM2DI4. 多级正反调无大于47</v>
      </c>
      <c r="J3178" s="50" t="s">
        <v>1166</v>
      </c>
    </row>
    <row r="3179" spans="1:10" hidden="1">
      <c r="A3179" s="64" t="s">
        <v>1095</v>
      </c>
      <c r="B3179" s="64" t="s">
        <v>307</v>
      </c>
      <c r="C3179" t="s">
        <v>1084</v>
      </c>
      <c r="D3179" s="64" t="s">
        <v>387</v>
      </c>
      <c r="E3179" s="64" t="s">
        <v>153</v>
      </c>
      <c r="F3179" s="64" t="s">
        <v>376</v>
      </c>
      <c r="G3179" s="64" t="s">
        <v>1144</v>
      </c>
      <c r="H3179" t="s">
        <v>1152</v>
      </c>
      <c r="I3179" s="50" t="str">
        <f t="shared" si="50"/>
        <v>1. 国内CM2DI4. 多级正反调筒式电位电阻大于47</v>
      </c>
      <c r="J3179" s="50" t="s">
        <v>1166</v>
      </c>
    </row>
    <row r="3180" spans="1:10" hidden="1">
      <c r="A3180" s="64" t="s">
        <v>1095</v>
      </c>
      <c r="B3180" s="64" t="s">
        <v>307</v>
      </c>
      <c r="C3180" t="s">
        <v>1084</v>
      </c>
      <c r="D3180" s="64" t="s">
        <v>387</v>
      </c>
      <c r="E3180" s="64" t="s">
        <v>28</v>
      </c>
      <c r="F3180" s="64" t="s">
        <v>377</v>
      </c>
      <c r="G3180" s="64" t="s">
        <v>531</v>
      </c>
      <c r="H3180" t="s">
        <v>1152</v>
      </c>
      <c r="I3180" s="50" t="str">
        <f t="shared" si="50"/>
        <v>1. 国内CM2DIII5. 多级线性调无大于47</v>
      </c>
      <c r="J3180" s="50" t="s">
        <v>1166</v>
      </c>
    </row>
    <row r="3181" spans="1:10" hidden="1">
      <c r="A3181" s="64" t="s">
        <v>1095</v>
      </c>
      <c r="B3181" s="64" t="s">
        <v>307</v>
      </c>
      <c r="C3181" t="s">
        <v>1084</v>
      </c>
      <c r="D3181" s="64" t="s">
        <v>387</v>
      </c>
      <c r="E3181" s="64" t="s">
        <v>153</v>
      </c>
      <c r="F3181" s="64" t="s">
        <v>377</v>
      </c>
      <c r="G3181" s="64" t="s">
        <v>531</v>
      </c>
      <c r="H3181" t="s">
        <v>1152</v>
      </c>
      <c r="I3181" s="50" t="str">
        <f t="shared" si="50"/>
        <v>1. 国内CM2DI5. 多级线性调无大于47</v>
      </c>
      <c r="J3181" s="50" t="s">
        <v>1166</v>
      </c>
    </row>
    <row r="3182" spans="1:10" hidden="1">
      <c r="A3182" s="64" t="s">
        <v>1095</v>
      </c>
      <c r="B3182" s="64" t="s">
        <v>307</v>
      </c>
      <c r="C3182" t="s">
        <v>1084</v>
      </c>
      <c r="D3182" s="64" t="s">
        <v>387</v>
      </c>
      <c r="E3182" s="64" t="s">
        <v>28</v>
      </c>
      <c r="F3182" s="64" t="s">
        <v>378</v>
      </c>
      <c r="G3182" s="64" t="s">
        <v>531</v>
      </c>
      <c r="H3182" t="s">
        <v>1152</v>
      </c>
      <c r="I3182" s="50" t="str">
        <f t="shared" si="50"/>
        <v>1. 国内CM2DIII6. 多级粗细调无大于47</v>
      </c>
      <c r="J3182" s="50" t="s">
        <v>1166</v>
      </c>
    </row>
    <row r="3183" spans="1:10" hidden="1">
      <c r="A3183" s="64" t="s">
        <v>1095</v>
      </c>
      <c r="B3183" s="64" t="s">
        <v>307</v>
      </c>
      <c r="C3183" t="s">
        <v>1084</v>
      </c>
      <c r="D3183" s="64" t="s">
        <v>387</v>
      </c>
      <c r="E3183" s="64" t="s">
        <v>28</v>
      </c>
      <c r="F3183" s="64" t="s">
        <v>378</v>
      </c>
      <c r="G3183" s="64" t="s">
        <v>1144</v>
      </c>
      <c r="H3183" t="s">
        <v>1152</v>
      </c>
      <c r="I3183" s="50" t="str">
        <f t="shared" si="50"/>
        <v>1. 国内CM2DIII6. 多级粗细调筒式电位电阻大于47</v>
      </c>
      <c r="J3183" s="50" t="s">
        <v>1166</v>
      </c>
    </row>
    <row r="3184" spans="1:10" hidden="1">
      <c r="A3184" s="64" t="s">
        <v>1095</v>
      </c>
      <c r="B3184" s="64" t="s">
        <v>307</v>
      </c>
      <c r="C3184" t="s">
        <v>1084</v>
      </c>
      <c r="D3184" s="64" t="s">
        <v>387</v>
      </c>
      <c r="E3184" s="64" t="s">
        <v>153</v>
      </c>
      <c r="F3184" s="64" t="s">
        <v>378</v>
      </c>
      <c r="G3184" s="64" t="s">
        <v>531</v>
      </c>
      <c r="H3184" t="s">
        <v>1152</v>
      </c>
      <c r="I3184" s="50" t="str">
        <f t="shared" si="50"/>
        <v>1. 国内CM2DI6. 多级粗细调无大于47</v>
      </c>
      <c r="J3184" s="50" t="s">
        <v>1166</v>
      </c>
    </row>
    <row r="3185" spans="1:10" hidden="1">
      <c r="A3185" s="64" t="s">
        <v>1095</v>
      </c>
      <c r="B3185" s="64" t="s">
        <v>307</v>
      </c>
      <c r="C3185" t="s">
        <v>1084</v>
      </c>
      <c r="D3185" s="64" t="s">
        <v>387</v>
      </c>
      <c r="E3185" s="64" t="s">
        <v>153</v>
      </c>
      <c r="F3185" s="64" t="s">
        <v>378</v>
      </c>
      <c r="G3185" s="64" t="s">
        <v>1144</v>
      </c>
      <c r="H3185" t="s">
        <v>1152</v>
      </c>
      <c r="I3185" s="50" t="str">
        <f t="shared" si="50"/>
        <v>1. 国内CM2DI6. 多级粗细调筒式电位电阻大于47</v>
      </c>
      <c r="J3185" s="50" t="s">
        <v>1166</v>
      </c>
    </row>
    <row r="3186" spans="1:10" hidden="1">
      <c r="A3186" s="64" t="s">
        <v>1095</v>
      </c>
      <c r="B3186" s="64" t="s">
        <v>307</v>
      </c>
      <c r="C3186" t="s">
        <v>1084</v>
      </c>
      <c r="D3186" s="64" t="s">
        <v>390</v>
      </c>
      <c r="E3186" s="64" t="s">
        <v>28</v>
      </c>
      <c r="F3186" s="64" t="s">
        <v>373</v>
      </c>
      <c r="G3186" s="64" t="s">
        <v>531</v>
      </c>
      <c r="H3186" t="s">
        <v>1152</v>
      </c>
      <c r="I3186" s="50" t="str">
        <f t="shared" si="50"/>
        <v>1. 国内CM2DEIII1. 正反调无大于47</v>
      </c>
      <c r="J3186" s="50" t="s">
        <v>1156</v>
      </c>
    </row>
    <row r="3187" spans="1:10" hidden="1">
      <c r="A3187" s="64" t="s">
        <v>1095</v>
      </c>
      <c r="B3187" s="64" t="s">
        <v>307</v>
      </c>
      <c r="C3187" t="s">
        <v>1084</v>
      </c>
      <c r="D3187" s="64" t="s">
        <v>390</v>
      </c>
      <c r="E3187" s="64" t="s">
        <v>28</v>
      </c>
      <c r="F3187" s="64" t="s">
        <v>373</v>
      </c>
      <c r="G3187" s="64" t="s">
        <v>1144</v>
      </c>
      <c r="H3187" t="s">
        <v>1152</v>
      </c>
      <c r="I3187" s="50" t="str">
        <f t="shared" si="50"/>
        <v>1. 国内CM2DEIII1. 正反调筒式电位电阻大于47</v>
      </c>
      <c r="J3187" s="50" t="s">
        <v>1162</v>
      </c>
    </row>
    <row r="3188" spans="1:10" hidden="1">
      <c r="A3188" s="64" t="s">
        <v>1095</v>
      </c>
      <c r="B3188" s="64" t="s">
        <v>307</v>
      </c>
      <c r="C3188" t="s">
        <v>1084</v>
      </c>
      <c r="D3188" s="64" t="s">
        <v>390</v>
      </c>
      <c r="E3188" s="64" t="s">
        <v>153</v>
      </c>
      <c r="F3188" s="64" t="s">
        <v>373</v>
      </c>
      <c r="G3188" s="64" t="s">
        <v>531</v>
      </c>
      <c r="H3188" t="s">
        <v>1152</v>
      </c>
      <c r="I3188" s="50" t="str">
        <f t="shared" si="50"/>
        <v>1. 国内CM2DEI1. 正反调无大于47</v>
      </c>
      <c r="J3188" s="50" t="s">
        <v>1154</v>
      </c>
    </row>
    <row r="3189" spans="1:10" hidden="1">
      <c r="A3189" s="64" t="s">
        <v>1095</v>
      </c>
      <c r="B3189" s="64" t="s">
        <v>307</v>
      </c>
      <c r="C3189" t="s">
        <v>1084</v>
      </c>
      <c r="D3189" s="64" t="s">
        <v>390</v>
      </c>
      <c r="E3189" s="64" t="s">
        <v>153</v>
      </c>
      <c r="F3189" s="64" t="s">
        <v>373</v>
      </c>
      <c r="G3189" s="64" t="s">
        <v>1144</v>
      </c>
      <c r="H3189" t="s">
        <v>1152</v>
      </c>
      <c r="I3189" s="50" t="str">
        <f t="shared" si="50"/>
        <v>1. 国内CM2DEI1. 正反调筒式电位电阻大于47</v>
      </c>
      <c r="J3189" s="50" t="s">
        <v>1154</v>
      </c>
    </row>
    <row r="3190" spans="1:10" hidden="1">
      <c r="A3190" s="64" t="s">
        <v>1095</v>
      </c>
      <c r="B3190" s="64" t="s">
        <v>307</v>
      </c>
      <c r="C3190" t="s">
        <v>1084</v>
      </c>
      <c r="D3190" s="64" t="s">
        <v>390</v>
      </c>
      <c r="E3190" s="64" t="s">
        <v>28</v>
      </c>
      <c r="F3190" s="64" t="s">
        <v>374</v>
      </c>
      <c r="G3190" s="64" t="s">
        <v>531</v>
      </c>
      <c r="H3190" t="s">
        <v>1152</v>
      </c>
      <c r="I3190" s="50" t="str">
        <f t="shared" si="50"/>
        <v>1. 国内CM2DEIII2. 线性调无大于47</v>
      </c>
      <c r="J3190" s="50" t="s">
        <v>1156</v>
      </c>
    </row>
    <row r="3191" spans="1:10" hidden="1">
      <c r="A3191" s="64" t="s">
        <v>1095</v>
      </c>
      <c r="B3191" s="64" t="s">
        <v>307</v>
      </c>
      <c r="C3191" t="s">
        <v>1084</v>
      </c>
      <c r="D3191" s="64" t="s">
        <v>390</v>
      </c>
      <c r="E3191" s="64" t="s">
        <v>153</v>
      </c>
      <c r="F3191" s="64" t="s">
        <v>374</v>
      </c>
      <c r="G3191" s="64" t="s">
        <v>531</v>
      </c>
      <c r="H3191" t="s">
        <v>1152</v>
      </c>
      <c r="I3191" s="50" t="str">
        <f t="shared" si="50"/>
        <v>1. 国内CM2DEI2. 线性调无大于47</v>
      </c>
      <c r="J3191" s="50" t="s">
        <v>1154</v>
      </c>
    </row>
    <row r="3192" spans="1:10" hidden="1">
      <c r="A3192" s="64" t="s">
        <v>1095</v>
      </c>
      <c r="B3192" s="64" t="s">
        <v>307</v>
      </c>
      <c r="C3192" t="s">
        <v>1084</v>
      </c>
      <c r="D3192" s="64" t="s">
        <v>390</v>
      </c>
      <c r="E3192" s="64" t="s">
        <v>28</v>
      </c>
      <c r="F3192" s="64" t="s">
        <v>375</v>
      </c>
      <c r="G3192" s="64" t="s">
        <v>531</v>
      </c>
      <c r="H3192" t="s">
        <v>1152</v>
      </c>
      <c r="I3192" s="50" t="str">
        <f t="shared" si="50"/>
        <v>1. 国内CM2DEIII3. 粗细调无大于47</v>
      </c>
      <c r="J3192" s="50" t="s">
        <v>1164</v>
      </c>
    </row>
    <row r="3193" spans="1:10" hidden="1">
      <c r="A3193" s="64" t="s">
        <v>1095</v>
      </c>
      <c r="B3193" s="64" t="s">
        <v>307</v>
      </c>
      <c r="C3193" t="s">
        <v>1084</v>
      </c>
      <c r="D3193" s="64" t="s">
        <v>390</v>
      </c>
      <c r="E3193" s="64" t="s">
        <v>28</v>
      </c>
      <c r="F3193" s="64" t="s">
        <v>375</v>
      </c>
      <c r="G3193" s="64" t="s">
        <v>1144</v>
      </c>
      <c r="H3193" t="s">
        <v>1152</v>
      </c>
      <c r="I3193" s="50" t="str">
        <f t="shared" si="50"/>
        <v>1. 国内CM2DEIII3. 粗细调筒式电位电阻大于47</v>
      </c>
      <c r="J3193" s="50" t="s">
        <v>1164</v>
      </c>
    </row>
    <row r="3194" spans="1:10" hidden="1">
      <c r="A3194" s="64" t="s">
        <v>1095</v>
      </c>
      <c r="B3194" s="64" t="s">
        <v>307</v>
      </c>
      <c r="C3194" t="s">
        <v>1084</v>
      </c>
      <c r="D3194" s="64" t="s">
        <v>390</v>
      </c>
      <c r="E3194" s="64" t="s">
        <v>153</v>
      </c>
      <c r="F3194" s="64" t="s">
        <v>375</v>
      </c>
      <c r="G3194" s="64" t="s">
        <v>531</v>
      </c>
      <c r="H3194" t="s">
        <v>1152</v>
      </c>
      <c r="I3194" s="50" t="str">
        <f t="shared" si="50"/>
        <v>1. 国内CM2DEI3. 粗细调无大于47</v>
      </c>
      <c r="J3194" s="50" t="s">
        <v>1164</v>
      </c>
    </row>
    <row r="3195" spans="1:10" hidden="1">
      <c r="A3195" s="64" t="s">
        <v>1095</v>
      </c>
      <c r="B3195" s="64" t="s">
        <v>307</v>
      </c>
      <c r="C3195" t="s">
        <v>1084</v>
      </c>
      <c r="D3195" s="64" t="s">
        <v>390</v>
      </c>
      <c r="E3195" s="64" t="s">
        <v>153</v>
      </c>
      <c r="F3195" s="64" t="s">
        <v>375</v>
      </c>
      <c r="G3195" s="64" t="s">
        <v>1144</v>
      </c>
      <c r="H3195" t="s">
        <v>1152</v>
      </c>
      <c r="I3195" s="50" t="str">
        <f t="shared" si="50"/>
        <v>1. 国内CM2DEI3. 粗细调筒式电位电阻大于47</v>
      </c>
      <c r="J3195" s="50" t="s">
        <v>1164</v>
      </c>
    </row>
    <row r="3196" spans="1:10" hidden="1">
      <c r="A3196" s="64" t="s">
        <v>1095</v>
      </c>
      <c r="B3196" s="64" t="s">
        <v>307</v>
      </c>
      <c r="C3196" t="s">
        <v>1084</v>
      </c>
      <c r="D3196" s="64" t="s">
        <v>390</v>
      </c>
      <c r="E3196" s="64" t="s">
        <v>28</v>
      </c>
      <c r="F3196" s="64" t="s">
        <v>376</v>
      </c>
      <c r="G3196" s="64" t="s">
        <v>531</v>
      </c>
      <c r="H3196" t="s">
        <v>1152</v>
      </c>
      <c r="I3196" s="50" t="str">
        <f t="shared" si="50"/>
        <v>1. 国内CM2DEIII4. 多级正反调无大于47</v>
      </c>
      <c r="J3196" s="50" t="s">
        <v>1166</v>
      </c>
    </row>
    <row r="3197" spans="1:10" hidden="1">
      <c r="A3197" s="64" t="s">
        <v>1095</v>
      </c>
      <c r="B3197" s="64" t="s">
        <v>307</v>
      </c>
      <c r="C3197" t="s">
        <v>1084</v>
      </c>
      <c r="D3197" s="64" t="s">
        <v>390</v>
      </c>
      <c r="E3197" s="64" t="s">
        <v>28</v>
      </c>
      <c r="F3197" s="64" t="s">
        <v>376</v>
      </c>
      <c r="G3197" s="64" t="s">
        <v>1144</v>
      </c>
      <c r="H3197" t="s">
        <v>1152</v>
      </c>
      <c r="I3197" s="50" t="str">
        <f t="shared" si="50"/>
        <v>1. 国内CM2DEIII4. 多级正反调筒式电位电阻大于47</v>
      </c>
      <c r="J3197" s="50" t="s">
        <v>1166</v>
      </c>
    </row>
    <row r="3198" spans="1:10" hidden="1">
      <c r="A3198" s="64" t="s">
        <v>1095</v>
      </c>
      <c r="B3198" s="64" t="s">
        <v>307</v>
      </c>
      <c r="C3198" t="s">
        <v>1084</v>
      </c>
      <c r="D3198" s="64" t="s">
        <v>390</v>
      </c>
      <c r="E3198" s="64" t="s">
        <v>153</v>
      </c>
      <c r="F3198" s="64" t="s">
        <v>376</v>
      </c>
      <c r="G3198" s="64" t="s">
        <v>531</v>
      </c>
      <c r="H3198" t="s">
        <v>1152</v>
      </c>
      <c r="I3198" s="50" t="str">
        <f t="shared" si="50"/>
        <v>1. 国内CM2DEI4. 多级正反调无大于47</v>
      </c>
      <c r="J3198" s="50" t="s">
        <v>1166</v>
      </c>
    </row>
    <row r="3199" spans="1:10" hidden="1">
      <c r="A3199" s="64" t="s">
        <v>1095</v>
      </c>
      <c r="B3199" s="64" t="s">
        <v>307</v>
      </c>
      <c r="C3199" t="s">
        <v>1084</v>
      </c>
      <c r="D3199" s="64" t="s">
        <v>390</v>
      </c>
      <c r="E3199" s="64" t="s">
        <v>153</v>
      </c>
      <c r="F3199" s="64" t="s">
        <v>376</v>
      </c>
      <c r="G3199" s="64" t="s">
        <v>1144</v>
      </c>
      <c r="H3199" t="s">
        <v>1152</v>
      </c>
      <c r="I3199" s="50" t="str">
        <f t="shared" si="50"/>
        <v>1. 国内CM2DEI4. 多级正反调筒式电位电阻大于47</v>
      </c>
      <c r="J3199" s="50" t="s">
        <v>1166</v>
      </c>
    </row>
    <row r="3200" spans="1:10" hidden="1">
      <c r="A3200" s="64" t="s">
        <v>1095</v>
      </c>
      <c r="B3200" s="64" t="s">
        <v>307</v>
      </c>
      <c r="C3200" t="s">
        <v>1084</v>
      </c>
      <c r="D3200" s="64" t="s">
        <v>390</v>
      </c>
      <c r="E3200" s="64" t="s">
        <v>28</v>
      </c>
      <c r="F3200" s="64" t="s">
        <v>377</v>
      </c>
      <c r="G3200" s="64" t="s">
        <v>531</v>
      </c>
      <c r="H3200" t="s">
        <v>1152</v>
      </c>
      <c r="I3200" s="50" t="str">
        <f t="shared" si="50"/>
        <v>1. 国内CM2DEIII5. 多级线性调无大于47</v>
      </c>
      <c r="J3200" s="50" t="s">
        <v>1166</v>
      </c>
    </row>
    <row r="3201" spans="1:10" hidden="1">
      <c r="A3201" s="64" t="s">
        <v>1095</v>
      </c>
      <c r="B3201" s="64" t="s">
        <v>307</v>
      </c>
      <c r="C3201" t="s">
        <v>1084</v>
      </c>
      <c r="D3201" s="64" t="s">
        <v>390</v>
      </c>
      <c r="E3201" s="64" t="s">
        <v>153</v>
      </c>
      <c r="F3201" s="64" t="s">
        <v>377</v>
      </c>
      <c r="G3201" s="64" t="s">
        <v>531</v>
      </c>
      <c r="H3201" t="s">
        <v>1152</v>
      </c>
      <c r="I3201" s="50" t="str">
        <f t="shared" si="50"/>
        <v>1. 国内CM2DEI5. 多级线性调无大于47</v>
      </c>
      <c r="J3201" s="50" t="s">
        <v>1166</v>
      </c>
    </row>
    <row r="3202" spans="1:10" hidden="1">
      <c r="A3202" s="64" t="s">
        <v>1095</v>
      </c>
      <c r="B3202" s="64" t="s">
        <v>307</v>
      </c>
      <c r="C3202" t="s">
        <v>1084</v>
      </c>
      <c r="D3202" s="64" t="s">
        <v>390</v>
      </c>
      <c r="E3202" s="64" t="s">
        <v>28</v>
      </c>
      <c r="F3202" s="64" t="s">
        <v>378</v>
      </c>
      <c r="G3202" s="64" t="s">
        <v>531</v>
      </c>
      <c r="H3202" t="s">
        <v>1152</v>
      </c>
      <c r="I3202" s="50" t="str">
        <f t="shared" si="50"/>
        <v>1. 国内CM2DEIII6. 多级粗细调无大于47</v>
      </c>
      <c r="J3202" s="50" t="s">
        <v>1166</v>
      </c>
    </row>
    <row r="3203" spans="1:10" hidden="1">
      <c r="A3203" s="64" t="s">
        <v>1095</v>
      </c>
      <c r="B3203" s="64" t="s">
        <v>307</v>
      </c>
      <c r="C3203" t="s">
        <v>1084</v>
      </c>
      <c r="D3203" s="64" t="s">
        <v>390</v>
      </c>
      <c r="E3203" s="64" t="s">
        <v>28</v>
      </c>
      <c r="F3203" s="64" t="s">
        <v>378</v>
      </c>
      <c r="G3203" s="64" t="s">
        <v>1144</v>
      </c>
      <c r="H3203" t="s">
        <v>1152</v>
      </c>
      <c r="I3203" s="50" t="str">
        <f t="shared" si="50"/>
        <v>1. 国内CM2DEIII6. 多级粗细调筒式电位电阻大于47</v>
      </c>
      <c r="J3203" s="50" t="s">
        <v>1166</v>
      </c>
    </row>
    <row r="3204" spans="1:10" hidden="1">
      <c r="A3204" s="64" t="s">
        <v>1095</v>
      </c>
      <c r="B3204" s="64" t="s">
        <v>307</v>
      </c>
      <c r="C3204" t="s">
        <v>1084</v>
      </c>
      <c r="D3204" s="64" t="s">
        <v>390</v>
      </c>
      <c r="E3204" s="64" t="s">
        <v>153</v>
      </c>
      <c r="F3204" s="64" t="s">
        <v>378</v>
      </c>
      <c r="G3204" s="64" t="s">
        <v>531</v>
      </c>
      <c r="H3204" t="s">
        <v>1152</v>
      </c>
      <c r="I3204" s="50" t="str">
        <f t="shared" si="50"/>
        <v>1. 国内CM2DEI6. 多级粗细调无大于47</v>
      </c>
      <c r="J3204" s="50" t="s">
        <v>1166</v>
      </c>
    </row>
    <row r="3205" spans="1:10" hidden="1">
      <c r="A3205" s="64" t="s">
        <v>1095</v>
      </c>
      <c r="B3205" s="64" t="s">
        <v>307</v>
      </c>
      <c r="C3205" t="s">
        <v>1084</v>
      </c>
      <c r="D3205" s="64" t="s">
        <v>390</v>
      </c>
      <c r="E3205" s="64" t="s">
        <v>153</v>
      </c>
      <c r="F3205" s="64" t="s">
        <v>378</v>
      </c>
      <c r="G3205" s="64" t="s">
        <v>1144</v>
      </c>
      <c r="H3205" t="s">
        <v>1152</v>
      </c>
      <c r="I3205" s="50" t="str">
        <f t="shared" si="50"/>
        <v>1. 国内CM2DEI6. 多级粗细调筒式电位电阻大于47</v>
      </c>
      <c r="J3205" s="50" t="s">
        <v>1166</v>
      </c>
    </row>
    <row r="3206" spans="1:10" hidden="1">
      <c r="A3206" s="64" t="s">
        <v>15</v>
      </c>
      <c r="B3206" s="64" t="s">
        <v>308</v>
      </c>
      <c r="C3206" t="s">
        <v>1084</v>
      </c>
      <c r="D3206" s="64" t="s">
        <v>118</v>
      </c>
      <c r="E3206" s="64" t="s">
        <v>28</v>
      </c>
      <c r="F3206" s="64" t="s">
        <v>373</v>
      </c>
      <c r="G3206" s="64" t="s">
        <v>531</v>
      </c>
      <c r="H3206" t="s">
        <v>1142</v>
      </c>
      <c r="I3206" s="50" t="str">
        <f t="shared" si="50"/>
        <v>2. 出口VCMEBIII1. 正反调无小于35</v>
      </c>
      <c r="J3206" s="98" t="s">
        <v>1143</v>
      </c>
    </row>
    <row r="3207" spans="1:10" hidden="1">
      <c r="A3207" s="64" t="s">
        <v>15</v>
      </c>
      <c r="B3207" s="64" t="s">
        <v>308</v>
      </c>
      <c r="C3207" t="s">
        <v>1084</v>
      </c>
      <c r="D3207" s="64" t="s">
        <v>118</v>
      </c>
      <c r="E3207" s="64" t="s">
        <v>28</v>
      </c>
      <c r="F3207" s="64" t="s">
        <v>373</v>
      </c>
      <c r="G3207" s="64" t="s">
        <v>1144</v>
      </c>
      <c r="H3207" t="s">
        <v>1142</v>
      </c>
      <c r="I3207" s="50" t="str">
        <f t="shared" si="50"/>
        <v>2. 出口VCMEBIII1. 正反调筒式电位电阻小于35</v>
      </c>
      <c r="J3207" s="98" t="s">
        <v>1145</v>
      </c>
    </row>
    <row r="3208" spans="1:10" hidden="1">
      <c r="A3208" s="64" t="s">
        <v>15</v>
      </c>
      <c r="B3208" s="64" t="s">
        <v>308</v>
      </c>
      <c r="C3208" t="s">
        <v>1084</v>
      </c>
      <c r="D3208" s="64" t="s">
        <v>118</v>
      </c>
      <c r="E3208" s="64" t="s">
        <v>153</v>
      </c>
      <c r="F3208" s="64" t="s">
        <v>373</v>
      </c>
      <c r="G3208" s="64" t="s">
        <v>531</v>
      </c>
      <c r="H3208" t="s">
        <v>1142</v>
      </c>
      <c r="I3208" s="50" t="str">
        <f t="shared" si="50"/>
        <v>2. 出口VCMEBI1. 正反调无小于35</v>
      </c>
      <c r="J3208" s="98" t="s">
        <v>1143</v>
      </c>
    </row>
    <row r="3209" spans="1:10" hidden="1">
      <c r="A3209" s="64" t="s">
        <v>15</v>
      </c>
      <c r="B3209" s="64" t="s">
        <v>308</v>
      </c>
      <c r="C3209" t="s">
        <v>1084</v>
      </c>
      <c r="D3209" s="64" t="s">
        <v>118</v>
      </c>
      <c r="E3209" s="64" t="s">
        <v>153</v>
      </c>
      <c r="F3209" s="64" t="s">
        <v>373</v>
      </c>
      <c r="G3209" s="64" t="s">
        <v>1144</v>
      </c>
      <c r="H3209" t="s">
        <v>1142</v>
      </c>
      <c r="I3209" s="50" t="str">
        <f t="shared" si="50"/>
        <v>2. 出口VCMEBI1. 正反调筒式电位电阻小于35</v>
      </c>
      <c r="J3209" s="98" t="s">
        <v>1146</v>
      </c>
    </row>
    <row r="3210" spans="1:10" hidden="1">
      <c r="A3210" s="64" t="s">
        <v>15</v>
      </c>
      <c r="B3210" s="64" t="s">
        <v>308</v>
      </c>
      <c r="C3210" t="s">
        <v>1084</v>
      </c>
      <c r="D3210" s="64" t="s">
        <v>118</v>
      </c>
      <c r="E3210" s="64" t="s">
        <v>28</v>
      </c>
      <c r="F3210" s="64" t="s">
        <v>374</v>
      </c>
      <c r="G3210" s="64" t="s">
        <v>531</v>
      </c>
      <c r="H3210" t="s">
        <v>1142</v>
      </c>
      <c r="I3210" s="50" t="str">
        <f t="shared" si="50"/>
        <v>2. 出口VCMEBIII2. 线性调无小于35</v>
      </c>
      <c r="J3210" s="50" t="s">
        <v>1143</v>
      </c>
    </row>
    <row r="3211" spans="1:10" hidden="1">
      <c r="A3211" s="64" t="s">
        <v>15</v>
      </c>
      <c r="B3211" s="64" t="s">
        <v>308</v>
      </c>
      <c r="C3211" t="s">
        <v>1084</v>
      </c>
      <c r="D3211" s="64" t="s">
        <v>118</v>
      </c>
      <c r="E3211" s="64" t="s">
        <v>153</v>
      </c>
      <c r="F3211" s="64" t="s">
        <v>374</v>
      </c>
      <c r="G3211" s="64" t="s">
        <v>531</v>
      </c>
      <c r="H3211" t="s">
        <v>1142</v>
      </c>
      <c r="I3211" s="50" t="str">
        <f t="shared" si="50"/>
        <v>2. 出口VCMEBI2. 线性调无小于35</v>
      </c>
      <c r="J3211" s="50" t="s">
        <v>1143</v>
      </c>
    </row>
    <row r="3212" spans="1:10" hidden="1">
      <c r="A3212" s="64" t="s">
        <v>15</v>
      </c>
      <c r="B3212" s="64" t="s">
        <v>308</v>
      </c>
      <c r="C3212" t="s">
        <v>1084</v>
      </c>
      <c r="D3212" s="64" t="s">
        <v>118</v>
      </c>
      <c r="E3212" s="64" t="s">
        <v>28</v>
      </c>
      <c r="F3212" s="64" t="s">
        <v>375</v>
      </c>
      <c r="G3212" s="64" t="s">
        <v>531</v>
      </c>
      <c r="H3212" t="s">
        <v>1142</v>
      </c>
      <c r="I3212" s="50" t="str">
        <f t="shared" si="50"/>
        <v>2. 出口VCMEBIII3. 粗细调无小于35</v>
      </c>
      <c r="J3212" s="50" t="s">
        <v>1147</v>
      </c>
    </row>
    <row r="3213" spans="1:10" hidden="1">
      <c r="A3213" s="64" t="s">
        <v>15</v>
      </c>
      <c r="B3213" s="64" t="s">
        <v>308</v>
      </c>
      <c r="C3213" t="s">
        <v>1084</v>
      </c>
      <c r="D3213" s="64" t="s">
        <v>118</v>
      </c>
      <c r="E3213" s="64" t="s">
        <v>28</v>
      </c>
      <c r="F3213" s="64" t="s">
        <v>375</v>
      </c>
      <c r="G3213" s="64" t="s">
        <v>1144</v>
      </c>
      <c r="H3213" t="s">
        <v>1142</v>
      </c>
      <c r="I3213" s="50" t="str">
        <f t="shared" si="50"/>
        <v>2. 出口VCMEBIII3. 粗细调筒式电位电阻小于35</v>
      </c>
      <c r="J3213" s="50" t="s">
        <v>1147</v>
      </c>
    </row>
    <row r="3214" spans="1:10" hidden="1">
      <c r="A3214" s="64" t="s">
        <v>15</v>
      </c>
      <c r="B3214" s="64" t="s">
        <v>308</v>
      </c>
      <c r="C3214" t="s">
        <v>1084</v>
      </c>
      <c r="D3214" s="64" t="s">
        <v>118</v>
      </c>
      <c r="E3214" s="64" t="s">
        <v>153</v>
      </c>
      <c r="F3214" s="64" t="s">
        <v>375</v>
      </c>
      <c r="G3214" s="64" t="s">
        <v>531</v>
      </c>
      <c r="H3214" t="s">
        <v>1142</v>
      </c>
      <c r="I3214" s="50" t="str">
        <f t="shared" si="50"/>
        <v>2. 出口VCMEBI3. 粗细调无小于35</v>
      </c>
      <c r="J3214" s="50" t="s">
        <v>1147</v>
      </c>
    </row>
    <row r="3215" spans="1:10" hidden="1">
      <c r="A3215" s="64" t="s">
        <v>15</v>
      </c>
      <c r="B3215" s="64" t="s">
        <v>308</v>
      </c>
      <c r="C3215" t="s">
        <v>1084</v>
      </c>
      <c r="D3215" s="64" t="s">
        <v>118</v>
      </c>
      <c r="E3215" s="64" t="s">
        <v>153</v>
      </c>
      <c r="F3215" s="64" t="s">
        <v>375</v>
      </c>
      <c r="G3215" s="64" t="s">
        <v>1144</v>
      </c>
      <c r="H3215" t="s">
        <v>1142</v>
      </c>
      <c r="I3215" s="50" t="str">
        <f t="shared" si="50"/>
        <v>2. 出口VCMEBI3. 粗细调筒式电位电阻小于35</v>
      </c>
      <c r="J3215" s="50" t="s">
        <v>1147</v>
      </c>
    </row>
    <row r="3216" spans="1:10" hidden="1">
      <c r="A3216" s="64" t="s">
        <v>15</v>
      </c>
      <c r="B3216" s="64" t="s">
        <v>308</v>
      </c>
      <c r="C3216" t="s">
        <v>1084</v>
      </c>
      <c r="D3216" s="64" t="s">
        <v>118</v>
      </c>
      <c r="E3216" s="64" t="s">
        <v>28</v>
      </c>
      <c r="F3216" s="64" t="s">
        <v>376</v>
      </c>
      <c r="G3216" s="64" t="s">
        <v>531</v>
      </c>
      <c r="H3216" t="s">
        <v>1142</v>
      </c>
      <c r="I3216" s="50" t="str">
        <f t="shared" si="50"/>
        <v>2. 出口VCMEBIII4. 多级正反调无小于35</v>
      </c>
      <c r="J3216" s="50" t="s">
        <v>1148</v>
      </c>
    </row>
    <row r="3217" spans="1:10" hidden="1">
      <c r="A3217" s="64" t="s">
        <v>15</v>
      </c>
      <c r="B3217" s="64" t="s">
        <v>308</v>
      </c>
      <c r="C3217" t="s">
        <v>1084</v>
      </c>
      <c r="D3217" s="64" t="s">
        <v>118</v>
      </c>
      <c r="E3217" s="64" t="s">
        <v>28</v>
      </c>
      <c r="F3217" s="64" t="s">
        <v>376</v>
      </c>
      <c r="G3217" s="64" t="s">
        <v>1144</v>
      </c>
      <c r="H3217" t="s">
        <v>1142</v>
      </c>
      <c r="I3217" s="50" t="str">
        <f t="shared" si="50"/>
        <v>2. 出口VCMEBIII4. 多级正反调筒式电位电阻小于35</v>
      </c>
      <c r="J3217" s="50" t="s">
        <v>1148</v>
      </c>
    </row>
    <row r="3218" spans="1:10" hidden="1">
      <c r="A3218" s="64" t="s">
        <v>15</v>
      </c>
      <c r="B3218" s="64" t="s">
        <v>308</v>
      </c>
      <c r="C3218" t="s">
        <v>1084</v>
      </c>
      <c r="D3218" s="64" t="s">
        <v>118</v>
      </c>
      <c r="E3218" s="64" t="s">
        <v>153</v>
      </c>
      <c r="F3218" s="64" t="s">
        <v>376</v>
      </c>
      <c r="G3218" s="64" t="s">
        <v>531</v>
      </c>
      <c r="H3218" t="s">
        <v>1142</v>
      </c>
      <c r="I3218" s="50" t="str">
        <f t="shared" si="50"/>
        <v>2. 出口VCMEBI4. 多级正反调无小于35</v>
      </c>
      <c r="J3218" s="50" t="s">
        <v>1148</v>
      </c>
    </row>
    <row r="3219" spans="1:10" hidden="1">
      <c r="A3219" s="64" t="s">
        <v>15</v>
      </c>
      <c r="B3219" s="64" t="s">
        <v>308</v>
      </c>
      <c r="C3219" t="s">
        <v>1084</v>
      </c>
      <c r="D3219" s="64" t="s">
        <v>118</v>
      </c>
      <c r="E3219" s="64" t="s">
        <v>153</v>
      </c>
      <c r="F3219" s="64" t="s">
        <v>376</v>
      </c>
      <c r="G3219" s="64" t="s">
        <v>1144</v>
      </c>
      <c r="H3219" t="s">
        <v>1142</v>
      </c>
      <c r="I3219" s="50" t="str">
        <f t="shared" si="50"/>
        <v>2. 出口VCMEBI4. 多级正反调筒式电位电阻小于35</v>
      </c>
      <c r="J3219" s="50" t="s">
        <v>1148</v>
      </c>
    </row>
    <row r="3220" spans="1:10" hidden="1">
      <c r="A3220" s="64" t="s">
        <v>15</v>
      </c>
      <c r="B3220" s="64" t="s">
        <v>308</v>
      </c>
      <c r="C3220" t="s">
        <v>1084</v>
      </c>
      <c r="D3220" s="64" t="s">
        <v>118</v>
      </c>
      <c r="E3220" s="64" t="s">
        <v>28</v>
      </c>
      <c r="F3220" s="64" t="s">
        <v>377</v>
      </c>
      <c r="G3220" s="64" t="s">
        <v>531</v>
      </c>
      <c r="H3220" t="s">
        <v>1142</v>
      </c>
      <c r="I3220" s="50" t="str">
        <f t="shared" si="50"/>
        <v>2. 出口VCMEBIII5. 多级线性调无小于35</v>
      </c>
      <c r="J3220" s="50" t="s">
        <v>1148</v>
      </c>
    </row>
    <row r="3221" spans="1:10" hidden="1">
      <c r="A3221" s="64" t="s">
        <v>15</v>
      </c>
      <c r="B3221" s="64" t="s">
        <v>308</v>
      </c>
      <c r="C3221" t="s">
        <v>1084</v>
      </c>
      <c r="D3221" s="64" t="s">
        <v>118</v>
      </c>
      <c r="E3221" s="64" t="s">
        <v>153</v>
      </c>
      <c r="F3221" s="64" t="s">
        <v>377</v>
      </c>
      <c r="G3221" s="64" t="s">
        <v>531</v>
      </c>
      <c r="H3221" t="s">
        <v>1142</v>
      </c>
      <c r="I3221" s="50" t="str">
        <f t="shared" si="50"/>
        <v>2. 出口VCMEBI5. 多级线性调无小于35</v>
      </c>
      <c r="J3221" s="50" t="s">
        <v>1148</v>
      </c>
    </row>
    <row r="3222" spans="1:10" hidden="1">
      <c r="A3222" s="64" t="s">
        <v>15</v>
      </c>
      <c r="B3222" s="64" t="s">
        <v>308</v>
      </c>
      <c r="C3222" t="s">
        <v>1084</v>
      </c>
      <c r="D3222" s="64" t="s">
        <v>118</v>
      </c>
      <c r="E3222" s="64" t="s">
        <v>28</v>
      </c>
      <c r="F3222" s="64" t="s">
        <v>378</v>
      </c>
      <c r="G3222" s="64" t="s">
        <v>531</v>
      </c>
      <c r="H3222" t="s">
        <v>1142</v>
      </c>
      <c r="I3222" s="50" t="str">
        <f t="shared" si="50"/>
        <v>2. 出口VCMEBIII6. 多级粗细调无小于35</v>
      </c>
      <c r="J3222" s="50" t="s">
        <v>1148</v>
      </c>
    </row>
    <row r="3223" spans="1:10" hidden="1">
      <c r="A3223" s="64" t="s">
        <v>15</v>
      </c>
      <c r="B3223" s="64" t="s">
        <v>308</v>
      </c>
      <c r="C3223" t="s">
        <v>1084</v>
      </c>
      <c r="D3223" s="64" t="s">
        <v>118</v>
      </c>
      <c r="E3223" s="64" t="s">
        <v>28</v>
      </c>
      <c r="F3223" s="64" t="s">
        <v>378</v>
      </c>
      <c r="G3223" s="64" t="s">
        <v>1144</v>
      </c>
      <c r="H3223" t="s">
        <v>1142</v>
      </c>
      <c r="I3223" s="50" t="str">
        <f t="shared" si="50"/>
        <v>2. 出口VCMEBIII6. 多级粗细调筒式电位电阻小于35</v>
      </c>
      <c r="J3223" s="50" t="s">
        <v>1148</v>
      </c>
    </row>
    <row r="3224" spans="1:10" hidden="1">
      <c r="A3224" s="64" t="s">
        <v>15</v>
      </c>
      <c r="B3224" s="64" t="s">
        <v>308</v>
      </c>
      <c r="C3224" t="s">
        <v>1084</v>
      </c>
      <c r="D3224" s="64" t="s">
        <v>118</v>
      </c>
      <c r="E3224" s="64" t="s">
        <v>153</v>
      </c>
      <c r="F3224" s="64" t="s">
        <v>378</v>
      </c>
      <c r="G3224" s="64" t="s">
        <v>531</v>
      </c>
      <c r="H3224" t="s">
        <v>1142</v>
      </c>
      <c r="I3224" s="50" t="str">
        <f t="shared" si="50"/>
        <v>2. 出口VCMEBI6. 多级粗细调无小于35</v>
      </c>
      <c r="J3224" s="50" t="s">
        <v>1148</v>
      </c>
    </row>
    <row r="3225" spans="1:10" hidden="1">
      <c r="A3225" s="64" t="s">
        <v>15</v>
      </c>
      <c r="B3225" s="64" t="s">
        <v>308</v>
      </c>
      <c r="C3225" t="s">
        <v>1084</v>
      </c>
      <c r="D3225" s="64" t="s">
        <v>118</v>
      </c>
      <c r="E3225" s="64" t="s">
        <v>153</v>
      </c>
      <c r="F3225" s="64" t="s">
        <v>378</v>
      </c>
      <c r="G3225" s="64" t="s">
        <v>1144</v>
      </c>
      <c r="H3225" t="s">
        <v>1142</v>
      </c>
      <c r="I3225" s="50" t="str">
        <f t="shared" si="50"/>
        <v>2. 出口VCMEBI6. 多级粗细调筒式电位电阻小于35</v>
      </c>
      <c r="J3225" s="50" t="s">
        <v>1148</v>
      </c>
    </row>
    <row r="3226" spans="1:10" hidden="1">
      <c r="A3226" s="64" t="s">
        <v>15</v>
      </c>
      <c r="B3226" s="64" t="s">
        <v>308</v>
      </c>
      <c r="C3226" t="s">
        <v>1084</v>
      </c>
      <c r="D3226" s="64" t="s">
        <v>389</v>
      </c>
      <c r="E3226" s="64" t="s">
        <v>28</v>
      </c>
      <c r="F3226" s="64" t="s">
        <v>373</v>
      </c>
      <c r="G3226" s="64" t="s">
        <v>531</v>
      </c>
      <c r="H3226" t="s">
        <v>1142</v>
      </c>
      <c r="I3226" s="50" t="str">
        <f t="shared" si="50"/>
        <v>2. 出口VCMECIII1. 正反调无小于35</v>
      </c>
      <c r="J3226" s="50" t="s">
        <v>1143</v>
      </c>
    </row>
    <row r="3227" spans="1:10" hidden="1">
      <c r="A3227" s="64" t="s">
        <v>15</v>
      </c>
      <c r="B3227" s="64" t="s">
        <v>308</v>
      </c>
      <c r="C3227" t="s">
        <v>1084</v>
      </c>
      <c r="D3227" s="64" t="s">
        <v>389</v>
      </c>
      <c r="E3227" s="64" t="s">
        <v>28</v>
      </c>
      <c r="F3227" s="64" t="s">
        <v>373</v>
      </c>
      <c r="G3227" s="64" t="s">
        <v>1144</v>
      </c>
      <c r="H3227" t="s">
        <v>1142</v>
      </c>
      <c r="I3227" s="50" t="str">
        <f t="shared" si="50"/>
        <v>2. 出口VCMECIII1. 正反调筒式电位电阻小于35</v>
      </c>
      <c r="J3227" s="50" t="s">
        <v>1145</v>
      </c>
    </row>
    <row r="3228" spans="1:10" hidden="1">
      <c r="A3228" s="64" t="s">
        <v>15</v>
      </c>
      <c r="B3228" s="64" t="s">
        <v>308</v>
      </c>
      <c r="C3228" t="s">
        <v>1084</v>
      </c>
      <c r="D3228" s="64" t="s">
        <v>389</v>
      </c>
      <c r="E3228" s="64" t="s">
        <v>153</v>
      </c>
      <c r="F3228" s="64" t="s">
        <v>373</v>
      </c>
      <c r="G3228" s="64" t="s">
        <v>531</v>
      </c>
      <c r="H3228" t="s">
        <v>1142</v>
      </c>
      <c r="I3228" s="50" t="str">
        <f t="shared" si="50"/>
        <v>2. 出口VCMECI1. 正反调无小于35</v>
      </c>
      <c r="J3228" s="50" t="s">
        <v>1143</v>
      </c>
    </row>
    <row r="3229" spans="1:10" hidden="1">
      <c r="A3229" s="64" t="s">
        <v>15</v>
      </c>
      <c r="B3229" s="64" t="s">
        <v>308</v>
      </c>
      <c r="C3229" t="s">
        <v>1084</v>
      </c>
      <c r="D3229" s="64" t="s">
        <v>389</v>
      </c>
      <c r="E3229" s="64" t="s">
        <v>153</v>
      </c>
      <c r="F3229" s="64" t="s">
        <v>373</v>
      </c>
      <c r="G3229" s="64" t="s">
        <v>1144</v>
      </c>
      <c r="H3229" t="s">
        <v>1142</v>
      </c>
      <c r="I3229" s="50" t="str">
        <f t="shared" si="50"/>
        <v>2. 出口VCMECI1. 正反调筒式电位电阻小于35</v>
      </c>
      <c r="J3229" s="50" t="s">
        <v>1146</v>
      </c>
    </row>
    <row r="3230" spans="1:10" hidden="1">
      <c r="A3230" s="64" t="s">
        <v>15</v>
      </c>
      <c r="B3230" s="64" t="s">
        <v>308</v>
      </c>
      <c r="C3230" t="s">
        <v>1084</v>
      </c>
      <c r="D3230" s="64" t="s">
        <v>389</v>
      </c>
      <c r="E3230" s="64" t="s">
        <v>28</v>
      </c>
      <c r="F3230" s="64" t="s">
        <v>374</v>
      </c>
      <c r="G3230" s="64" t="s">
        <v>531</v>
      </c>
      <c r="H3230" t="s">
        <v>1142</v>
      </c>
      <c r="I3230" s="50" t="str">
        <f t="shared" si="50"/>
        <v>2. 出口VCMECIII2. 线性调无小于35</v>
      </c>
      <c r="J3230" s="50" t="s">
        <v>1143</v>
      </c>
    </row>
    <row r="3231" spans="1:10" hidden="1">
      <c r="A3231" s="64" t="s">
        <v>15</v>
      </c>
      <c r="B3231" s="64" t="s">
        <v>308</v>
      </c>
      <c r="C3231" t="s">
        <v>1084</v>
      </c>
      <c r="D3231" s="64" t="s">
        <v>389</v>
      </c>
      <c r="E3231" s="64" t="s">
        <v>153</v>
      </c>
      <c r="F3231" s="64" t="s">
        <v>374</v>
      </c>
      <c r="G3231" s="64" t="s">
        <v>531</v>
      </c>
      <c r="H3231" t="s">
        <v>1142</v>
      </c>
      <c r="I3231" s="50" t="str">
        <f t="shared" si="50"/>
        <v>2. 出口VCMECI2. 线性调无小于35</v>
      </c>
      <c r="J3231" s="50" t="s">
        <v>1143</v>
      </c>
    </row>
    <row r="3232" spans="1:10" hidden="1">
      <c r="A3232" s="64" t="s">
        <v>15</v>
      </c>
      <c r="B3232" s="64" t="s">
        <v>308</v>
      </c>
      <c r="C3232" t="s">
        <v>1084</v>
      </c>
      <c r="D3232" s="64" t="s">
        <v>389</v>
      </c>
      <c r="E3232" s="64" t="s">
        <v>28</v>
      </c>
      <c r="F3232" s="64" t="s">
        <v>375</v>
      </c>
      <c r="G3232" s="64" t="s">
        <v>531</v>
      </c>
      <c r="H3232" t="s">
        <v>1142</v>
      </c>
      <c r="I3232" s="50" t="str">
        <f t="shared" si="50"/>
        <v>2. 出口VCMECIII3. 粗细调无小于35</v>
      </c>
      <c r="J3232" s="50" t="s">
        <v>1147</v>
      </c>
    </row>
    <row r="3233" spans="1:10" hidden="1">
      <c r="A3233" s="64" t="s">
        <v>15</v>
      </c>
      <c r="B3233" s="64" t="s">
        <v>308</v>
      </c>
      <c r="C3233" t="s">
        <v>1084</v>
      </c>
      <c r="D3233" s="64" t="s">
        <v>389</v>
      </c>
      <c r="E3233" s="64" t="s">
        <v>28</v>
      </c>
      <c r="F3233" s="64" t="s">
        <v>375</v>
      </c>
      <c r="G3233" s="64" t="s">
        <v>1144</v>
      </c>
      <c r="H3233" t="s">
        <v>1142</v>
      </c>
      <c r="I3233" s="50" t="str">
        <f t="shared" si="50"/>
        <v>2. 出口VCMECIII3. 粗细调筒式电位电阻小于35</v>
      </c>
      <c r="J3233" s="50" t="s">
        <v>1147</v>
      </c>
    </row>
    <row r="3234" spans="1:10" hidden="1">
      <c r="A3234" s="64" t="s">
        <v>15</v>
      </c>
      <c r="B3234" s="64" t="s">
        <v>308</v>
      </c>
      <c r="C3234" t="s">
        <v>1084</v>
      </c>
      <c r="D3234" s="64" t="s">
        <v>389</v>
      </c>
      <c r="E3234" s="64" t="s">
        <v>153</v>
      </c>
      <c r="F3234" s="64" t="s">
        <v>375</v>
      </c>
      <c r="G3234" s="64" t="s">
        <v>531</v>
      </c>
      <c r="H3234" t="s">
        <v>1142</v>
      </c>
      <c r="I3234" s="50" t="str">
        <f t="shared" si="50"/>
        <v>2. 出口VCMECI3. 粗细调无小于35</v>
      </c>
      <c r="J3234" s="50" t="s">
        <v>1147</v>
      </c>
    </row>
    <row r="3235" spans="1:10" hidden="1">
      <c r="A3235" s="64" t="s">
        <v>15</v>
      </c>
      <c r="B3235" s="64" t="s">
        <v>308</v>
      </c>
      <c r="C3235" t="s">
        <v>1084</v>
      </c>
      <c r="D3235" s="64" t="s">
        <v>389</v>
      </c>
      <c r="E3235" s="64" t="s">
        <v>153</v>
      </c>
      <c r="F3235" s="64" t="s">
        <v>375</v>
      </c>
      <c r="G3235" s="64" t="s">
        <v>1144</v>
      </c>
      <c r="H3235" t="s">
        <v>1142</v>
      </c>
      <c r="I3235" s="50" t="str">
        <f t="shared" si="50"/>
        <v>2. 出口VCMECI3. 粗细调筒式电位电阻小于35</v>
      </c>
      <c r="J3235" s="50" t="s">
        <v>1147</v>
      </c>
    </row>
    <row r="3236" spans="1:10" hidden="1">
      <c r="A3236" s="64" t="s">
        <v>15</v>
      </c>
      <c r="B3236" s="64" t="s">
        <v>308</v>
      </c>
      <c r="C3236" t="s">
        <v>1084</v>
      </c>
      <c r="D3236" s="64" t="s">
        <v>389</v>
      </c>
      <c r="E3236" s="64" t="s">
        <v>28</v>
      </c>
      <c r="F3236" s="64" t="s">
        <v>376</v>
      </c>
      <c r="G3236" s="64" t="s">
        <v>531</v>
      </c>
      <c r="H3236" t="s">
        <v>1142</v>
      </c>
      <c r="I3236" s="50" t="str">
        <f t="shared" si="50"/>
        <v>2. 出口VCMECIII4. 多级正反调无小于35</v>
      </c>
      <c r="J3236" s="50" t="s">
        <v>1148</v>
      </c>
    </row>
    <row r="3237" spans="1:10" hidden="1">
      <c r="A3237" s="64" t="s">
        <v>15</v>
      </c>
      <c r="B3237" s="64" t="s">
        <v>308</v>
      </c>
      <c r="C3237" t="s">
        <v>1084</v>
      </c>
      <c r="D3237" s="64" t="s">
        <v>389</v>
      </c>
      <c r="E3237" s="64" t="s">
        <v>28</v>
      </c>
      <c r="F3237" s="64" t="s">
        <v>376</v>
      </c>
      <c r="G3237" s="64" t="s">
        <v>1144</v>
      </c>
      <c r="H3237" t="s">
        <v>1142</v>
      </c>
      <c r="I3237" s="50" t="str">
        <f t="shared" si="50"/>
        <v>2. 出口VCMECIII4. 多级正反调筒式电位电阻小于35</v>
      </c>
      <c r="J3237" s="50" t="s">
        <v>1148</v>
      </c>
    </row>
    <row r="3238" spans="1:10" hidden="1">
      <c r="A3238" s="64" t="s">
        <v>15</v>
      </c>
      <c r="B3238" s="64" t="s">
        <v>308</v>
      </c>
      <c r="C3238" t="s">
        <v>1084</v>
      </c>
      <c r="D3238" s="64" t="s">
        <v>389</v>
      </c>
      <c r="E3238" s="64" t="s">
        <v>153</v>
      </c>
      <c r="F3238" s="64" t="s">
        <v>376</v>
      </c>
      <c r="G3238" s="64" t="s">
        <v>531</v>
      </c>
      <c r="H3238" t="s">
        <v>1142</v>
      </c>
      <c r="I3238" s="50" t="str">
        <f t="shared" si="50"/>
        <v>2. 出口VCMECI4. 多级正反调无小于35</v>
      </c>
      <c r="J3238" s="50" t="s">
        <v>1148</v>
      </c>
    </row>
    <row r="3239" spans="1:10" hidden="1">
      <c r="A3239" s="64" t="s">
        <v>15</v>
      </c>
      <c r="B3239" s="64" t="s">
        <v>308</v>
      </c>
      <c r="C3239" t="s">
        <v>1084</v>
      </c>
      <c r="D3239" s="64" t="s">
        <v>389</v>
      </c>
      <c r="E3239" s="64" t="s">
        <v>153</v>
      </c>
      <c r="F3239" s="64" t="s">
        <v>376</v>
      </c>
      <c r="G3239" s="64" t="s">
        <v>1144</v>
      </c>
      <c r="H3239" t="s">
        <v>1142</v>
      </c>
      <c r="I3239" s="50" t="str">
        <f t="shared" si="50"/>
        <v>2. 出口VCMECI4. 多级正反调筒式电位电阻小于35</v>
      </c>
      <c r="J3239" s="50" t="s">
        <v>1148</v>
      </c>
    </row>
    <row r="3240" spans="1:10" hidden="1">
      <c r="A3240" s="64" t="s">
        <v>15</v>
      </c>
      <c r="B3240" s="64" t="s">
        <v>308</v>
      </c>
      <c r="C3240" t="s">
        <v>1084</v>
      </c>
      <c r="D3240" s="64" t="s">
        <v>389</v>
      </c>
      <c r="E3240" s="64" t="s">
        <v>28</v>
      </c>
      <c r="F3240" s="64" t="s">
        <v>377</v>
      </c>
      <c r="G3240" s="64" t="s">
        <v>531</v>
      </c>
      <c r="H3240" t="s">
        <v>1142</v>
      </c>
      <c r="I3240" s="50" t="str">
        <f t="shared" si="50"/>
        <v>2. 出口VCMECIII5. 多级线性调无小于35</v>
      </c>
      <c r="J3240" s="50" t="s">
        <v>1148</v>
      </c>
    </row>
    <row r="3241" spans="1:10" hidden="1">
      <c r="A3241" s="64" t="s">
        <v>15</v>
      </c>
      <c r="B3241" s="64" t="s">
        <v>308</v>
      </c>
      <c r="C3241" t="s">
        <v>1084</v>
      </c>
      <c r="D3241" s="64" t="s">
        <v>389</v>
      </c>
      <c r="E3241" s="64" t="s">
        <v>153</v>
      </c>
      <c r="F3241" s="64" t="s">
        <v>377</v>
      </c>
      <c r="G3241" s="64" t="s">
        <v>531</v>
      </c>
      <c r="H3241" t="s">
        <v>1142</v>
      </c>
      <c r="I3241" s="50" t="str">
        <f t="shared" si="50"/>
        <v>2. 出口VCMECI5. 多级线性调无小于35</v>
      </c>
      <c r="J3241" s="50" t="s">
        <v>1148</v>
      </c>
    </row>
    <row r="3242" spans="1:10" hidden="1">
      <c r="A3242" s="64" t="s">
        <v>15</v>
      </c>
      <c r="B3242" s="64" t="s">
        <v>308</v>
      </c>
      <c r="C3242" t="s">
        <v>1084</v>
      </c>
      <c r="D3242" s="64" t="s">
        <v>389</v>
      </c>
      <c r="E3242" s="64" t="s">
        <v>28</v>
      </c>
      <c r="F3242" s="64" t="s">
        <v>378</v>
      </c>
      <c r="G3242" s="64" t="s">
        <v>531</v>
      </c>
      <c r="H3242" t="s">
        <v>1142</v>
      </c>
      <c r="I3242" s="50" t="str">
        <f t="shared" ref="I3242:I3305" si="51">A3242&amp;B3242&amp;D3242&amp;E3242&amp;F3242&amp;G3242&amp;H3242</f>
        <v>2. 出口VCMECIII6. 多级粗细调无小于35</v>
      </c>
      <c r="J3242" s="50" t="s">
        <v>1148</v>
      </c>
    </row>
    <row r="3243" spans="1:10" hidden="1">
      <c r="A3243" s="64" t="s">
        <v>15</v>
      </c>
      <c r="B3243" s="64" t="s">
        <v>308</v>
      </c>
      <c r="C3243" t="s">
        <v>1084</v>
      </c>
      <c r="D3243" s="64" t="s">
        <v>389</v>
      </c>
      <c r="E3243" s="64" t="s">
        <v>28</v>
      </c>
      <c r="F3243" s="64" t="s">
        <v>378</v>
      </c>
      <c r="G3243" s="64" t="s">
        <v>1144</v>
      </c>
      <c r="H3243" t="s">
        <v>1142</v>
      </c>
      <c r="I3243" s="50" t="str">
        <f t="shared" si="51"/>
        <v>2. 出口VCMECIII6. 多级粗细调筒式电位电阻小于35</v>
      </c>
      <c r="J3243" s="50" t="s">
        <v>1148</v>
      </c>
    </row>
    <row r="3244" spans="1:10" hidden="1">
      <c r="A3244" s="64" t="s">
        <v>15</v>
      </c>
      <c r="B3244" s="64" t="s">
        <v>308</v>
      </c>
      <c r="C3244" t="s">
        <v>1084</v>
      </c>
      <c r="D3244" s="64" t="s">
        <v>389</v>
      </c>
      <c r="E3244" s="64" t="s">
        <v>153</v>
      </c>
      <c r="F3244" s="64" t="s">
        <v>378</v>
      </c>
      <c r="G3244" s="64" t="s">
        <v>531</v>
      </c>
      <c r="H3244" t="s">
        <v>1142</v>
      </c>
      <c r="I3244" s="50" t="str">
        <f t="shared" si="51"/>
        <v>2. 出口VCMECI6. 多级粗细调无小于35</v>
      </c>
      <c r="J3244" s="50" t="s">
        <v>1148</v>
      </c>
    </row>
    <row r="3245" spans="1:10" hidden="1">
      <c r="A3245" s="64" t="s">
        <v>15</v>
      </c>
      <c r="B3245" s="64" t="s">
        <v>308</v>
      </c>
      <c r="C3245" t="s">
        <v>1084</v>
      </c>
      <c r="D3245" s="64" t="s">
        <v>389</v>
      </c>
      <c r="E3245" s="64" t="s">
        <v>153</v>
      </c>
      <c r="F3245" s="64" t="s">
        <v>378</v>
      </c>
      <c r="G3245" s="64" t="s">
        <v>1144</v>
      </c>
      <c r="H3245" t="s">
        <v>1142</v>
      </c>
      <c r="I3245" s="50" t="str">
        <f t="shared" si="51"/>
        <v>2. 出口VCMECI6. 多级粗细调筒式电位电阻小于35</v>
      </c>
      <c r="J3245" s="50" t="s">
        <v>1148</v>
      </c>
    </row>
    <row r="3246" spans="1:10" hidden="1">
      <c r="A3246" s="64" t="s">
        <v>15</v>
      </c>
      <c r="B3246" s="64" t="s">
        <v>308</v>
      </c>
      <c r="C3246" t="s">
        <v>1084</v>
      </c>
      <c r="D3246" s="64" t="s">
        <v>387</v>
      </c>
      <c r="E3246" s="64" t="s">
        <v>28</v>
      </c>
      <c r="F3246" s="64" t="s">
        <v>373</v>
      </c>
      <c r="G3246" s="64" t="s">
        <v>531</v>
      </c>
      <c r="H3246" t="s">
        <v>1142</v>
      </c>
      <c r="I3246" s="50" t="str">
        <f t="shared" si="51"/>
        <v>2. 出口VCMEDIII1. 正反调无小于35</v>
      </c>
      <c r="J3246" s="50" t="s">
        <v>1145</v>
      </c>
    </row>
    <row r="3247" spans="1:10" hidden="1">
      <c r="A3247" s="64" t="s">
        <v>15</v>
      </c>
      <c r="B3247" s="64" t="s">
        <v>308</v>
      </c>
      <c r="C3247" t="s">
        <v>1084</v>
      </c>
      <c r="D3247" s="64" t="s">
        <v>387</v>
      </c>
      <c r="E3247" s="64" t="s">
        <v>28</v>
      </c>
      <c r="F3247" s="64" t="s">
        <v>373</v>
      </c>
      <c r="G3247" s="64" t="s">
        <v>1144</v>
      </c>
      <c r="H3247" t="s">
        <v>1142</v>
      </c>
      <c r="I3247" s="50" t="str">
        <f t="shared" si="51"/>
        <v>2. 出口VCMEDIII1. 正反调筒式电位电阻小于35</v>
      </c>
      <c r="J3247" s="50" t="s">
        <v>1149</v>
      </c>
    </row>
    <row r="3248" spans="1:10" hidden="1">
      <c r="A3248" s="64" t="s">
        <v>15</v>
      </c>
      <c r="B3248" s="64" t="s">
        <v>308</v>
      </c>
      <c r="C3248" t="s">
        <v>1084</v>
      </c>
      <c r="D3248" s="64" t="s">
        <v>387</v>
      </c>
      <c r="E3248" s="64" t="s">
        <v>153</v>
      </c>
      <c r="F3248" s="64" t="s">
        <v>373</v>
      </c>
      <c r="G3248" s="64" t="s">
        <v>531</v>
      </c>
      <c r="H3248" t="s">
        <v>1142</v>
      </c>
      <c r="I3248" s="50" t="str">
        <f t="shared" si="51"/>
        <v>2. 出口VCMEDI1. 正反调无小于35</v>
      </c>
      <c r="J3248" s="50" t="s">
        <v>1143</v>
      </c>
    </row>
    <row r="3249" spans="1:10" hidden="1">
      <c r="A3249" s="64" t="s">
        <v>15</v>
      </c>
      <c r="B3249" s="64" t="s">
        <v>308</v>
      </c>
      <c r="C3249" t="s">
        <v>1084</v>
      </c>
      <c r="D3249" s="64" t="s">
        <v>387</v>
      </c>
      <c r="E3249" s="64" t="s">
        <v>153</v>
      </c>
      <c r="F3249" s="64" t="s">
        <v>373</v>
      </c>
      <c r="G3249" s="64" t="s">
        <v>1144</v>
      </c>
      <c r="H3249" t="s">
        <v>1142</v>
      </c>
      <c r="I3249" s="50" t="str">
        <f t="shared" si="51"/>
        <v>2. 出口VCMEDI1. 正反调筒式电位电阻小于35</v>
      </c>
      <c r="J3249" s="50" t="s">
        <v>1146</v>
      </c>
    </row>
    <row r="3250" spans="1:10" hidden="1">
      <c r="A3250" s="64" t="s">
        <v>15</v>
      </c>
      <c r="B3250" s="64" t="s">
        <v>308</v>
      </c>
      <c r="C3250" t="s">
        <v>1084</v>
      </c>
      <c r="D3250" s="64" t="s">
        <v>387</v>
      </c>
      <c r="E3250" s="64" t="s">
        <v>28</v>
      </c>
      <c r="F3250" s="64" t="s">
        <v>374</v>
      </c>
      <c r="G3250" s="64" t="s">
        <v>531</v>
      </c>
      <c r="H3250" t="s">
        <v>1142</v>
      </c>
      <c r="I3250" s="50" t="str">
        <f t="shared" si="51"/>
        <v>2. 出口VCMEDIII2. 线性调无小于35</v>
      </c>
      <c r="J3250" s="50" t="s">
        <v>1145</v>
      </c>
    </row>
    <row r="3251" spans="1:10" hidden="1">
      <c r="A3251" s="64" t="s">
        <v>15</v>
      </c>
      <c r="B3251" s="64" t="s">
        <v>308</v>
      </c>
      <c r="C3251" t="s">
        <v>1084</v>
      </c>
      <c r="D3251" s="64" t="s">
        <v>387</v>
      </c>
      <c r="E3251" s="64" t="s">
        <v>153</v>
      </c>
      <c r="F3251" s="64" t="s">
        <v>374</v>
      </c>
      <c r="G3251" s="64" t="s">
        <v>531</v>
      </c>
      <c r="H3251" t="s">
        <v>1142</v>
      </c>
      <c r="I3251" s="50" t="str">
        <f t="shared" si="51"/>
        <v>2. 出口VCMEDI2. 线性调无小于35</v>
      </c>
      <c r="J3251" s="50" t="s">
        <v>1143</v>
      </c>
    </row>
    <row r="3252" spans="1:10" hidden="1">
      <c r="A3252" s="64" t="s">
        <v>15</v>
      </c>
      <c r="B3252" s="64" t="s">
        <v>308</v>
      </c>
      <c r="C3252" t="s">
        <v>1084</v>
      </c>
      <c r="D3252" s="64" t="s">
        <v>387</v>
      </c>
      <c r="E3252" s="64" t="s">
        <v>28</v>
      </c>
      <c r="F3252" s="64" t="s">
        <v>375</v>
      </c>
      <c r="G3252" s="64" t="s">
        <v>531</v>
      </c>
      <c r="H3252" t="s">
        <v>1142</v>
      </c>
      <c r="I3252" s="50" t="str">
        <f t="shared" si="51"/>
        <v>2. 出口VCMEDIII3. 粗细调无小于35</v>
      </c>
      <c r="J3252" s="50" t="s">
        <v>1150</v>
      </c>
    </row>
    <row r="3253" spans="1:10" hidden="1">
      <c r="A3253" s="64" t="s">
        <v>15</v>
      </c>
      <c r="B3253" s="64" t="s">
        <v>308</v>
      </c>
      <c r="C3253" t="s">
        <v>1084</v>
      </c>
      <c r="D3253" s="64" t="s">
        <v>387</v>
      </c>
      <c r="E3253" s="64" t="s">
        <v>28</v>
      </c>
      <c r="F3253" s="64" t="s">
        <v>375</v>
      </c>
      <c r="G3253" s="64" t="s">
        <v>1144</v>
      </c>
      <c r="H3253" t="s">
        <v>1142</v>
      </c>
      <c r="I3253" s="50" t="str">
        <f t="shared" si="51"/>
        <v>2. 出口VCMEDIII3. 粗细调筒式电位电阻小于35</v>
      </c>
      <c r="J3253" s="50" t="s">
        <v>1150</v>
      </c>
    </row>
    <row r="3254" spans="1:10" hidden="1">
      <c r="A3254" s="64" t="s">
        <v>15</v>
      </c>
      <c r="B3254" s="64" t="s">
        <v>308</v>
      </c>
      <c r="C3254" t="s">
        <v>1084</v>
      </c>
      <c r="D3254" s="64" t="s">
        <v>387</v>
      </c>
      <c r="E3254" s="64" t="s">
        <v>153</v>
      </c>
      <c r="F3254" s="64" t="s">
        <v>375</v>
      </c>
      <c r="G3254" s="64" t="s">
        <v>531</v>
      </c>
      <c r="H3254" t="s">
        <v>1142</v>
      </c>
      <c r="I3254" s="50" t="str">
        <f t="shared" si="51"/>
        <v>2. 出口VCMEDI3. 粗细调无小于35</v>
      </c>
      <c r="J3254" s="50" t="s">
        <v>1150</v>
      </c>
    </row>
    <row r="3255" spans="1:10" hidden="1">
      <c r="A3255" s="64" t="s">
        <v>15</v>
      </c>
      <c r="B3255" s="64" t="s">
        <v>308</v>
      </c>
      <c r="C3255" t="s">
        <v>1084</v>
      </c>
      <c r="D3255" s="64" t="s">
        <v>387</v>
      </c>
      <c r="E3255" s="64" t="s">
        <v>153</v>
      </c>
      <c r="F3255" s="64" t="s">
        <v>375</v>
      </c>
      <c r="G3255" s="64" t="s">
        <v>1144</v>
      </c>
      <c r="H3255" t="s">
        <v>1142</v>
      </c>
      <c r="I3255" s="50" t="str">
        <f t="shared" si="51"/>
        <v>2. 出口VCMEDI3. 粗细调筒式电位电阻小于35</v>
      </c>
      <c r="J3255" s="50" t="s">
        <v>1150</v>
      </c>
    </row>
    <row r="3256" spans="1:10" hidden="1">
      <c r="A3256" s="64" t="s">
        <v>15</v>
      </c>
      <c r="B3256" s="64" t="s">
        <v>308</v>
      </c>
      <c r="C3256" t="s">
        <v>1084</v>
      </c>
      <c r="D3256" s="64" t="s">
        <v>387</v>
      </c>
      <c r="E3256" s="64" t="s">
        <v>28</v>
      </c>
      <c r="F3256" s="64" t="s">
        <v>376</v>
      </c>
      <c r="G3256" s="64" t="s">
        <v>531</v>
      </c>
      <c r="H3256" t="s">
        <v>1142</v>
      </c>
      <c r="I3256" s="50" t="str">
        <f t="shared" si="51"/>
        <v>2. 出口VCMEDIII4. 多级正反调无小于35</v>
      </c>
      <c r="J3256" s="50" t="s">
        <v>1148</v>
      </c>
    </row>
    <row r="3257" spans="1:10" hidden="1">
      <c r="A3257" s="64" t="s">
        <v>15</v>
      </c>
      <c r="B3257" s="64" t="s">
        <v>308</v>
      </c>
      <c r="C3257" t="s">
        <v>1084</v>
      </c>
      <c r="D3257" s="64" t="s">
        <v>387</v>
      </c>
      <c r="E3257" s="64" t="s">
        <v>28</v>
      </c>
      <c r="F3257" s="64" t="s">
        <v>376</v>
      </c>
      <c r="G3257" s="64" t="s">
        <v>1144</v>
      </c>
      <c r="H3257" t="s">
        <v>1142</v>
      </c>
      <c r="I3257" s="50" t="str">
        <f t="shared" si="51"/>
        <v>2. 出口VCMEDIII4. 多级正反调筒式电位电阻小于35</v>
      </c>
      <c r="J3257" s="50" t="s">
        <v>1148</v>
      </c>
    </row>
    <row r="3258" spans="1:10" hidden="1">
      <c r="A3258" s="64" t="s">
        <v>15</v>
      </c>
      <c r="B3258" s="64" t="s">
        <v>308</v>
      </c>
      <c r="C3258" t="s">
        <v>1084</v>
      </c>
      <c r="D3258" s="64" t="s">
        <v>387</v>
      </c>
      <c r="E3258" s="64" t="s">
        <v>153</v>
      </c>
      <c r="F3258" s="64" t="s">
        <v>376</v>
      </c>
      <c r="G3258" s="64" t="s">
        <v>531</v>
      </c>
      <c r="H3258" t="s">
        <v>1142</v>
      </c>
      <c r="I3258" s="50" t="str">
        <f t="shared" si="51"/>
        <v>2. 出口VCMEDI4. 多级正反调无小于35</v>
      </c>
      <c r="J3258" s="50" t="s">
        <v>1148</v>
      </c>
    </row>
    <row r="3259" spans="1:10" hidden="1">
      <c r="A3259" s="64" t="s">
        <v>15</v>
      </c>
      <c r="B3259" s="64" t="s">
        <v>308</v>
      </c>
      <c r="C3259" t="s">
        <v>1084</v>
      </c>
      <c r="D3259" s="64" t="s">
        <v>387</v>
      </c>
      <c r="E3259" s="64" t="s">
        <v>153</v>
      </c>
      <c r="F3259" s="64" t="s">
        <v>376</v>
      </c>
      <c r="G3259" s="64" t="s">
        <v>1144</v>
      </c>
      <c r="H3259" t="s">
        <v>1142</v>
      </c>
      <c r="I3259" s="50" t="str">
        <f t="shared" si="51"/>
        <v>2. 出口VCMEDI4. 多级正反调筒式电位电阻小于35</v>
      </c>
      <c r="J3259" s="50" t="s">
        <v>1148</v>
      </c>
    </row>
    <row r="3260" spans="1:10" hidden="1">
      <c r="A3260" s="64" t="s">
        <v>15</v>
      </c>
      <c r="B3260" s="64" t="s">
        <v>308</v>
      </c>
      <c r="C3260" t="s">
        <v>1084</v>
      </c>
      <c r="D3260" s="64" t="s">
        <v>387</v>
      </c>
      <c r="E3260" s="64" t="s">
        <v>28</v>
      </c>
      <c r="F3260" s="64" t="s">
        <v>377</v>
      </c>
      <c r="G3260" s="64" t="s">
        <v>531</v>
      </c>
      <c r="H3260" t="s">
        <v>1142</v>
      </c>
      <c r="I3260" s="50" t="str">
        <f t="shared" si="51"/>
        <v>2. 出口VCMEDIII5. 多级线性调无小于35</v>
      </c>
      <c r="J3260" s="50" t="s">
        <v>1148</v>
      </c>
    </row>
    <row r="3261" spans="1:10" hidden="1">
      <c r="A3261" s="64" t="s">
        <v>15</v>
      </c>
      <c r="B3261" s="64" t="s">
        <v>308</v>
      </c>
      <c r="C3261" t="s">
        <v>1084</v>
      </c>
      <c r="D3261" s="64" t="s">
        <v>387</v>
      </c>
      <c r="E3261" s="64" t="s">
        <v>153</v>
      </c>
      <c r="F3261" s="64" t="s">
        <v>377</v>
      </c>
      <c r="G3261" s="64" t="s">
        <v>531</v>
      </c>
      <c r="H3261" t="s">
        <v>1142</v>
      </c>
      <c r="I3261" s="50" t="str">
        <f t="shared" si="51"/>
        <v>2. 出口VCMEDI5. 多级线性调无小于35</v>
      </c>
      <c r="J3261" s="50" t="s">
        <v>1148</v>
      </c>
    </row>
    <row r="3262" spans="1:10" hidden="1">
      <c r="A3262" s="64" t="s">
        <v>15</v>
      </c>
      <c r="B3262" s="64" t="s">
        <v>308</v>
      </c>
      <c r="C3262" t="s">
        <v>1084</v>
      </c>
      <c r="D3262" s="64" t="s">
        <v>387</v>
      </c>
      <c r="E3262" s="64" t="s">
        <v>28</v>
      </c>
      <c r="F3262" s="64" t="s">
        <v>378</v>
      </c>
      <c r="G3262" s="64" t="s">
        <v>531</v>
      </c>
      <c r="H3262" t="s">
        <v>1142</v>
      </c>
      <c r="I3262" s="50" t="str">
        <f t="shared" si="51"/>
        <v>2. 出口VCMEDIII6. 多级粗细调无小于35</v>
      </c>
      <c r="J3262" s="50" t="s">
        <v>1148</v>
      </c>
    </row>
    <row r="3263" spans="1:10" hidden="1">
      <c r="A3263" s="64" t="s">
        <v>15</v>
      </c>
      <c r="B3263" s="64" t="s">
        <v>308</v>
      </c>
      <c r="C3263" t="s">
        <v>1084</v>
      </c>
      <c r="D3263" s="64" t="s">
        <v>387</v>
      </c>
      <c r="E3263" s="64" t="s">
        <v>28</v>
      </c>
      <c r="F3263" s="64" t="s">
        <v>378</v>
      </c>
      <c r="G3263" s="64" t="s">
        <v>1144</v>
      </c>
      <c r="H3263" t="s">
        <v>1142</v>
      </c>
      <c r="I3263" s="50" t="str">
        <f t="shared" si="51"/>
        <v>2. 出口VCMEDIII6. 多级粗细调筒式电位电阻小于35</v>
      </c>
      <c r="J3263" s="50" t="s">
        <v>1148</v>
      </c>
    </row>
    <row r="3264" spans="1:10" hidden="1">
      <c r="A3264" s="64" t="s">
        <v>15</v>
      </c>
      <c r="B3264" s="64" t="s">
        <v>308</v>
      </c>
      <c r="C3264" t="s">
        <v>1084</v>
      </c>
      <c r="D3264" s="64" t="s">
        <v>387</v>
      </c>
      <c r="E3264" s="64" t="s">
        <v>153</v>
      </c>
      <c r="F3264" s="64" t="s">
        <v>378</v>
      </c>
      <c r="G3264" s="64" t="s">
        <v>531</v>
      </c>
      <c r="H3264" t="s">
        <v>1142</v>
      </c>
      <c r="I3264" s="50" t="str">
        <f t="shared" si="51"/>
        <v>2. 出口VCMEDI6. 多级粗细调无小于35</v>
      </c>
      <c r="J3264" s="50" t="s">
        <v>1148</v>
      </c>
    </row>
    <row r="3265" spans="1:10" hidden="1">
      <c r="A3265" s="64" t="s">
        <v>15</v>
      </c>
      <c r="B3265" s="64" t="s">
        <v>308</v>
      </c>
      <c r="C3265" t="s">
        <v>1084</v>
      </c>
      <c r="D3265" s="64" t="s">
        <v>387</v>
      </c>
      <c r="E3265" s="64" t="s">
        <v>153</v>
      </c>
      <c r="F3265" s="64" t="s">
        <v>378</v>
      </c>
      <c r="G3265" s="64" t="s">
        <v>1144</v>
      </c>
      <c r="H3265" t="s">
        <v>1142</v>
      </c>
      <c r="I3265" s="50" t="str">
        <f t="shared" si="51"/>
        <v>2. 出口VCMEDI6. 多级粗细调筒式电位电阻小于35</v>
      </c>
      <c r="J3265" s="50" t="s">
        <v>1148</v>
      </c>
    </row>
    <row r="3266" spans="1:10" hidden="1">
      <c r="A3266" s="64" t="s">
        <v>15</v>
      </c>
      <c r="B3266" s="64" t="s">
        <v>308</v>
      </c>
      <c r="C3266" t="s">
        <v>1084</v>
      </c>
      <c r="D3266" s="64" t="s">
        <v>390</v>
      </c>
      <c r="E3266" s="64" t="s">
        <v>28</v>
      </c>
      <c r="F3266" s="64" t="s">
        <v>373</v>
      </c>
      <c r="G3266" s="64" t="s">
        <v>531</v>
      </c>
      <c r="H3266" t="s">
        <v>1142</v>
      </c>
      <c r="I3266" s="50" t="str">
        <f t="shared" si="51"/>
        <v>2. 出口VCMEDEIII1. 正反调无小于35</v>
      </c>
      <c r="J3266" s="50" t="s">
        <v>1145</v>
      </c>
    </row>
    <row r="3267" spans="1:10" hidden="1">
      <c r="A3267" s="64" t="s">
        <v>15</v>
      </c>
      <c r="B3267" s="64" t="s">
        <v>308</v>
      </c>
      <c r="C3267" t="s">
        <v>1084</v>
      </c>
      <c r="D3267" s="64" t="s">
        <v>390</v>
      </c>
      <c r="E3267" s="64" t="s">
        <v>28</v>
      </c>
      <c r="F3267" s="64" t="s">
        <v>373</v>
      </c>
      <c r="G3267" s="64" t="s">
        <v>1144</v>
      </c>
      <c r="H3267" t="s">
        <v>1142</v>
      </c>
      <c r="I3267" s="50" t="str">
        <f t="shared" si="51"/>
        <v>2. 出口VCMEDEIII1. 正反调筒式电位电阻小于35</v>
      </c>
      <c r="J3267" s="50" t="s">
        <v>1149</v>
      </c>
    </row>
    <row r="3268" spans="1:10" hidden="1">
      <c r="A3268" s="64" t="s">
        <v>15</v>
      </c>
      <c r="B3268" s="64" t="s">
        <v>308</v>
      </c>
      <c r="C3268" t="s">
        <v>1084</v>
      </c>
      <c r="D3268" s="64" t="s">
        <v>390</v>
      </c>
      <c r="E3268" s="64" t="s">
        <v>153</v>
      </c>
      <c r="F3268" s="64" t="s">
        <v>373</v>
      </c>
      <c r="G3268" s="64" t="s">
        <v>531</v>
      </c>
      <c r="H3268" t="s">
        <v>1142</v>
      </c>
      <c r="I3268" s="50" t="str">
        <f t="shared" si="51"/>
        <v>2. 出口VCMEDEI1. 正反调无小于35</v>
      </c>
      <c r="J3268" s="50" t="s">
        <v>1143</v>
      </c>
    </row>
    <row r="3269" spans="1:10" hidden="1">
      <c r="A3269" s="64" t="s">
        <v>15</v>
      </c>
      <c r="B3269" s="64" t="s">
        <v>308</v>
      </c>
      <c r="C3269" t="s">
        <v>1084</v>
      </c>
      <c r="D3269" s="64" t="s">
        <v>390</v>
      </c>
      <c r="E3269" s="64" t="s">
        <v>153</v>
      </c>
      <c r="F3269" s="64" t="s">
        <v>373</v>
      </c>
      <c r="G3269" s="64" t="s">
        <v>1144</v>
      </c>
      <c r="H3269" t="s">
        <v>1142</v>
      </c>
      <c r="I3269" s="50" t="str">
        <f t="shared" si="51"/>
        <v>2. 出口VCMEDEI1. 正反调筒式电位电阻小于35</v>
      </c>
      <c r="J3269" s="50" t="s">
        <v>1146</v>
      </c>
    </row>
    <row r="3270" spans="1:10" hidden="1">
      <c r="A3270" s="64" t="s">
        <v>15</v>
      </c>
      <c r="B3270" s="64" t="s">
        <v>308</v>
      </c>
      <c r="C3270" t="s">
        <v>1084</v>
      </c>
      <c r="D3270" s="64" t="s">
        <v>390</v>
      </c>
      <c r="E3270" s="64" t="s">
        <v>28</v>
      </c>
      <c r="F3270" s="64" t="s">
        <v>374</v>
      </c>
      <c r="G3270" s="64" t="s">
        <v>531</v>
      </c>
      <c r="H3270" t="s">
        <v>1142</v>
      </c>
      <c r="I3270" s="50" t="str">
        <f t="shared" si="51"/>
        <v>2. 出口VCMEDEIII2. 线性调无小于35</v>
      </c>
      <c r="J3270" s="50" t="s">
        <v>1145</v>
      </c>
    </row>
    <row r="3271" spans="1:10" hidden="1">
      <c r="A3271" s="64" t="s">
        <v>15</v>
      </c>
      <c r="B3271" s="64" t="s">
        <v>308</v>
      </c>
      <c r="C3271" t="s">
        <v>1084</v>
      </c>
      <c r="D3271" s="64" t="s">
        <v>390</v>
      </c>
      <c r="E3271" s="64" t="s">
        <v>153</v>
      </c>
      <c r="F3271" s="64" t="s">
        <v>374</v>
      </c>
      <c r="G3271" s="64" t="s">
        <v>531</v>
      </c>
      <c r="H3271" t="s">
        <v>1142</v>
      </c>
      <c r="I3271" s="50" t="str">
        <f t="shared" si="51"/>
        <v>2. 出口VCMEDEI2. 线性调无小于35</v>
      </c>
      <c r="J3271" s="50" t="s">
        <v>1143</v>
      </c>
    </row>
    <row r="3272" spans="1:10" hidden="1">
      <c r="A3272" s="64" t="s">
        <v>15</v>
      </c>
      <c r="B3272" s="64" t="s">
        <v>308</v>
      </c>
      <c r="C3272" t="s">
        <v>1084</v>
      </c>
      <c r="D3272" s="64" t="s">
        <v>390</v>
      </c>
      <c r="E3272" s="64" t="s">
        <v>28</v>
      </c>
      <c r="F3272" s="64" t="s">
        <v>375</v>
      </c>
      <c r="G3272" s="64" t="s">
        <v>531</v>
      </c>
      <c r="H3272" t="s">
        <v>1142</v>
      </c>
      <c r="I3272" s="50" t="str">
        <f t="shared" si="51"/>
        <v>2. 出口VCMEDEIII3. 粗细调无小于35</v>
      </c>
      <c r="J3272" s="50" t="s">
        <v>1150</v>
      </c>
    </row>
    <row r="3273" spans="1:10" hidden="1">
      <c r="A3273" s="64" t="s">
        <v>15</v>
      </c>
      <c r="B3273" s="64" t="s">
        <v>308</v>
      </c>
      <c r="C3273" t="s">
        <v>1084</v>
      </c>
      <c r="D3273" s="64" t="s">
        <v>390</v>
      </c>
      <c r="E3273" s="64" t="s">
        <v>28</v>
      </c>
      <c r="F3273" s="64" t="s">
        <v>375</v>
      </c>
      <c r="G3273" s="64" t="s">
        <v>1144</v>
      </c>
      <c r="H3273" t="s">
        <v>1142</v>
      </c>
      <c r="I3273" s="50" t="str">
        <f t="shared" si="51"/>
        <v>2. 出口VCMEDEIII3. 粗细调筒式电位电阻小于35</v>
      </c>
      <c r="J3273" s="50" t="s">
        <v>1150</v>
      </c>
    </row>
    <row r="3274" spans="1:10" hidden="1">
      <c r="A3274" s="64" t="s">
        <v>15</v>
      </c>
      <c r="B3274" s="64" t="s">
        <v>308</v>
      </c>
      <c r="C3274" t="s">
        <v>1084</v>
      </c>
      <c r="D3274" s="64" t="s">
        <v>390</v>
      </c>
      <c r="E3274" s="64" t="s">
        <v>153</v>
      </c>
      <c r="F3274" s="64" t="s">
        <v>375</v>
      </c>
      <c r="G3274" s="64" t="s">
        <v>531</v>
      </c>
      <c r="H3274" t="s">
        <v>1142</v>
      </c>
      <c r="I3274" s="50" t="str">
        <f t="shared" si="51"/>
        <v>2. 出口VCMEDEI3. 粗细调无小于35</v>
      </c>
      <c r="J3274" s="50" t="s">
        <v>1150</v>
      </c>
    </row>
    <row r="3275" spans="1:10" hidden="1">
      <c r="A3275" s="64" t="s">
        <v>15</v>
      </c>
      <c r="B3275" s="64" t="s">
        <v>308</v>
      </c>
      <c r="C3275" t="s">
        <v>1084</v>
      </c>
      <c r="D3275" s="64" t="s">
        <v>390</v>
      </c>
      <c r="E3275" s="64" t="s">
        <v>153</v>
      </c>
      <c r="F3275" s="64" t="s">
        <v>375</v>
      </c>
      <c r="G3275" s="64" t="s">
        <v>1144</v>
      </c>
      <c r="H3275" t="s">
        <v>1142</v>
      </c>
      <c r="I3275" s="50" t="str">
        <f t="shared" si="51"/>
        <v>2. 出口VCMEDEI3. 粗细调筒式电位电阻小于35</v>
      </c>
      <c r="J3275" s="50" t="s">
        <v>1150</v>
      </c>
    </row>
    <row r="3276" spans="1:10" hidden="1">
      <c r="A3276" s="64" t="s">
        <v>15</v>
      </c>
      <c r="B3276" s="64" t="s">
        <v>308</v>
      </c>
      <c r="C3276" t="s">
        <v>1084</v>
      </c>
      <c r="D3276" s="64" t="s">
        <v>390</v>
      </c>
      <c r="E3276" s="64" t="s">
        <v>28</v>
      </c>
      <c r="F3276" s="64" t="s">
        <v>376</v>
      </c>
      <c r="G3276" s="64" t="s">
        <v>531</v>
      </c>
      <c r="H3276" t="s">
        <v>1142</v>
      </c>
      <c r="I3276" s="50" t="str">
        <f t="shared" si="51"/>
        <v>2. 出口VCMEDEIII4. 多级正反调无小于35</v>
      </c>
      <c r="J3276" s="50" t="s">
        <v>1148</v>
      </c>
    </row>
    <row r="3277" spans="1:10" hidden="1">
      <c r="A3277" s="64" t="s">
        <v>15</v>
      </c>
      <c r="B3277" s="64" t="s">
        <v>308</v>
      </c>
      <c r="C3277" t="s">
        <v>1084</v>
      </c>
      <c r="D3277" s="64" t="s">
        <v>390</v>
      </c>
      <c r="E3277" s="64" t="s">
        <v>28</v>
      </c>
      <c r="F3277" s="64" t="s">
        <v>376</v>
      </c>
      <c r="G3277" s="64" t="s">
        <v>1144</v>
      </c>
      <c r="H3277" t="s">
        <v>1142</v>
      </c>
      <c r="I3277" s="50" t="str">
        <f t="shared" si="51"/>
        <v>2. 出口VCMEDEIII4. 多级正反调筒式电位电阻小于35</v>
      </c>
      <c r="J3277" s="50" t="s">
        <v>1148</v>
      </c>
    </row>
    <row r="3278" spans="1:10" hidden="1">
      <c r="A3278" s="64" t="s">
        <v>15</v>
      </c>
      <c r="B3278" s="64" t="s">
        <v>308</v>
      </c>
      <c r="C3278" t="s">
        <v>1084</v>
      </c>
      <c r="D3278" s="64" t="s">
        <v>390</v>
      </c>
      <c r="E3278" s="64" t="s">
        <v>153</v>
      </c>
      <c r="F3278" s="64" t="s">
        <v>376</v>
      </c>
      <c r="G3278" s="64" t="s">
        <v>531</v>
      </c>
      <c r="H3278" t="s">
        <v>1142</v>
      </c>
      <c r="I3278" s="50" t="str">
        <f t="shared" si="51"/>
        <v>2. 出口VCMEDEI4. 多级正反调无小于35</v>
      </c>
      <c r="J3278" s="50" t="s">
        <v>1148</v>
      </c>
    </row>
    <row r="3279" spans="1:10" hidden="1">
      <c r="A3279" s="64" t="s">
        <v>15</v>
      </c>
      <c r="B3279" s="64" t="s">
        <v>308</v>
      </c>
      <c r="C3279" t="s">
        <v>1084</v>
      </c>
      <c r="D3279" s="64" t="s">
        <v>390</v>
      </c>
      <c r="E3279" s="64" t="s">
        <v>153</v>
      </c>
      <c r="F3279" s="64" t="s">
        <v>376</v>
      </c>
      <c r="G3279" s="64" t="s">
        <v>1144</v>
      </c>
      <c r="H3279" t="s">
        <v>1142</v>
      </c>
      <c r="I3279" s="50" t="str">
        <f t="shared" si="51"/>
        <v>2. 出口VCMEDEI4. 多级正反调筒式电位电阻小于35</v>
      </c>
      <c r="J3279" s="50" t="s">
        <v>1148</v>
      </c>
    </row>
    <row r="3280" spans="1:10" hidden="1">
      <c r="A3280" s="64" t="s">
        <v>15</v>
      </c>
      <c r="B3280" s="64" t="s">
        <v>308</v>
      </c>
      <c r="C3280" t="s">
        <v>1084</v>
      </c>
      <c r="D3280" s="64" t="s">
        <v>390</v>
      </c>
      <c r="E3280" s="64" t="s">
        <v>28</v>
      </c>
      <c r="F3280" s="64" t="s">
        <v>377</v>
      </c>
      <c r="G3280" s="64" t="s">
        <v>531</v>
      </c>
      <c r="H3280" t="s">
        <v>1142</v>
      </c>
      <c r="I3280" s="50" t="str">
        <f t="shared" si="51"/>
        <v>2. 出口VCMEDEIII5. 多级线性调无小于35</v>
      </c>
      <c r="J3280" s="50" t="s">
        <v>1148</v>
      </c>
    </row>
    <row r="3281" spans="1:10" hidden="1">
      <c r="A3281" s="64" t="s">
        <v>15</v>
      </c>
      <c r="B3281" s="64" t="s">
        <v>308</v>
      </c>
      <c r="C3281" t="s">
        <v>1084</v>
      </c>
      <c r="D3281" s="64" t="s">
        <v>390</v>
      </c>
      <c r="E3281" s="64" t="s">
        <v>153</v>
      </c>
      <c r="F3281" s="64" t="s">
        <v>377</v>
      </c>
      <c r="G3281" s="64" t="s">
        <v>531</v>
      </c>
      <c r="H3281" t="s">
        <v>1142</v>
      </c>
      <c r="I3281" s="50" t="str">
        <f t="shared" si="51"/>
        <v>2. 出口VCMEDEI5. 多级线性调无小于35</v>
      </c>
      <c r="J3281" s="50" t="s">
        <v>1148</v>
      </c>
    </row>
    <row r="3282" spans="1:10" hidden="1">
      <c r="A3282" s="64" t="s">
        <v>15</v>
      </c>
      <c r="B3282" s="64" t="s">
        <v>308</v>
      </c>
      <c r="C3282" t="s">
        <v>1084</v>
      </c>
      <c r="D3282" s="64" t="s">
        <v>390</v>
      </c>
      <c r="E3282" s="64" t="s">
        <v>28</v>
      </c>
      <c r="F3282" s="64" t="s">
        <v>378</v>
      </c>
      <c r="G3282" s="64" t="s">
        <v>531</v>
      </c>
      <c r="H3282" t="s">
        <v>1142</v>
      </c>
      <c r="I3282" s="50" t="str">
        <f t="shared" si="51"/>
        <v>2. 出口VCMEDEIII6. 多级粗细调无小于35</v>
      </c>
      <c r="J3282" s="50" t="s">
        <v>1148</v>
      </c>
    </row>
    <row r="3283" spans="1:10" hidden="1">
      <c r="A3283" s="64" t="s">
        <v>15</v>
      </c>
      <c r="B3283" s="64" t="s">
        <v>308</v>
      </c>
      <c r="C3283" t="s">
        <v>1084</v>
      </c>
      <c r="D3283" s="64" t="s">
        <v>390</v>
      </c>
      <c r="E3283" s="64" t="s">
        <v>28</v>
      </c>
      <c r="F3283" s="64" t="s">
        <v>378</v>
      </c>
      <c r="G3283" s="64" t="s">
        <v>1144</v>
      </c>
      <c r="H3283" t="s">
        <v>1142</v>
      </c>
      <c r="I3283" s="50" t="str">
        <f t="shared" si="51"/>
        <v>2. 出口VCMEDEIII6. 多级粗细调筒式电位电阻小于35</v>
      </c>
      <c r="J3283" s="50" t="s">
        <v>1148</v>
      </c>
    </row>
    <row r="3284" spans="1:10" hidden="1">
      <c r="A3284" s="64" t="s">
        <v>15</v>
      </c>
      <c r="B3284" s="64" t="s">
        <v>308</v>
      </c>
      <c r="C3284" t="s">
        <v>1084</v>
      </c>
      <c r="D3284" s="64" t="s">
        <v>390</v>
      </c>
      <c r="E3284" s="64" t="s">
        <v>153</v>
      </c>
      <c r="F3284" s="64" t="s">
        <v>378</v>
      </c>
      <c r="G3284" s="64" t="s">
        <v>531</v>
      </c>
      <c r="H3284" t="s">
        <v>1142</v>
      </c>
      <c r="I3284" s="50" t="str">
        <f t="shared" si="51"/>
        <v>2. 出口VCMEDEI6. 多级粗细调无小于35</v>
      </c>
      <c r="J3284" s="50" t="s">
        <v>1148</v>
      </c>
    </row>
    <row r="3285" spans="1:10" hidden="1">
      <c r="A3285" s="64" t="s">
        <v>15</v>
      </c>
      <c r="B3285" s="64" t="s">
        <v>308</v>
      </c>
      <c r="C3285" t="s">
        <v>1084</v>
      </c>
      <c r="D3285" s="64" t="s">
        <v>390</v>
      </c>
      <c r="E3285" s="64" t="s">
        <v>153</v>
      </c>
      <c r="F3285" s="64" t="s">
        <v>378</v>
      </c>
      <c r="G3285" s="64" t="s">
        <v>1144</v>
      </c>
      <c r="H3285" t="s">
        <v>1142</v>
      </c>
      <c r="I3285" s="50" t="str">
        <f t="shared" si="51"/>
        <v>2. 出口VCMEDEI6. 多级粗细调筒式电位电阻小于35</v>
      </c>
      <c r="J3285" s="50" t="s">
        <v>1148</v>
      </c>
    </row>
    <row r="3286" spans="1:10" hidden="1">
      <c r="A3286" s="64" t="s">
        <v>15</v>
      </c>
      <c r="B3286" s="64" t="s">
        <v>308</v>
      </c>
      <c r="C3286" t="s">
        <v>1084</v>
      </c>
      <c r="D3286" s="64" t="s">
        <v>118</v>
      </c>
      <c r="E3286" s="64" t="s">
        <v>28</v>
      </c>
      <c r="F3286" s="64" t="s">
        <v>373</v>
      </c>
      <c r="G3286" s="64" t="s">
        <v>531</v>
      </c>
      <c r="H3286" t="s">
        <v>1151</v>
      </c>
      <c r="I3286" s="50" t="str">
        <f t="shared" si="51"/>
        <v>2. 出口VCMEBIII1. 正反调无小于等于47</v>
      </c>
      <c r="J3286" s="98" t="s">
        <v>1143</v>
      </c>
    </row>
    <row r="3287" spans="1:10" hidden="1">
      <c r="A3287" s="64" t="s">
        <v>15</v>
      </c>
      <c r="B3287" s="64" t="s">
        <v>308</v>
      </c>
      <c r="C3287" t="s">
        <v>1084</v>
      </c>
      <c r="D3287" s="64" t="s">
        <v>118</v>
      </c>
      <c r="E3287" s="64" t="s">
        <v>28</v>
      </c>
      <c r="F3287" s="64" t="s">
        <v>373</v>
      </c>
      <c r="G3287" s="64" t="s">
        <v>1144</v>
      </c>
      <c r="H3287" t="s">
        <v>1151</v>
      </c>
      <c r="I3287" s="50" t="str">
        <f t="shared" si="51"/>
        <v>2. 出口VCMEBIII1. 正反调筒式电位电阻小于等于47</v>
      </c>
      <c r="J3287" s="98" t="s">
        <v>1145</v>
      </c>
    </row>
    <row r="3288" spans="1:10" hidden="1">
      <c r="A3288" s="64" t="s">
        <v>15</v>
      </c>
      <c r="B3288" s="64" t="s">
        <v>308</v>
      </c>
      <c r="C3288" t="s">
        <v>1084</v>
      </c>
      <c r="D3288" s="64" t="s">
        <v>118</v>
      </c>
      <c r="E3288" s="64" t="s">
        <v>153</v>
      </c>
      <c r="F3288" s="64" t="s">
        <v>373</v>
      </c>
      <c r="G3288" s="64" t="s">
        <v>531</v>
      </c>
      <c r="H3288" t="s">
        <v>1151</v>
      </c>
      <c r="I3288" s="50" t="str">
        <f t="shared" si="51"/>
        <v>2. 出口VCMEBI1. 正反调无小于等于47</v>
      </c>
      <c r="J3288" s="98" t="s">
        <v>1143</v>
      </c>
    </row>
    <row r="3289" spans="1:10" hidden="1">
      <c r="A3289" s="64" t="s">
        <v>15</v>
      </c>
      <c r="B3289" s="64" t="s">
        <v>308</v>
      </c>
      <c r="C3289" t="s">
        <v>1084</v>
      </c>
      <c r="D3289" s="64" t="s">
        <v>118</v>
      </c>
      <c r="E3289" s="64" t="s">
        <v>153</v>
      </c>
      <c r="F3289" s="64" t="s">
        <v>373</v>
      </c>
      <c r="G3289" s="64" t="s">
        <v>1144</v>
      </c>
      <c r="H3289" t="s">
        <v>1151</v>
      </c>
      <c r="I3289" s="50" t="str">
        <f t="shared" si="51"/>
        <v>2. 出口VCMEBI1. 正反调筒式电位电阻小于等于47</v>
      </c>
      <c r="J3289" s="98" t="s">
        <v>1146</v>
      </c>
    </row>
    <row r="3290" spans="1:10" hidden="1">
      <c r="A3290" s="64" t="s">
        <v>15</v>
      </c>
      <c r="B3290" s="64" t="s">
        <v>308</v>
      </c>
      <c r="C3290" t="s">
        <v>1084</v>
      </c>
      <c r="D3290" s="64" t="s">
        <v>118</v>
      </c>
      <c r="E3290" s="64" t="s">
        <v>28</v>
      </c>
      <c r="F3290" s="64" t="s">
        <v>374</v>
      </c>
      <c r="G3290" s="64" t="s">
        <v>531</v>
      </c>
      <c r="H3290" t="s">
        <v>1151</v>
      </c>
      <c r="I3290" s="50" t="str">
        <f t="shared" si="51"/>
        <v>2. 出口VCMEBIII2. 线性调无小于等于47</v>
      </c>
      <c r="J3290" s="50" t="s">
        <v>1143</v>
      </c>
    </row>
    <row r="3291" spans="1:10" hidden="1">
      <c r="A3291" s="64" t="s">
        <v>15</v>
      </c>
      <c r="B3291" s="64" t="s">
        <v>308</v>
      </c>
      <c r="C3291" t="s">
        <v>1084</v>
      </c>
      <c r="D3291" s="64" t="s">
        <v>118</v>
      </c>
      <c r="E3291" s="64" t="s">
        <v>153</v>
      </c>
      <c r="F3291" s="64" t="s">
        <v>374</v>
      </c>
      <c r="G3291" s="64" t="s">
        <v>531</v>
      </c>
      <c r="H3291" t="s">
        <v>1151</v>
      </c>
      <c r="I3291" s="50" t="str">
        <f t="shared" si="51"/>
        <v>2. 出口VCMEBI2. 线性调无小于等于47</v>
      </c>
      <c r="J3291" s="50" t="s">
        <v>1143</v>
      </c>
    </row>
    <row r="3292" spans="1:10" hidden="1">
      <c r="A3292" s="64" t="s">
        <v>15</v>
      </c>
      <c r="B3292" s="64" t="s">
        <v>308</v>
      </c>
      <c r="C3292" t="s">
        <v>1084</v>
      </c>
      <c r="D3292" s="64" t="s">
        <v>118</v>
      </c>
      <c r="E3292" s="64" t="s">
        <v>28</v>
      </c>
      <c r="F3292" s="64" t="s">
        <v>375</v>
      </c>
      <c r="G3292" s="64" t="s">
        <v>531</v>
      </c>
      <c r="H3292" t="s">
        <v>1151</v>
      </c>
      <c r="I3292" s="50" t="str">
        <f t="shared" si="51"/>
        <v>2. 出口VCMEBIII3. 粗细调无小于等于47</v>
      </c>
      <c r="J3292" s="50" t="s">
        <v>1147</v>
      </c>
    </row>
    <row r="3293" spans="1:10" hidden="1">
      <c r="A3293" s="64" t="s">
        <v>15</v>
      </c>
      <c r="B3293" s="64" t="s">
        <v>308</v>
      </c>
      <c r="C3293" t="s">
        <v>1084</v>
      </c>
      <c r="D3293" s="64" t="s">
        <v>118</v>
      </c>
      <c r="E3293" s="64" t="s">
        <v>28</v>
      </c>
      <c r="F3293" s="64" t="s">
        <v>375</v>
      </c>
      <c r="G3293" s="64" t="s">
        <v>1144</v>
      </c>
      <c r="H3293" t="s">
        <v>1151</v>
      </c>
      <c r="I3293" s="50" t="str">
        <f t="shared" si="51"/>
        <v>2. 出口VCMEBIII3. 粗细调筒式电位电阻小于等于47</v>
      </c>
      <c r="J3293" s="50" t="s">
        <v>1147</v>
      </c>
    </row>
    <row r="3294" spans="1:10" hidden="1">
      <c r="A3294" s="64" t="s">
        <v>15</v>
      </c>
      <c r="B3294" s="64" t="s">
        <v>308</v>
      </c>
      <c r="C3294" t="s">
        <v>1084</v>
      </c>
      <c r="D3294" s="64" t="s">
        <v>118</v>
      </c>
      <c r="E3294" s="64" t="s">
        <v>153</v>
      </c>
      <c r="F3294" s="64" t="s">
        <v>375</v>
      </c>
      <c r="G3294" s="64" t="s">
        <v>531</v>
      </c>
      <c r="H3294" t="s">
        <v>1151</v>
      </c>
      <c r="I3294" s="50" t="str">
        <f t="shared" si="51"/>
        <v>2. 出口VCMEBI3. 粗细调无小于等于47</v>
      </c>
      <c r="J3294" s="50" t="s">
        <v>1147</v>
      </c>
    </row>
    <row r="3295" spans="1:10" hidden="1">
      <c r="A3295" s="64" t="s">
        <v>15</v>
      </c>
      <c r="B3295" s="64" t="s">
        <v>308</v>
      </c>
      <c r="C3295" t="s">
        <v>1084</v>
      </c>
      <c r="D3295" s="64" t="s">
        <v>118</v>
      </c>
      <c r="E3295" s="64" t="s">
        <v>153</v>
      </c>
      <c r="F3295" s="64" t="s">
        <v>375</v>
      </c>
      <c r="G3295" s="64" t="s">
        <v>1144</v>
      </c>
      <c r="H3295" t="s">
        <v>1151</v>
      </c>
      <c r="I3295" s="50" t="str">
        <f t="shared" si="51"/>
        <v>2. 出口VCMEBI3. 粗细调筒式电位电阻小于等于47</v>
      </c>
      <c r="J3295" s="50" t="s">
        <v>1147</v>
      </c>
    </row>
    <row r="3296" spans="1:10" hidden="1">
      <c r="A3296" s="64" t="s">
        <v>15</v>
      </c>
      <c r="B3296" s="64" t="s">
        <v>308</v>
      </c>
      <c r="C3296" t="s">
        <v>1084</v>
      </c>
      <c r="D3296" s="64" t="s">
        <v>118</v>
      </c>
      <c r="E3296" s="64" t="s">
        <v>28</v>
      </c>
      <c r="F3296" s="64" t="s">
        <v>376</v>
      </c>
      <c r="G3296" s="64" t="s">
        <v>531</v>
      </c>
      <c r="H3296" t="s">
        <v>1151</v>
      </c>
      <c r="I3296" s="50" t="str">
        <f t="shared" si="51"/>
        <v>2. 出口VCMEBIII4. 多级正反调无小于等于47</v>
      </c>
      <c r="J3296" s="50" t="s">
        <v>1148</v>
      </c>
    </row>
    <row r="3297" spans="1:10" hidden="1">
      <c r="A3297" s="64" t="s">
        <v>15</v>
      </c>
      <c r="B3297" s="64" t="s">
        <v>308</v>
      </c>
      <c r="C3297" t="s">
        <v>1084</v>
      </c>
      <c r="D3297" s="64" t="s">
        <v>118</v>
      </c>
      <c r="E3297" s="64" t="s">
        <v>28</v>
      </c>
      <c r="F3297" s="64" t="s">
        <v>376</v>
      </c>
      <c r="G3297" s="64" t="s">
        <v>1144</v>
      </c>
      <c r="H3297" t="s">
        <v>1151</v>
      </c>
      <c r="I3297" s="50" t="str">
        <f t="shared" si="51"/>
        <v>2. 出口VCMEBIII4. 多级正反调筒式电位电阻小于等于47</v>
      </c>
      <c r="J3297" s="50" t="s">
        <v>1148</v>
      </c>
    </row>
    <row r="3298" spans="1:10" hidden="1">
      <c r="A3298" s="64" t="s">
        <v>15</v>
      </c>
      <c r="B3298" s="64" t="s">
        <v>308</v>
      </c>
      <c r="C3298" t="s">
        <v>1084</v>
      </c>
      <c r="D3298" s="64" t="s">
        <v>118</v>
      </c>
      <c r="E3298" s="64" t="s">
        <v>153</v>
      </c>
      <c r="F3298" s="64" t="s">
        <v>376</v>
      </c>
      <c r="G3298" s="64" t="s">
        <v>531</v>
      </c>
      <c r="H3298" t="s">
        <v>1151</v>
      </c>
      <c r="I3298" s="50" t="str">
        <f t="shared" si="51"/>
        <v>2. 出口VCMEBI4. 多级正反调无小于等于47</v>
      </c>
      <c r="J3298" s="50" t="s">
        <v>1148</v>
      </c>
    </row>
    <row r="3299" spans="1:10" hidden="1">
      <c r="A3299" s="64" t="s">
        <v>15</v>
      </c>
      <c r="B3299" s="64" t="s">
        <v>308</v>
      </c>
      <c r="C3299" t="s">
        <v>1084</v>
      </c>
      <c r="D3299" s="64" t="s">
        <v>118</v>
      </c>
      <c r="E3299" s="64" t="s">
        <v>153</v>
      </c>
      <c r="F3299" s="64" t="s">
        <v>376</v>
      </c>
      <c r="G3299" s="64" t="s">
        <v>1144</v>
      </c>
      <c r="H3299" t="s">
        <v>1151</v>
      </c>
      <c r="I3299" s="50" t="str">
        <f t="shared" si="51"/>
        <v>2. 出口VCMEBI4. 多级正反调筒式电位电阻小于等于47</v>
      </c>
      <c r="J3299" s="50" t="s">
        <v>1148</v>
      </c>
    </row>
    <row r="3300" spans="1:10" hidden="1">
      <c r="A3300" s="64" t="s">
        <v>15</v>
      </c>
      <c r="B3300" s="64" t="s">
        <v>308</v>
      </c>
      <c r="C3300" t="s">
        <v>1084</v>
      </c>
      <c r="D3300" s="64" t="s">
        <v>118</v>
      </c>
      <c r="E3300" s="64" t="s">
        <v>28</v>
      </c>
      <c r="F3300" s="64" t="s">
        <v>377</v>
      </c>
      <c r="G3300" s="64" t="s">
        <v>531</v>
      </c>
      <c r="H3300" t="s">
        <v>1151</v>
      </c>
      <c r="I3300" s="50" t="str">
        <f t="shared" si="51"/>
        <v>2. 出口VCMEBIII5. 多级线性调无小于等于47</v>
      </c>
      <c r="J3300" s="50" t="s">
        <v>1148</v>
      </c>
    </row>
    <row r="3301" spans="1:10" hidden="1">
      <c r="A3301" s="64" t="s">
        <v>15</v>
      </c>
      <c r="B3301" s="64" t="s">
        <v>308</v>
      </c>
      <c r="C3301" t="s">
        <v>1084</v>
      </c>
      <c r="D3301" s="64" t="s">
        <v>118</v>
      </c>
      <c r="E3301" s="64" t="s">
        <v>153</v>
      </c>
      <c r="F3301" s="64" t="s">
        <v>377</v>
      </c>
      <c r="G3301" s="64" t="s">
        <v>531</v>
      </c>
      <c r="H3301" t="s">
        <v>1151</v>
      </c>
      <c r="I3301" s="50" t="str">
        <f t="shared" si="51"/>
        <v>2. 出口VCMEBI5. 多级线性调无小于等于47</v>
      </c>
      <c r="J3301" s="50" t="s">
        <v>1148</v>
      </c>
    </row>
    <row r="3302" spans="1:10" hidden="1">
      <c r="A3302" s="64" t="s">
        <v>15</v>
      </c>
      <c r="B3302" s="64" t="s">
        <v>308</v>
      </c>
      <c r="C3302" t="s">
        <v>1084</v>
      </c>
      <c r="D3302" s="64" t="s">
        <v>118</v>
      </c>
      <c r="E3302" s="64" t="s">
        <v>28</v>
      </c>
      <c r="F3302" s="64" t="s">
        <v>378</v>
      </c>
      <c r="G3302" s="64" t="s">
        <v>531</v>
      </c>
      <c r="H3302" t="s">
        <v>1151</v>
      </c>
      <c r="I3302" s="50" t="str">
        <f t="shared" si="51"/>
        <v>2. 出口VCMEBIII6. 多级粗细调无小于等于47</v>
      </c>
      <c r="J3302" s="50" t="s">
        <v>1148</v>
      </c>
    </row>
    <row r="3303" spans="1:10" hidden="1">
      <c r="A3303" s="64" t="s">
        <v>15</v>
      </c>
      <c r="B3303" s="64" t="s">
        <v>308</v>
      </c>
      <c r="C3303" t="s">
        <v>1084</v>
      </c>
      <c r="D3303" s="64" t="s">
        <v>118</v>
      </c>
      <c r="E3303" s="64" t="s">
        <v>28</v>
      </c>
      <c r="F3303" s="64" t="s">
        <v>378</v>
      </c>
      <c r="G3303" s="64" t="s">
        <v>1144</v>
      </c>
      <c r="H3303" t="s">
        <v>1151</v>
      </c>
      <c r="I3303" s="50" t="str">
        <f t="shared" si="51"/>
        <v>2. 出口VCMEBIII6. 多级粗细调筒式电位电阻小于等于47</v>
      </c>
      <c r="J3303" s="50" t="s">
        <v>1148</v>
      </c>
    </row>
    <row r="3304" spans="1:10" hidden="1">
      <c r="A3304" s="64" t="s">
        <v>15</v>
      </c>
      <c r="B3304" s="64" t="s">
        <v>308</v>
      </c>
      <c r="C3304" t="s">
        <v>1084</v>
      </c>
      <c r="D3304" s="64" t="s">
        <v>118</v>
      </c>
      <c r="E3304" s="64" t="s">
        <v>153</v>
      </c>
      <c r="F3304" s="64" t="s">
        <v>378</v>
      </c>
      <c r="G3304" s="64" t="s">
        <v>531</v>
      </c>
      <c r="H3304" t="s">
        <v>1151</v>
      </c>
      <c r="I3304" s="50" t="str">
        <f t="shared" si="51"/>
        <v>2. 出口VCMEBI6. 多级粗细调无小于等于47</v>
      </c>
      <c r="J3304" s="50" t="s">
        <v>1148</v>
      </c>
    </row>
    <row r="3305" spans="1:10" hidden="1">
      <c r="A3305" s="64" t="s">
        <v>15</v>
      </c>
      <c r="B3305" s="64" t="s">
        <v>308</v>
      </c>
      <c r="C3305" t="s">
        <v>1084</v>
      </c>
      <c r="D3305" s="64" t="s">
        <v>118</v>
      </c>
      <c r="E3305" s="64" t="s">
        <v>153</v>
      </c>
      <c r="F3305" s="64" t="s">
        <v>378</v>
      </c>
      <c r="G3305" s="64" t="s">
        <v>1144</v>
      </c>
      <c r="H3305" t="s">
        <v>1151</v>
      </c>
      <c r="I3305" s="50" t="str">
        <f t="shared" si="51"/>
        <v>2. 出口VCMEBI6. 多级粗细调筒式电位电阻小于等于47</v>
      </c>
      <c r="J3305" s="50" t="s">
        <v>1148</v>
      </c>
    </row>
    <row r="3306" spans="1:10" hidden="1">
      <c r="A3306" s="64" t="s">
        <v>15</v>
      </c>
      <c r="B3306" s="64" t="s">
        <v>308</v>
      </c>
      <c r="C3306" t="s">
        <v>1084</v>
      </c>
      <c r="D3306" s="64" t="s">
        <v>389</v>
      </c>
      <c r="E3306" s="64" t="s">
        <v>28</v>
      </c>
      <c r="F3306" s="64" t="s">
        <v>373</v>
      </c>
      <c r="G3306" s="64" t="s">
        <v>531</v>
      </c>
      <c r="H3306" t="s">
        <v>1151</v>
      </c>
      <c r="I3306" s="50" t="str">
        <f t="shared" ref="I3306:I3369" si="52">A3306&amp;B3306&amp;D3306&amp;E3306&amp;F3306&amp;G3306&amp;H3306</f>
        <v>2. 出口VCMECIII1. 正反调无小于等于47</v>
      </c>
      <c r="J3306" s="50" t="s">
        <v>1143</v>
      </c>
    </row>
    <row r="3307" spans="1:10" hidden="1">
      <c r="A3307" s="64" t="s">
        <v>15</v>
      </c>
      <c r="B3307" s="64" t="s">
        <v>308</v>
      </c>
      <c r="C3307" t="s">
        <v>1084</v>
      </c>
      <c r="D3307" s="64" t="s">
        <v>389</v>
      </c>
      <c r="E3307" s="64" t="s">
        <v>28</v>
      </c>
      <c r="F3307" s="64" t="s">
        <v>373</v>
      </c>
      <c r="G3307" s="64" t="s">
        <v>1144</v>
      </c>
      <c r="H3307" t="s">
        <v>1151</v>
      </c>
      <c r="I3307" s="50" t="str">
        <f t="shared" si="52"/>
        <v>2. 出口VCMECIII1. 正反调筒式电位电阻小于等于47</v>
      </c>
      <c r="J3307" s="50" t="s">
        <v>1145</v>
      </c>
    </row>
    <row r="3308" spans="1:10" hidden="1">
      <c r="A3308" s="64" t="s">
        <v>15</v>
      </c>
      <c r="B3308" s="64" t="s">
        <v>308</v>
      </c>
      <c r="C3308" t="s">
        <v>1084</v>
      </c>
      <c r="D3308" s="64" t="s">
        <v>389</v>
      </c>
      <c r="E3308" s="64" t="s">
        <v>153</v>
      </c>
      <c r="F3308" s="64" t="s">
        <v>373</v>
      </c>
      <c r="G3308" s="64" t="s">
        <v>531</v>
      </c>
      <c r="H3308" t="s">
        <v>1151</v>
      </c>
      <c r="I3308" s="50" t="str">
        <f t="shared" si="52"/>
        <v>2. 出口VCMECI1. 正反调无小于等于47</v>
      </c>
      <c r="J3308" s="50" t="s">
        <v>1143</v>
      </c>
    </row>
    <row r="3309" spans="1:10" hidden="1">
      <c r="A3309" s="64" t="s">
        <v>15</v>
      </c>
      <c r="B3309" s="64" t="s">
        <v>308</v>
      </c>
      <c r="C3309" t="s">
        <v>1084</v>
      </c>
      <c r="D3309" s="64" t="s">
        <v>389</v>
      </c>
      <c r="E3309" s="64" t="s">
        <v>153</v>
      </c>
      <c r="F3309" s="64" t="s">
        <v>373</v>
      </c>
      <c r="G3309" s="64" t="s">
        <v>1144</v>
      </c>
      <c r="H3309" t="s">
        <v>1151</v>
      </c>
      <c r="I3309" s="50" t="str">
        <f t="shared" si="52"/>
        <v>2. 出口VCMECI1. 正反调筒式电位电阻小于等于47</v>
      </c>
      <c r="J3309" s="50" t="s">
        <v>1146</v>
      </c>
    </row>
    <row r="3310" spans="1:10" hidden="1">
      <c r="A3310" s="64" t="s">
        <v>15</v>
      </c>
      <c r="B3310" s="64" t="s">
        <v>308</v>
      </c>
      <c r="C3310" t="s">
        <v>1084</v>
      </c>
      <c r="D3310" s="64" t="s">
        <v>389</v>
      </c>
      <c r="E3310" s="64" t="s">
        <v>28</v>
      </c>
      <c r="F3310" s="64" t="s">
        <v>374</v>
      </c>
      <c r="G3310" s="64" t="s">
        <v>531</v>
      </c>
      <c r="H3310" t="s">
        <v>1151</v>
      </c>
      <c r="I3310" s="50" t="str">
        <f t="shared" si="52"/>
        <v>2. 出口VCMECIII2. 线性调无小于等于47</v>
      </c>
      <c r="J3310" s="50" t="s">
        <v>1143</v>
      </c>
    </row>
    <row r="3311" spans="1:10" hidden="1">
      <c r="A3311" s="64" t="s">
        <v>15</v>
      </c>
      <c r="B3311" s="64" t="s">
        <v>308</v>
      </c>
      <c r="C3311" t="s">
        <v>1084</v>
      </c>
      <c r="D3311" s="64" t="s">
        <v>389</v>
      </c>
      <c r="E3311" s="64" t="s">
        <v>153</v>
      </c>
      <c r="F3311" s="64" t="s">
        <v>374</v>
      </c>
      <c r="G3311" s="64" t="s">
        <v>531</v>
      </c>
      <c r="H3311" t="s">
        <v>1151</v>
      </c>
      <c r="I3311" s="50" t="str">
        <f t="shared" si="52"/>
        <v>2. 出口VCMECI2. 线性调无小于等于47</v>
      </c>
      <c r="J3311" s="50" t="s">
        <v>1143</v>
      </c>
    </row>
    <row r="3312" spans="1:10" hidden="1">
      <c r="A3312" s="64" t="s">
        <v>15</v>
      </c>
      <c r="B3312" s="64" t="s">
        <v>308</v>
      </c>
      <c r="C3312" t="s">
        <v>1084</v>
      </c>
      <c r="D3312" s="64" t="s">
        <v>389</v>
      </c>
      <c r="E3312" s="64" t="s">
        <v>28</v>
      </c>
      <c r="F3312" s="64" t="s">
        <v>375</v>
      </c>
      <c r="G3312" s="64" t="s">
        <v>531</v>
      </c>
      <c r="H3312" t="s">
        <v>1151</v>
      </c>
      <c r="I3312" s="50" t="str">
        <f t="shared" si="52"/>
        <v>2. 出口VCMECIII3. 粗细调无小于等于47</v>
      </c>
      <c r="J3312" s="50" t="s">
        <v>1147</v>
      </c>
    </row>
    <row r="3313" spans="1:10" hidden="1">
      <c r="A3313" s="64" t="s">
        <v>15</v>
      </c>
      <c r="B3313" s="64" t="s">
        <v>308</v>
      </c>
      <c r="C3313" t="s">
        <v>1084</v>
      </c>
      <c r="D3313" s="64" t="s">
        <v>389</v>
      </c>
      <c r="E3313" s="64" t="s">
        <v>28</v>
      </c>
      <c r="F3313" s="64" t="s">
        <v>375</v>
      </c>
      <c r="G3313" s="64" t="s">
        <v>1144</v>
      </c>
      <c r="H3313" t="s">
        <v>1151</v>
      </c>
      <c r="I3313" s="50" t="str">
        <f t="shared" si="52"/>
        <v>2. 出口VCMECIII3. 粗细调筒式电位电阻小于等于47</v>
      </c>
      <c r="J3313" s="50" t="s">
        <v>1147</v>
      </c>
    </row>
    <row r="3314" spans="1:10" hidden="1">
      <c r="A3314" s="64" t="s">
        <v>15</v>
      </c>
      <c r="B3314" s="64" t="s">
        <v>308</v>
      </c>
      <c r="C3314" t="s">
        <v>1084</v>
      </c>
      <c r="D3314" s="64" t="s">
        <v>389</v>
      </c>
      <c r="E3314" s="64" t="s">
        <v>153</v>
      </c>
      <c r="F3314" s="64" t="s">
        <v>375</v>
      </c>
      <c r="G3314" s="64" t="s">
        <v>531</v>
      </c>
      <c r="H3314" t="s">
        <v>1151</v>
      </c>
      <c r="I3314" s="50" t="str">
        <f t="shared" si="52"/>
        <v>2. 出口VCMECI3. 粗细调无小于等于47</v>
      </c>
      <c r="J3314" s="50" t="s">
        <v>1147</v>
      </c>
    </row>
    <row r="3315" spans="1:10" hidden="1">
      <c r="A3315" s="64" t="s">
        <v>15</v>
      </c>
      <c r="B3315" s="64" t="s">
        <v>308</v>
      </c>
      <c r="C3315" t="s">
        <v>1084</v>
      </c>
      <c r="D3315" s="64" t="s">
        <v>389</v>
      </c>
      <c r="E3315" s="64" t="s">
        <v>153</v>
      </c>
      <c r="F3315" s="64" t="s">
        <v>375</v>
      </c>
      <c r="G3315" s="64" t="s">
        <v>1144</v>
      </c>
      <c r="H3315" t="s">
        <v>1151</v>
      </c>
      <c r="I3315" s="50" t="str">
        <f t="shared" si="52"/>
        <v>2. 出口VCMECI3. 粗细调筒式电位电阻小于等于47</v>
      </c>
      <c r="J3315" s="50" t="s">
        <v>1147</v>
      </c>
    </row>
    <row r="3316" spans="1:10" hidden="1">
      <c r="A3316" s="64" t="s">
        <v>15</v>
      </c>
      <c r="B3316" s="64" t="s">
        <v>308</v>
      </c>
      <c r="C3316" t="s">
        <v>1084</v>
      </c>
      <c r="D3316" s="64" t="s">
        <v>389</v>
      </c>
      <c r="E3316" s="64" t="s">
        <v>28</v>
      </c>
      <c r="F3316" s="64" t="s">
        <v>376</v>
      </c>
      <c r="G3316" s="64" t="s">
        <v>531</v>
      </c>
      <c r="H3316" t="s">
        <v>1151</v>
      </c>
      <c r="I3316" s="50" t="str">
        <f t="shared" si="52"/>
        <v>2. 出口VCMECIII4. 多级正反调无小于等于47</v>
      </c>
      <c r="J3316" s="50" t="s">
        <v>1148</v>
      </c>
    </row>
    <row r="3317" spans="1:10" hidden="1">
      <c r="A3317" s="64" t="s">
        <v>15</v>
      </c>
      <c r="B3317" s="64" t="s">
        <v>308</v>
      </c>
      <c r="C3317" t="s">
        <v>1084</v>
      </c>
      <c r="D3317" s="64" t="s">
        <v>389</v>
      </c>
      <c r="E3317" s="64" t="s">
        <v>28</v>
      </c>
      <c r="F3317" s="64" t="s">
        <v>376</v>
      </c>
      <c r="G3317" s="64" t="s">
        <v>1144</v>
      </c>
      <c r="H3317" t="s">
        <v>1151</v>
      </c>
      <c r="I3317" s="50" t="str">
        <f t="shared" si="52"/>
        <v>2. 出口VCMECIII4. 多级正反调筒式电位电阻小于等于47</v>
      </c>
      <c r="J3317" s="50" t="s">
        <v>1148</v>
      </c>
    </row>
    <row r="3318" spans="1:10" hidden="1">
      <c r="A3318" s="64" t="s">
        <v>15</v>
      </c>
      <c r="B3318" s="64" t="s">
        <v>308</v>
      </c>
      <c r="C3318" t="s">
        <v>1084</v>
      </c>
      <c r="D3318" s="64" t="s">
        <v>389</v>
      </c>
      <c r="E3318" s="64" t="s">
        <v>153</v>
      </c>
      <c r="F3318" s="64" t="s">
        <v>376</v>
      </c>
      <c r="G3318" s="64" t="s">
        <v>531</v>
      </c>
      <c r="H3318" t="s">
        <v>1151</v>
      </c>
      <c r="I3318" s="50" t="str">
        <f t="shared" si="52"/>
        <v>2. 出口VCMECI4. 多级正反调无小于等于47</v>
      </c>
      <c r="J3318" s="50" t="s">
        <v>1148</v>
      </c>
    </row>
    <row r="3319" spans="1:10" hidden="1">
      <c r="A3319" s="64" t="s">
        <v>15</v>
      </c>
      <c r="B3319" s="64" t="s">
        <v>308</v>
      </c>
      <c r="C3319" t="s">
        <v>1084</v>
      </c>
      <c r="D3319" s="64" t="s">
        <v>389</v>
      </c>
      <c r="E3319" s="64" t="s">
        <v>153</v>
      </c>
      <c r="F3319" s="64" t="s">
        <v>376</v>
      </c>
      <c r="G3319" s="64" t="s">
        <v>1144</v>
      </c>
      <c r="H3319" t="s">
        <v>1151</v>
      </c>
      <c r="I3319" s="50" t="str">
        <f t="shared" si="52"/>
        <v>2. 出口VCMECI4. 多级正反调筒式电位电阻小于等于47</v>
      </c>
      <c r="J3319" s="50" t="s">
        <v>1148</v>
      </c>
    </row>
    <row r="3320" spans="1:10" hidden="1">
      <c r="A3320" s="64" t="s">
        <v>15</v>
      </c>
      <c r="B3320" s="64" t="s">
        <v>308</v>
      </c>
      <c r="C3320" t="s">
        <v>1084</v>
      </c>
      <c r="D3320" s="64" t="s">
        <v>389</v>
      </c>
      <c r="E3320" s="64" t="s">
        <v>28</v>
      </c>
      <c r="F3320" s="64" t="s">
        <v>377</v>
      </c>
      <c r="G3320" s="64" t="s">
        <v>531</v>
      </c>
      <c r="H3320" t="s">
        <v>1151</v>
      </c>
      <c r="I3320" s="50" t="str">
        <f t="shared" si="52"/>
        <v>2. 出口VCMECIII5. 多级线性调无小于等于47</v>
      </c>
      <c r="J3320" s="50" t="s">
        <v>1148</v>
      </c>
    </row>
    <row r="3321" spans="1:10" hidden="1">
      <c r="A3321" s="64" t="s">
        <v>15</v>
      </c>
      <c r="B3321" s="64" t="s">
        <v>308</v>
      </c>
      <c r="C3321" t="s">
        <v>1084</v>
      </c>
      <c r="D3321" s="64" t="s">
        <v>389</v>
      </c>
      <c r="E3321" s="64" t="s">
        <v>153</v>
      </c>
      <c r="F3321" s="64" t="s">
        <v>377</v>
      </c>
      <c r="G3321" s="64" t="s">
        <v>531</v>
      </c>
      <c r="H3321" t="s">
        <v>1151</v>
      </c>
      <c r="I3321" s="50" t="str">
        <f t="shared" si="52"/>
        <v>2. 出口VCMECI5. 多级线性调无小于等于47</v>
      </c>
      <c r="J3321" s="50" t="s">
        <v>1148</v>
      </c>
    </row>
    <row r="3322" spans="1:10" hidden="1">
      <c r="A3322" s="64" t="s">
        <v>15</v>
      </c>
      <c r="B3322" s="64" t="s">
        <v>308</v>
      </c>
      <c r="C3322" t="s">
        <v>1084</v>
      </c>
      <c r="D3322" s="64" t="s">
        <v>389</v>
      </c>
      <c r="E3322" s="64" t="s">
        <v>28</v>
      </c>
      <c r="F3322" s="64" t="s">
        <v>378</v>
      </c>
      <c r="G3322" s="64" t="s">
        <v>531</v>
      </c>
      <c r="H3322" t="s">
        <v>1151</v>
      </c>
      <c r="I3322" s="50" t="str">
        <f t="shared" si="52"/>
        <v>2. 出口VCMECIII6. 多级粗细调无小于等于47</v>
      </c>
      <c r="J3322" s="50" t="s">
        <v>1148</v>
      </c>
    </row>
    <row r="3323" spans="1:10" hidden="1">
      <c r="A3323" s="64" t="s">
        <v>15</v>
      </c>
      <c r="B3323" s="64" t="s">
        <v>308</v>
      </c>
      <c r="C3323" t="s">
        <v>1084</v>
      </c>
      <c r="D3323" s="64" t="s">
        <v>389</v>
      </c>
      <c r="E3323" s="64" t="s">
        <v>28</v>
      </c>
      <c r="F3323" s="64" t="s">
        <v>378</v>
      </c>
      <c r="G3323" s="64" t="s">
        <v>1144</v>
      </c>
      <c r="H3323" t="s">
        <v>1151</v>
      </c>
      <c r="I3323" s="50" t="str">
        <f t="shared" si="52"/>
        <v>2. 出口VCMECIII6. 多级粗细调筒式电位电阻小于等于47</v>
      </c>
      <c r="J3323" s="50" t="s">
        <v>1148</v>
      </c>
    </row>
    <row r="3324" spans="1:10" hidden="1">
      <c r="A3324" s="64" t="s">
        <v>15</v>
      </c>
      <c r="B3324" s="64" t="s">
        <v>308</v>
      </c>
      <c r="C3324" t="s">
        <v>1084</v>
      </c>
      <c r="D3324" s="64" t="s">
        <v>389</v>
      </c>
      <c r="E3324" s="64" t="s">
        <v>153</v>
      </c>
      <c r="F3324" s="64" t="s">
        <v>378</v>
      </c>
      <c r="G3324" s="64" t="s">
        <v>531</v>
      </c>
      <c r="H3324" t="s">
        <v>1151</v>
      </c>
      <c r="I3324" s="50" t="str">
        <f t="shared" si="52"/>
        <v>2. 出口VCMECI6. 多级粗细调无小于等于47</v>
      </c>
      <c r="J3324" s="50" t="s">
        <v>1148</v>
      </c>
    </row>
    <row r="3325" spans="1:10" hidden="1">
      <c r="A3325" s="64" t="s">
        <v>15</v>
      </c>
      <c r="B3325" s="64" t="s">
        <v>308</v>
      </c>
      <c r="C3325" t="s">
        <v>1084</v>
      </c>
      <c r="D3325" s="64" t="s">
        <v>389</v>
      </c>
      <c r="E3325" s="64" t="s">
        <v>153</v>
      </c>
      <c r="F3325" s="64" t="s">
        <v>378</v>
      </c>
      <c r="G3325" s="64" t="s">
        <v>1144</v>
      </c>
      <c r="H3325" t="s">
        <v>1151</v>
      </c>
      <c r="I3325" s="50" t="str">
        <f t="shared" si="52"/>
        <v>2. 出口VCMECI6. 多级粗细调筒式电位电阻小于等于47</v>
      </c>
      <c r="J3325" s="50" t="s">
        <v>1148</v>
      </c>
    </row>
    <row r="3326" spans="1:10" hidden="1">
      <c r="A3326" s="64" t="s">
        <v>15</v>
      </c>
      <c r="B3326" s="64" t="s">
        <v>308</v>
      </c>
      <c r="C3326" t="s">
        <v>1084</v>
      </c>
      <c r="D3326" s="64" t="s">
        <v>387</v>
      </c>
      <c r="E3326" s="64" t="s">
        <v>28</v>
      </c>
      <c r="F3326" s="64" t="s">
        <v>373</v>
      </c>
      <c r="G3326" s="64" t="s">
        <v>531</v>
      </c>
      <c r="H3326" t="s">
        <v>1151</v>
      </c>
      <c r="I3326" s="50" t="str">
        <f t="shared" si="52"/>
        <v>2. 出口VCMEDIII1. 正反调无小于等于47</v>
      </c>
      <c r="J3326" s="50" t="s">
        <v>1145</v>
      </c>
    </row>
    <row r="3327" spans="1:10" hidden="1">
      <c r="A3327" s="64" t="s">
        <v>15</v>
      </c>
      <c r="B3327" s="64" t="s">
        <v>308</v>
      </c>
      <c r="C3327" t="s">
        <v>1084</v>
      </c>
      <c r="D3327" s="64" t="s">
        <v>387</v>
      </c>
      <c r="E3327" s="64" t="s">
        <v>28</v>
      </c>
      <c r="F3327" s="64" t="s">
        <v>373</v>
      </c>
      <c r="G3327" s="64" t="s">
        <v>1144</v>
      </c>
      <c r="H3327" t="s">
        <v>1151</v>
      </c>
      <c r="I3327" s="50" t="str">
        <f t="shared" si="52"/>
        <v>2. 出口VCMEDIII1. 正反调筒式电位电阻小于等于47</v>
      </c>
      <c r="J3327" s="50" t="s">
        <v>1149</v>
      </c>
    </row>
    <row r="3328" spans="1:10" hidden="1">
      <c r="A3328" s="64" t="s">
        <v>15</v>
      </c>
      <c r="B3328" s="64" t="s">
        <v>308</v>
      </c>
      <c r="C3328" t="s">
        <v>1084</v>
      </c>
      <c r="D3328" s="64" t="s">
        <v>387</v>
      </c>
      <c r="E3328" s="64" t="s">
        <v>153</v>
      </c>
      <c r="F3328" s="64" t="s">
        <v>373</v>
      </c>
      <c r="G3328" s="64" t="s">
        <v>531</v>
      </c>
      <c r="H3328" t="s">
        <v>1151</v>
      </c>
      <c r="I3328" s="50" t="str">
        <f t="shared" si="52"/>
        <v>2. 出口VCMEDI1. 正反调无小于等于47</v>
      </c>
      <c r="J3328" s="50" t="s">
        <v>1143</v>
      </c>
    </row>
    <row r="3329" spans="1:10" hidden="1">
      <c r="A3329" s="64" t="s">
        <v>15</v>
      </c>
      <c r="B3329" s="64" t="s">
        <v>308</v>
      </c>
      <c r="C3329" t="s">
        <v>1084</v>
      </c>
      <c r="D3329" s="64" t="s">
        <v>387</v>
      </c>
      <c r="E3329" s="64" t="s">
        <v>153</v>
      </c>
      <c r="F3329" s="64" t="s">
        <v>373</v>
      </c>
      <c r="G3329" s="64" t="s">
        <v>1144</v>
      </c>
      <c r="H3329" t="s">
        <v>1151</v>
      </c>
      <c r="I3329" s="50" t="str">
        <f t="shared" si="52"/>
        <v>2. 出口VCMEDI1. 正反调筒式电位电阻小于等于47</v>
      </c>
      <c r="J3329" s="50" t="s">
        <v>1146</v>
      </c>
    </row>
    <row r="3330" spans="1:10" hidden="1">
      <c r="A3330" s="64" t="s">
        <v>15</v>
      </c>
      <c r="B3330" s="64" t="s">
        <v>308</v>
      </c>
      <c r="C3330" t="s">
        <v>1084</v>
      </c>
      <c r="D3330" s="64" t="s">
        <v>387</v>
      </c>
      <c r="E3330" s="64" t="s">
        <v>28</v>
      </c>
      <c r="F3330" s="64" t="s">
        <v>374</v>
      </c>
      <c r="G3330" s="64" t="s">
        <v>531</v>
      </c>
      <c r="H3330" t="s">
        <v>1151</v>
      </c>
      <c r="I3330" s="50" t="str">
        <f t="shared" si="52"/>
        <v>2. 出口VCMEDIII2. 线性调无小于等于47</v>
      </c>
      <c r="J3330" s="50" t="s">
        <v>1145</v>
      </c>
    </row>
    <row r="3331" spans="1:10" hidden="1">
      <c r="A3331" s="64" t="s">
        <v>15</v>
      </c>
      <c r="B3331" s="64" t="s">
        <v>308</v>
      </c>
      <c r="C3331" t="s">
        <v>1084</v>
      </c>
      <c r="D3331" s="64" t="s">
        <v>387</v>
      </c>
      <c r="E3331" s="64" t="s">
        <v>153</v>
      </c>
      <c r="F3331" s="64" t="s">
        <v>374</v>
      </c>
      <c r="G3331" s="64" t="s">
        <v>531</v>
      </c>
      <c r="H3331" t="s">
        <v>1151</v>
      </c>
      <c r="I3331" s="50" t="str">
        <f t="shared" si="52"/>
        <v>2. 出口VCMEDI2. 线性调无小于等于47</v>
      </c>
      <c r="J3331" s="50" t="s">
        <v>1143</v>
      </c>
    </row>
    <row r="3332" spans="1:10" hidden="1">
      <c r="A3332" s="64" t="s">
        <v>15</v>
      </c>
      <c r="B3332" s="64" t="s">
        <v>308</v>
      </c>
      <c r="C3332" t="s">
        <v>1084</v>
      </c>
      <c r="D3332" s="64" t="s">
        <v>387</v>
      </c>
      <c r="E3332" s="64" t="s">
        <v>28</v>
      </c>
      <c r="F3332" s="64" t="s">
        <v>375</v>
      </c>
      <c r="G3332" s="64" t="s">
        <v>531</v>
      </c>
      <c r="H3332" t="s">
        <v>1151</v>
      </c>
      <c r="I3332" s="50" t="str">
        <f t="shared" si="52"/>
        <v>2. 出口VCMEDIII3. 粗细调无小于等于47</v>
      </c>
      <c r="J3332" s="50" t="s">
        <v>1150</v>
      </c>
    </row>
    <row r="3333" spans="1:10" hidden="1">
      <c r="A3333" s="64" t="s">
        <v>15</v>
      </c>
      <c r="B3333" s="64" t="s">
        <v>308</v>
      </c>
      <c r="C3333" t="s">
        <v>1084</v>
      </c>
      <c r="D3333" s="64" t="s">
        <v>387</v>
      </c>
      <c r="E3333" s="64" t="s">
        <v>28</v>
      </c>
      <c r="F3333" s="64" t="s">
        <v>375</v>
      </c>
      <c r="G3333" s="64" t="s">
        <v>1144</v>
      </c>
      <c r="H3333" t="s">
        <v>1151</v>
      </c>
      <c r="I3333" s="50" t="str">
        <f t="shared" si="52"/>
        <v>2. 出口VCMEDIII3. 粗细调筒式电位电阻小于等于47</v>
      </c>
      <c r="J3333" s="50" t="s">
        <v>1150</v>
      </c>
    </row>
    <row r="3334" spans="1:10" hidden="1">
      <c r="A3334" s="64" t="s">
        <v>15</v>
      </c>
      <c r="B3334" s="64" t="s">
        <v>308</v>
      </c>
      <c r="C3334" t="s">
        <v>1084</v>
      </c>
      <c r="D3334" s="64" t="s">
        <v>387</v>
      </c>
      <c r="E3334" s="64" t="s">
        <v>153</v>
      </c>
      <c r="F3334" s="64" t="s">
        <v>375</v>
      </c>
      <c r="G3334" s="64" t="s">
        <v>531</v>
      </c>
      <c r="H3334" t="s">
        <v>1151</v>
      </c>
      <c r="I3334" s="50" t="str">
        <f t="shared" si="52"/>
        <v>2. 出口VCMEDI3. 粗细调无小于等于47</v>
      </c>
      <c r="J3334" s="50" t="s">
        <v>1150</v>
      </c>
    </row>
    <row r="3335" spans="1:10" hidden="1">
      <c r="A3335" s="64" t="s">
        <v>15</v>
      </c>
      <c r="B3335" s="64" t="s">
        <v>308</v>
      </c>
      <c r="C3335" t="s">
        <v>1084</v>
      </c>
      <c r="D3335" s="64" t="s">
        <v>387</v>
      </c>
      <c r="E3335" s="64" t="s">
        <v>153</v>
      </c>
      <c r="F3335" s="64" t="s">
        <v>375</v>
      </c>
      <c r="G3335" s="64" t="s">
        <v>1144</v>
      </c>
      <c r="H3335" t="s">
        <v>1151</v>
      </c>
      <c r="I3335" s="50" t="str">
        <f t="shared" si="52"/>
        <v>2. 出口VCMEDI3. 粗细调筒式电位电阻小于等于47</v>
      </c>
      <c r="J3335" s="50" t="s">
        <v>1150</v>
      </c>
    </row>
    <row r="3336" spans="1:10" hidden="1">
      <c r="A3336" s="64" t="s">
        <v>15</v>
      </c>
      <c r="B3336" s="64" t="s">
        <v>308</v>
      </c>
      <c r="C3336" t="s">
        <v>1084</v>
      </c>
      <c r="D3336" s="64" t="s">
        <v>387</v>
      </c>
      <c r="E3336" s="64" t="s">
        <v>28</v>
      </c>
      <c r="F3336" s="64" t="s">
        <v>376</v>
      </c>
      <c r="G3336" s="64" t="s">
        <v>531</v>
      </c>
      <c r="H3336" t="s">
        <v>1151</v>
      </c>
      <c r="I3336" s="50" t="str">
        <f t="shared" si="52"/>
        <v>2. 出口VCMEDIII4. 多级正反调无小于等于47</v>
      </c>
      <c r="J3336" s="50" t="s">
        <v>1148</v>
      </c>
    </row>
    <row r="3337" spans="1:10" hidden="1">
      <c r="A3337" s="64" t="s">
        <v>15</v>
      </c>
      <c r="B3337" s="64" t="s">
        <v>308</v>
      </c>
      <c r="C3337" t="s">
        <v>1084</v>
      </c>
      <c r="D3337" s="64" t="s">
        <v>387</v>
      </c>
      <c r="E3337" s="64" t="s">
        <v>28</v>
      </c>
      <c r="F3337" s="64" t="s">
        <v>376</v>
      </c>
      <c r="G3337" s="64" t="s">
        <v>1144</v>
      </c>
      <c r="H3337" t="s">
        <v>1151</v>
      </c>
      <c r="I3337" s="50" t="str">
        <f t="shared" si="52"/>
        <v>2. 出口VCMEDIII4. 多级正反调筒式电位电阻小于等于47</v>
      </c>
      <c r="J3337" s="50" t="s">
        <v>1148</v>
      </c>
    </row>
    <row r="3338" spans="1:10" hidden="1">
      <c r="A3338" s="64" t="s">
        <v>15</v>
      </c>
      <c r="B3338" s="64" t="s">
        <v>308</v>
      </c>
      <c r="C3338" t="s">
        <v>1084</v>
      </c>
      <c r="D3338" s="64" t="s">
        <v>387</v>
      </c>
      <c r="E3338" s="64" t="s">
        <v>153</v>
      </c>
      <c r="F3338" s="64" t="s">
        <v>376</v>
      </c>
      <c r="G3338" s="64" t="s">
        <v>531</v>
      </c>
      <c r="H3338" t="s">
        <v>1151</v>
      </c>
      <c r="I3338" s="50" t="str">
        <f t="shared" si="52"/>
        <v>2. 出口VCMEDI4. 多级正反调无小于等于47</v>
      </c>
      <c r="J3338" s="50" t="s">
        <v>1148</v>
      </c>
    </row>
    <row r="3339" spans="1:10" hidden="1">
      <c r="A3339" s="64" t="s">
        <v>15</v>
      </c>
      <c r="B3339" s="64" t="s">
        <v>308</v>
      </c>
      <c r="C3339" t="s">
        <v>1084</v>
      </c>
      <c r="D3339" s="64" t="s">
        <v>387</v>
      </c>
      <c r="E3339" s="64" t="s">
        <v>153</v>
      </c>
      <c r="F3339" s="64" t="s">
        <v>376</v>
      </c>
      <c r="G3339" s="64" t="s">
        <v>1144</v>
      </c>
      <c r="H3339" t="s">
        <v>1151</v>
      </c>
      <c r="I3339" s="50" t="str">
        <f t="shared" si="52"/>
        <v>2. 出口VCMEDI4. 多级正反调筒式电位电阻小于等于47</v>
      </c>
      <c r="J3339" s="50" t="s">
        <v>1148</v>
      </c>
    </row>
    <row r="3340" spans="1:10" hidden="1">
      <c r="A3340" s="64" t="s">
        <v>15</v>
      </c>
      <c r="B3340" s="64" t="s">
        <v>308</v>
      </c>
      <c r="C3340" t="s">
        <v>1084</v>
      </c>
      <c r="D3340" s="64" t="s">
        <v>387</v>
      </c>
      <c r="E3340" s="64" t="s">
        <v>28</v>
      </c>
      <c r="F3340" s="64" t="s">
        <v>377</v>
      </c>
      <c r="G3340" s="64" t="s">
        <v>531</v>
      </c>
      <c r="H3340" t="s">
        <v>1151</v>
      </c>
      <c r="I3340" s="50" t="str">
        <f t="shared" si="52"/>
        <v>2. 出口VCMEDIII5. 多级线性调无小于等于47</v>
      </c>
      <c r="J3340" s="50" t="s">
        <v>1148</v>
      </c>
    </row>
    <row r="3341" spans="1:10" hidden="1">
      <c r="A3341" s="64" t="s">
        <v>15</v>
      </c>
      <c r="B3341" s="64" t="s">
        <v>308</v>
      </c>
      <c r="C3341" t="s">
        <v>1084</v>
      </c>
      <c r="D3341" s="64" t="s">
        <v>387</v>
      </c>
      <c r="E3341" s="64" t="s">
        <v>153</v>
      </c>
      <c r="F3341" s="64" t="s">
        <v>377</v>
      </c>
      <c r="G3341" s="64" t="s">
        <v>531</v>
      </c>
      <c r="H3341" t="s">
        <v>1151</v>
      </c>
      <c r="I3341" s="50" t="str">
        <f t="shared" si="52"/>
        <v>2. 出口VCMEDI5. 多级线性调无小于等于47</v>
      </c>
      <c r="J3341" s="50" t="s">
        <v>1148</v>
      </c>
    </row>
    <row r="3342" spans="1:10" hidden="1">
      <c r="A3342" s="64" t="s">
        <v>15</v>
      </c>
      <c r="B3342" s="64" t="s">
        <v>308</v>
      </c>
      <c r="C3342" t="s">
        <v>1084</v>
      </c>
      <c r="D3342" s="64" t="s">
        <v>387</v>
      </c>
      <c r="E3342" s="64" t="s">
        <v>28</v>
      </c>
      <c r="F3342" s="64" t="s">
        <v>378</v>
      </c>
      <c r="G3342" s="64" t="s">
        <v>531</v>
      </c>
      <c r="H3342" t="s">
        <v>1151</v>
      </c>
      <c r="I3342" s="50" t="str">
        <f t="shared" si="52"/>
        <v>2. 出口VCMEDIII6. 多级粗细调无小于等于47</v>
      </c>
      <c r="J3342" s="50" t="s">
        <v>1148</v>
      </c>
    </row>
    <row r="3343" spans="1:10" hidden="1">
      <c r="A3343" s="64" t="s">
        <v>15</v>
      </c>
      <c r="B3343" s="64" t="s">
        <v>308</v>
      </c>
      <c r="C3343" t="s">
        <v>1084</v>
      </c>
      <c r="D3343" s="64" t="s">
        <v>387</v>
      </c>
      <c r="E3343" s="64" t="s">
        <v>28</v>
      </c>
      <c r="F3343" s="64" t="s">
        <v>378</v>
      </c>
      <c r="G3343" s="64" t="s">
        <v>1144</v>
      </c>
      <c r="H3343" t="s">
        <v>1151</v>
      </c>
      <c r="I3343" s="50" t="str">
        <f t="shared" si="52"/>
        <v>2. 出口VCMEDIII6. 多级粗细调筒式电位电阻小于等于47</v>
      </c>
      <c r="J3343" s="50" t="s">
        <v>1148</v>
      </c>
    </row>
    <row r="3344" spans="1:10" hidden="1">
      <c r="A3344" s="64" t="s">
        <v>15</v>
      </c>
      <c r="B3344" s="64" t="s">
        <v>308</v>
      </c>
      <c r="C3344" t="s">
        <v>1084</v>
      </c>
      <c r="D3344" s="64" t="s">
        <v>387</v>
      </c>
      <c r="E3344" s="64" t="s">
        <v>153</v>
      </c>
      <c r="F3344" s="64" t="s">
        <v>378</v>
      </c>
      <c r="G3344" s="64" t="s">
        <v>531</v>
      </c>
      <c r="H3344" t="s">
        <v>1151</v>
      </c>
      <c r="I3344" s="50" t="str">
        <f t="shared" si="52"/>
        <v>2. 出口VCMEDI6. 多级粗细调无小于等于47</v>
      </c>
      <c r="J3344" s="50" t="s">
        <v>1148</v>
      </c>
    </row>
    <row r="3345" spans="1:10" hidden="1">
      <c r="A3345" s="64" t="s">
        <v>15</v>
      </c>
      <c r="B3345" s="64" t="s">
        <v>308</v>
      </c>
      <c r="C3345" t="s">
        <v>1084</v>
      </c>
      <c r="D3345" s="64" t="s">
        <v>387</v>
      </c>
      <c r="E3345" s="64" t="s">
        <v>153</v>
      </c>
      <c r="F3345" s="64" t="s">
        <v>378</v>
      </c>
      <c r="G3345" s="64" t="s">
        <v>1144</v>
      </c>
      <c r="H3345" t="s">
        <v>1151</v>
      </c>
      <c r="I3345" s="50" t="str">
        <f t="shared" si="52"/>
        <v>2. 出口VCMEDI6. 多级粗细调筒式电位电阻小于等于47</v>
      </c>
      <c r="J3345" s="50" t="s">
        <v>1148</v>
      </c>
    </row>
    <row r="3346" spans="1:10" hidden="1">
      <c r="A3346" s="64" t="s">
        <v>15</v>
      </c>
      <c r="B3346" s="64" t="s">
        <v>308</v>
      </c>
      <c r="C3346" t="s">
        <v>1084</v>
      </c>
      <c r="D3346" s="64" t="s">
        <v>390</v>
      </c>
      <c r="E3346" s="64" t="s">
        <v>28</v>
      </c>
      <c r="F3346" s="64" t="s">
        <v>373</v>
      </c>
      <c r="G3346" s="64" t="s">
        <v>531</v>
      </c>
      <c r="H3346" t="s">
        <v>1151</v>
      </c>
      <c r="I3346" s="50" t="str">
        <f t="shared" si="52"/>
        <v>2. 出口VCMEDEIII1. 正反调无小于等于47</v>
      </c>
      <c r="J3346" s="50" t="s">
        <v>1145</v>
      </c>
    </row>
    <row r="3347" spans="1:10" hidden="1">
      <c r="A3347" s="64" t="s">
        <v>15</v>
      </c>
      <c r="B3347" s="64" t="s">
        <v>308</v>
      </c>
      <c r="C3347" t="s">
        <v>1084</v>
      </c>
      <c r="D3347" s="64" t="s">
        <v>390</v>
      </c>
      <c r="E3347" s="64" t="s">
        <v>28</v>
      </c>
      <c r="F3347" s="64" t="s">
        <v>373</v>
      </c>
      <c r="G3347" s="64" t="s">
        <v>1144</v>
      </c>
      <c r="H3347" t="s">
        <v>1151</v>
      </c>
      <c r="I3347" s="50" t="str">
        <f t="shared" si="52"/>
        <v>2. 出口VCMEDEIII1. 正反调筒式电位电阻小于等于47</v>
      </c>
      <c r="J3347" s="50" t="s">
        <v>1149</v>
      </c>
    </row>
    <row r="3348" spans="1:10" hidden="1">
      <c r="A3348" s="64" t="s">
        <v>15</v>
      </c>
      <c r="B3348" s="64" t="s">
        <v>308</v>
      </c>
      <c r="C3348" t="s">
        <v>1084</v>
      </c>
      <c r="D3348" s="64" t="s">
        <v>390</v>
      </c>
      <c r="E3348" s="64" t="s">
        <v>153</v>
      </c>
      <c r="F3348" s="64" t="s">
        <v>373</v>
      </c>
      <c r="G3348" s="64" t="s">
        <v>531</v>
      </c>
      <c r="H3348" t="s">
        <v>1151</v>
      </c>
      <c r="I3348" s="50" t="str">
        <f t="shared" si="52"/>
        <v>2. 出口VCMEDEI1. 正反调无小于等于47</v>
      </c>
      <c r="J3348" s="50" t="s">
        <v>1143</v>
      </c>
    </row>
    <row r="3349" spans="1:10" hidden="1">
      <c r="A3349" s="64" t="s">
        <v>15</v>
      </c>
      <c r="B3349" s="64" t="s">
        <v>308</v>
      </c>
      <c r="C3349" t="s">
        <v>1084</v>
      </c>
      <c r="D3349" s="64" t="s">
        <v>390</v>
      </c>
      <c r="E3349" s="64" t="s">
        <v>153</v>
      </c>
      <c r="F3349" s="64" t="s">
        <v>373</v>
      </c>
      <c r="G3349" s="64" t="s">
        <v>1144</v>
      </c>
      <c r="H3349" t="s">
        <v>1151</v>
      </c>
      <c r="I3349" s="50" t="str">
        <f t="shared" si="52"/>
        <v>2. 出口VCMEDEI1. 正反调筒式电位电阻小于等于47</v>
      </c>
      <c r="J3349" s="50" t="s">
        <v>1146</v>
      </c>
    </row>
    <row r="3350" spans="1:10" hidden="1">
      <c r="A3350" s="64" t="s">
        <v>15</v>
      </c>
      <c r="B3350" s="64" t="s">
        <v>308</v>
      </c>
      <c r="C3350" t="s">
        <v>1084</v>
      </c>
      <c r="D3350" s="64" t="s">
        <v>390</v>
      </c>
      <c r="E3350" s="64" t="s">
        <v>28</v>
      </c>
      <c r="F3350" s="64" t="s">
        <v>374</v>
      </c>
      <c r="G3350" s="64" t="s">
        <v>531</v>
      </c>
      <c r="H3350" t="s">
        <v>1151</v>
      </c>
      <c r="I3350" s="50" t="str">
        <f t="shared" si="52"/>
        <v>2. 出口VCMEDEIII2. 线性调无小于等于47</v>
      </c>
      <c r="J3350" s="50" t="s">
        <v>1145</v>
      </c>
    </row>
    <row r="3351" spans="1:10" hidden="1">
      <c r="A3351" s="64" t="s">
        <v>15</v>
      </c>
      <c r="B3351" s="64" t="s">
        <v>308</v>
      </c>
      <c r="C3351" t="s">
        <v>1084</v>
      </c>
      <c r="D3351" s="64" t="s">
        <v>390</v>
      </c>
      <c r="E3351" s="64" t="s">
        <v>153</v>
      </c>
      <c r="F3351" s="64" t="s">
        <v>374</v>
      </c>
      <c r="G3351" s="64" t="s">
        <v>531</v>
      </c>
      <c r="H3351" t="s">
        <v>1151</v>
      </c>
      <c r="I3351" s="50" t="str">
        <f t="shared" si="52"/>
        <v>2. 出口VCMEDEI2. 线性调无小于等于47</v>
      </c>
      <c r="J3351" s="50" t="s">
        <v>1143</v>
      </c>
    </row>
    <row r="3352" spans="1:10" hidden="1">
      <c r="A3352" s="64" t="s">
        <v>15</v>
      </c>
      <c r="B3352" s="64" t="s">
        <v>308</v>
      </c>
      <c r="C3352" t="s">
        <v>1084</v>
      </c>
      <c r="D3352" s="64" t="s">
        <v>390</v>
      </c>
      <c r="E3352" s="64" t="s">
        <v>28</v>
      </c>
      <c r="F3352" s="64" t="s">
        <v>375</v>
      </c>
      <c r="G3352" s="64" t="s">
        <v>531</v>
      </c>
      <c r="H3352" t="s">
        <v>1151</v>
      </c>
      <c r="I3352" s="50" t="str">
        <f t="shared" si="52"/>
        <v>2. 出口VCMEDEIII3. 粗细调无小于等于47</v>
      </c>
      <c r="J3352" s="50" t="s">
        <v>1150</v>
      </c>
    </row>
    <row r="3353" spans="1:10" hidden="1">
      <c r="A3353" s="64" t="s">
        <v>15</v>
      </c>
      <c r="B3353" s="64" t="s">
        <v>308</v>
      </c>
      <c r="C3353" t="s">
        <v>1084</v>
      </c>
      <c r="D3353" s="64" t="s">
        <v>390</v>
      </c>
      <c r="E3353" s="64" t="s">
        <v>28</v>
      </c>
      <c r="F3353" s="64" t="s">
        <v>375</v>
      </c>
      <c r="G3353" s="64" t="s">
        <v>1144</v>
      </c>
      <c r="H3353" t="s">
        <v>1151</v>
      </c>
      <c r="I3353" s="50" t="str">
        <f t="shared" si="52"/>
        <v>2. 出口VCMEDEIII3. 粗细调筒式电位电阻小于等于47</v>
      </c>
      <c r="J3353" s="50" t="s">
        <v>1150</v>
      </c>
    </row>
    <row r="3354" spans="1:10" hidden="1">
      <c r="A3354" s="64" t="s">
        <v>15</v>
      </c>
      <c r="B3354" s="64" t="s">
        <v>308</v>
      </c>
      <c r="C3354" t="s">
        <v>1084</v>
      </c>
      <c r="D3354" s="64" t="s">
        <v>390</v>
      </c>
      <c r="E3354" s="64" t="s">
        <v>153</v>
      </c>
      <c r="F3354" s="64" t="s">
        <v>375</v>
      </c>
      <c r="G3354" s="64" t="s">
        <v>531</v>
      </c>
      <c r="H3354" t="s">
        <v>1151</v>
      </c>
      <c r="I3354" s="50" t="str">
        <f t="shared" si="52"/>
        <v>2. 出口VCMEDEI3. 粗细调无小于等于47</v>
      </c>
      <c r="J3354" s="50" t="s">
        <v>1150</v>
      </c>
    </row>
    <row r="3355" spans="1:10" hidden="1">
      <c r="A3355" s="64" t="s">
        <v>15</v>
      </c>
      <c r="B3355" s="64" t="s">
        <v>308</v>
      </c>
      <c r="C3355" t="s">
        <v>1084</v>
      </c>
      <c r="D3355" s="64" t="s">
        <v>390</v>
      </c>
      <c r="E3355" s="64" t="s">
        <v>153</v>
      </c>
      <c r="F3355" s="64" t="s">
        <v>375</v>
      </c>
      <c r="G3355" s="64" t="s">
        <v>1144</v>
      </c>
      <c r="H3355" t="s">
        <v>1151</v>
      </c>
      <c r="I3355" s="50" t="str">
        <f t="shared" si="52"/>
        <v>2. 出口VCMEDEI3. 粗细调筒式电位电阻小于等于47</v>
      </c>
      <c r="J3355" s="50" t="s">
        <v>1150</v>
      </c>
    </row>
    <row r="3356" spans="1:10" hidden="1">
      <c r="A3356" s="64" t="s">
        <v>15</v>
      </c>
      <c r="B3356" s="64" t="s">
        <v>308</v>
      </c>
      <c r="C3356" t="s">
        <v>1084</v>
      </c>
      <c r="D3356" s="64" t="s">
        <v>390</v>
      </c>
      <c r="E3356" s="64" t="s">
        <v>28</v>
      </c>
      <c r="F3356" s="64" t="s">
        <v>376</v>
      </c>
      <c r="G3356" s="64" t="s">
        <v>531</v>
      </c>
      <c r="H3356" t="s">
        <v>1151</v>
      </c>
      <c r="I3356" s="50" t="str">
        <f t="shared" si="52"/>
        <v>2. 出口VCMEDEIII4. 多级正反调无小于等于47</v>
      </c>
      <c r="J3356" s="50" t="s">
        <v>1148</v>
      </c>
    </row>
    <row r="3357" spans="1:10" hidden="1">
      <c r="A3357" s="64" t="s">
        <v>15</v>
      </c>
      <c r="B3357" s="64" t="s">
        <v>308</v>
      </c>
      <c r="C3357" t="s">
        <v>1084</v>
      </c>
      <c r="D3357" s="64" t="s">
        <v>390</v>
      </c>
      <c r="E3357" s="64" t="s">
        <v>28</v>
      </c>
      <c r="F3357" s="64" t="s">
        <v>376</v>
      </c>
      <c r="G3357" s="64" t="s">
        <v>1144</v>
      </c>
      <c r="H3357" t="s">
        <v>1151</v>
      </c>
      <c r="I3357" s="50" t="str">
        <f t="shared" si="52"/>
        <v>2. 出口VCMEDEIII4. 多级正反调筒式电位电阻小于等于47</v>
      </c>
      <c r="J3357" s="50" t="s">
        <v>1148</v>
      </c>
    </row>
    <row r="3358" spans="1:10" hidden="1">
      <c r="A3358" s="64" t="s">
        <v>15</v>
      </c>
      <c r="B3358" s="64" t="s">
        <v>308</v>
      </c>
      <c r="C3358" t="s">
        <v>1084</v>
      </c>
      <c r="D3358" s="64" t="s">
        <v>390</v>
      </c>
      <c r="E3358" s="64" t="s">
        <v>153</v>
      </c>
      <c r="F3358" s="64" t="s">
        <v>376</v>
      </c>
      <c r="G3358" s="64" t="s">
        <v>531</v>
      </c>
      <c r="H3358" t="s">
        <v>1151</v>
      </c>
      <c r="I3358" s="50" t="str">
        <f t="shared" si="52"/>
        <v>2. 出口VCMEDEI4. 多级正反调无小于等于47</v>
      </c>
      <c r="J3358" s="50" t="s">
        <v>1148</v>
      </c>
    </row>
    <row r="3359" spans="1:10" hidden="1">
      <c r="A3359" s="64" t="s">
        <v>15</v>
      </c>
      <c r="B3359" s="64" t="s">
        <v>308</v>
      </c>
      <c r="C3359" t="s">
        <v>1084</v>
      </c>
      <c r="D3359" s="64" t="s">
        <v>390</v>
      </c>
      <c r="E3359" s="64" t="s">
        <v>153</v>
      </c>
      <c r="F3359" s="64" t="s">
        <v>376</v>
      </c>
      <c r="G3359" s="64" t="s">
        <v>1144</v>
      </c>
      <c r="H3359" t="s">
        <v>1151</v>
      </c>
      <c r="I3359" s="50" t="str">
        <f t="shared" si="52"/>
        <v>2. 出口VCMEDEI4. 多级正反调筒式电位电阻小于等于47</v>
      </c>
      <c r="J3359" s="50" t="s">
        <v>1148</v>
      </c>
    </row>
    <row r="3360" spans="1:10" hidden="1">
      <c r="A3360" s="64" t="s">
        <v>15</v>
      </c>
      <c r="B3360" s="64" t="s">
        <v>308</v>
      </c>
      <c r="C3360" t="s">
        <v>1084</v>
      </c>
      <c r="D3360" s="64" t="s">
        <v>390</v>
      </c>
      <c r="E3360" s="64" t="s">
        <v>28</v>
      </c>
      <c r="F3360" s="64" t="s">
        <v>377</v>
      </c>
      <c r="G3360" s="64" t="s">
        <v>531</v>
      </c>
      <c r="H3360" t="s">
        <v>1151</v>
      </c>
      <c r="I3360" s="50" t="str">
        <f t="shared" si="52"/>
        <v>2. 出口VCMEDEIII5. 多级线性调无小于等于47</v>
      </c>
      <c r="J3360" s="50" t="s">
        <v>1148</v>
      </c>
    </row>
    <row r="3361" spans="1:10" hidden="1">
      <c r="A3361" s="64" t="s">
        <v>15</v>
      </c>
      <c r="B3361" s="64" t="s">
        <v>308</v>
      </c>
      <c r="C3361" t="s">
        <v>1084</v>
      </c>
      <c r="D3361" s="64" t="s">
        <v>390</v>
      </c>
      <c r="E3361" s="64" t="s">
        <v>153</v>
      </c>
      <c r="F3361" s="64" t="s">
        <v>377</v>
      </c>
      <c r="G3361" s="64" t="s">
        <v>531</v>
      </c>
      <c r="H3361" t="s">
        <v>1151</v>
      </c>
      <c r="I3361" s="50" t="str">
        <f t="shared" si="52"/>
        <v>2. 出口VCMEDEI5. 多级线性调无小于等于47</v>
      </c>
      <c r="J3361" s="50" t="s">
        <v>1148</v>
      </c>
    </row>
    <row r="3362" spans="1:10" hidden="1">
      <c r="A3362" s="64" t="s">
        <v>15</v>
      </c>
      <c r="B3362" s="64" t="s">
        <v>308</v>
      </c>
      <c r="C3362" t="s">
        <v>1084</v>
      </c>
      <c r="D3362" s="64" t="s">
        <v>390</v>
      </c>
      <c r="E3362" s="64" t="s">
        <v>28</v>
      </c>
      <c r="F3362" s="64" t="s">
        <v>378</v>
      </c>
      <c r="G3362" s="64" t="s">
        <v>531</v>
      </c>
      <c r="H3362" t="s">
        <v>1151</v>
      </c>
      <c r="I3362" s="50" t="str">
        <f t="shared" si="52"/>
        <v>2. 出口VCMEDEIII6. 多级粗细调无小于等于47</v>
      </c>
      <c r="J3362" s="50" t="s">
        <v>1148</v>
      </c>
    </row>
    <row r="3363" spans="1:10" hidden="1">
      <c r="A3363" s="64" t="s">
        <v>15</v>
      </c>
      <c r="B3363" s="64" t="s">
        <v>308</v>
      </c>
      <c r="C3363" t="s">
        <v>1084</v>
      </c>
      <c r="D3363" s="64" t="s">
        <v>390</v>
      </c>
      <c r="E3363" s="64" t="s">
        <v>28</v>
      </c>
      <c r="F3363" s="64" t="s">
        <v>378</v>
      </c>
      <c r="G3363" s="64" t="s">
        <v>1144</v>
      </c>
      <c r="H3363" t="s">
        <v>1151</v>
      </c>
      <c r="I3363" s="50" t="str">
        <f t="shared" si="52"/>
        <v>2. 出口VCMEDEIII6. 多级粗细调筒式电位电阻小于等于47</v>
      </c>
      <c r="J3363" s="50" t="s">
        <v>1148</v>
      </c>
    </row>
    <row r="3364" spans="1:10" hidden="1">
      <c r="A3364" s="64" t="s">
        <v>15</v>
      </c>
      <c r="B3364" s="64" t="s">
        <v>308</v>
      </c>
      <c r="C3364" t="s">
        <v>1084</v>
      </c>
      <c r="D3364" s="64" t="s">
        <v>390</v>
      </c>
      <c r="E3364" s="64" t="s">
        <v>153</v>
      </c>
      <c r="F3364" s="64" t="s">
        <v>378</v>
      </c>
      <c r="G3364" s="64" t="s">
        <v>531</v>
      </c>
      <c r="H3364" t="s">
        <v>1151</v>
      </c>
      <c r="I3364" s="50" t="str">
        <f t="shared" si="52"/>
        <v>2. 出口VCMEDEI6. 多级粗细调无小于等于47</v>
      </c>
      <c r="J3364" s="50" t="s">
        <v>1148</v>
      </c>
    </row>
    <row r="3365" spans="1:10" hidden="1">
      <c r="A3365" s="64" t="s">
        <v>15</v>
      </c>
      <c r="B3365" s="64" t="s">
        <v>308</v>
      </c>
      <c r="C3365" t="s">
        <v>1084</v>
      </c>
      <c r="D3365" s="64" t="s">
        <v>390</v>
      </c>
      <c r="E3365" s="64" t="s">
        <v>153</v>
      </c>
      <c r="F3365" s="64" t="s">
        <v>378</v>
      </c>
      <c r="G3365" s="64" t="s">
        <v>1144</v>
      </c>
      <c r="H3365" t="s">
        <v>1151</v>
      </c>
      <c r="I3365" s="50" t="str">
        <f t="shared" si="52"/>
        <v>2. 出口VCMEDEI6. 多级粗细调筒式电位电阻小于等于47</v>
      </c>
      <c r="J3365" s="50" t="s">
        <v>1148</v>
      </c>
    </row>
    <row r="3366" spans="1:10" hidden="1">
      <c r="A3366" s="64" t="s">
        <v>15</v>
      </c>
      <c r="B3366" s="64" t="s">
        <v>308</v>
      </c>
      <c r="C3366" t="s">
        <v>1084</v>
      </c>
      <c r="D3366" s="64" t="s">
        <v>118</v>
      </c>
      <c r="E3366" s="64" t="s">
        <v>28</v>
      </c>
      <c r="F3366" s="64" t="s">
        <v>373</v>
      </c>
      <c r="G3366" s="64" t="s">
        <v>531</v>
      </c>
      <c r="H3366" t="s">
        <v>1152</v>
      </c>
      <c r="I3366" s="50" t="str">
        <f t="shared" si="52"/>
        <v>2. 出口VCMEBIII1. 正反调无大于47</v>
      </c>
      <c r="J3366" s="98" t="s">
        <v>1143</v>
      </c>
    </row>
    <row r="3367" spans="1:10" hidden="1">
      <c r="A3367" s="64" t="s">
        <v>15</v>
      </c>
      <c r="B3367" s="64" t="s">
        <v>308</v>
      </c>
      <c r="C3367" t="s">
        <v>1084</v>
      </c>
      <c r="D3367" s="64" t="s">
        <v>118</v>
      </c>
      <c r="E3367" s="64" t="s">
        <v>28</v>
      </c>
      <c r="F3367" s="64" t="s">
        <v>373</v>
      </c>
      <c r="G3367" s="64" t="s">
        <v>1144</v>
      </c>
      <c r="H3367" t="s">
        <v>1152</v>
      </c>
      <c r="I3367" s="50" t="str">
        <f t="shared" si="52"/>
        <v>2. 出口VCMEBIII1. 正反调筒式电位电阻大于47</v>
      </c>
      <c r="J3367" s="98" t="s">
        <v>1145</v>
      </c>
    </row>
    <row r="3368" spans="1:10" hidden="1">
      <c r="A3368" s="64" t="s">
        <v>15</v>
      </c>
      <c r="B3368" s="64" t="s">
        <v>308</v>
      </c>
      <c r="C3368" t="s">
        <v>1084</v>
      </c>
      <c r="D3368" s="64" t="s">
        <v>118</v>
      </c>
      <c r="E3368" s="64" t="s">
        <v>153</v>
      </c>
      <c r="F3368" s="64" t="s">
        <v>373</v>
      </c>
      <c r="G3368" s="64" t="s">
        <v>531</v>
      </c>
      <c r="H3368" t="s">
        <v>1152</v>
      </c>
      <c r="I3368" s="50" t="str">
        <f t="shared" si="52"/>
        <v>2. 出口VCMEBI1. 正反调无大于47</v>
      </c>
      <c r="J3368" s="98" t="s">
        <v>1143</v>
      </c>
    </row>
    <row r="3369" spans="1:10" hidden="1">
      <c r="A3369" s="64" t="s">
        <v>15</v>
      </c>
      <c r="B3369" s="64" t="s">
        <v>308</v>
      </c>
      <c r="C3369" t="s">
        <v>1084</v>
      </c>
      <c r="D3369" s="64" t="s">
        <v>118</v>
      </c>
      <c r="E3369" s="64" t="s">
        <v>153</v>
      </c>
      <c r="F3369" s="64" t="s">
        <v>373</v>
      </c>
      <c r="G3369" s="64" t="s">
        <v>1144</v>
      </c>
      <c r="H3369" t="s">
        <v>1152</v>
      </c>
      <c r="I3369" s="50" t="str">
        <f t="shared" si="52"/>
        <v>2. 出口VCMEBI1. 正反调筒式电位电阻大于47</v>
      </c>
      <c r="J3369" s="98" t="s">
        <v>1146</v>
      </c>
    </row>
    <row r="3370" spans="1:10" hidden="1">
      <c r="A3370" s="64" t="s">
        <v>15</v>
      </c>
      <c r="B3370" s="64" t="s">
        <v>308</v>
      </c>
      <c r="C3370" t="s">
        <v>1084</v>
      </c>
      <c r="D3370" s="64" t="s">
        <v>118</v>
      </c>
      <c r="E3370" s="64" t="s">
        <v>28</v>
      </c>
      <c r="F3370" s="64" t="s">
        <v>374</v>
      </c>
      <c r="G3370" s="64" t="s">
        <v>531</v>
      </c>
      <c r="H3370" t="s">
        <v>1152</v>
      </c>
      <c r="I3370" s="50" t="str">
        <f t="shared" ref="I3370:I3433" si="53">A3370&amp;B3370&amp;D3370&amp;E3370&amp;F3370&amp;G3370&amp;H3370</f>
        <v>2. 出口VCMEBIII2. 线性调无大于47</v>
      </c>
      <c r="J3370" s="50" t="s">
        <v>1143</v>
      </c>
    </row>
    <row r="3371" spans="1:10" hidden="1">
      <c r="A3371" s="64" t="s">
        <v>15</v>
      </c>
      <c r="B3371" s="64" t="s">
        <v>308</v>
      </c>
      <c r="C3371" t="s">
        <v>1084</v>
      </c>
      <c r="D3371" s="64" t="s">
        <v>118</v>
      </c>
      <c r="E3371" s="64" t="s">
        <v>153</v>
      </c>
      <c r="F3371" s="64" t="s">
        <v>374</v>
      </c>
      <c r="G3371" s="64" t="s">
        <v>531</v>
      </c>
      <c r="H3371" t="s">
        <v>1152</v>
      </c>
      <c r="I3371" s="50" t="str">
        <f t="shared" si="53"/>
        <v>2. 出口VCMEBI2. 线性调无大于47</v>
      </c>
      <c r="J3371" s="50" t="s">
        <v>1143</v>
      </c>
    </row>
    <row r="3372" spans="1:10" hidden="1">
      <c r="A3372" s="64" t="s">
        <v>15</v>
      </c>
      <c r="B3372" s="64" t="s">
        <v>308</v>
      </c>
      <c r="C3372" t="s">
        <v>1084</v>
      </c>
      <c r="D3372" s="64" t="s">
        <v>118</v>
      </c>
      <c r="E3372" s="64" t="s">
        <v>28</v>
      </c>
      <c r="F3372" s="64" t="s">
        <v>375</v>
      </c>
      <c r="G3372" s="64" t="s">
        <v>531</v>
      </c>
      <c r="H3372" t="s">
        <v>1152</v>
      </c>
      <c r="I3372" s="50" t="str">
        <f t="shared" si="53"/>
        <v>2. 出口VCMEBIII3. 粗细调无大于47</v>
      </c>
      <c r="J3372" s="50" t="s">
        <v>1147</v>
      </c>
    </row>
    <row r="3373" spans="1:10" hidden="1">
      <c r="A3373" s="64" t="s">
        <v>15</v>
      </c>
      <c r="B3373" s="64" t="s">
        <v>308</v>
      </c>
      <c r="C3373" t="s">
        <v>1084</v>
      </c>
      <c r="D3373" s="64" t="s">
        <v>118</v>
      </c>
      <c r="E3373" s="64" t="s">
        <v>28</v>
      </c>
      <c r="F3373" s="64" t="s">
        <v>375</v>
      </c>
      <c r="G3373" s="64" t="s">
        <v>1144</v>
      </c>
      <c r="H3373" t="s">
        <v>1152</v>
      </c>
      <c r="I3373" s="50" t="str">
        <f t="shared" si="53"/>
        <v>2. 出口VCMEBIII3. 粗细调筒式电位电阻大于47</v>
      </c>
      <c r="J3373" s="50" t="s">
        <v>1147</v>
      </c>
    </row>
    <row r="3374" spans="1:10" hidden="1">
      <c r="A3374" s="64" t="s">
        <v>15</v>
      </c>
      <c r="B3374" s="64" t="s">
        <v>308</v>
      </c>
      <c r="C3374" t="s">
        <v>1084</v>
      </c>
      <c r="D3374" s="64" t="s">
        <v>118</v>
      </c>
      <c r="E3374" s="64" t="s">
        <v>153</v>
      </c>
      <c r="F3374" s="64" t="s">
        <v>375</v>
      </c>
      <c r="G3374" s="64" t="s">
        <v>531</v>
      </c>
      <c r="H3374" t="s">
        <v>1152</v>
      </c>
      <c r="I3374" s="50" t="str">
        <f t="shared" si="53"/>
        <v>2. 出口VCMEBI3. 粗细调无大于47</v>
      </c>
      <c r="J3374" s="50" t="s">
        <v>1147</v>
      </c>
    </row>
    <row r="3375" spans="1:10" hidden="1">
      <c r="A3375" s="64" t="s">
        <v>15</v>
      </c>
      <c r="B3375" s="64" t="s">
        <v>308</v>
      </c>
      <c r="C3375" t="s">
        <v>1084</v>
      </c>
      <c r="D3375" s="64" t="s">
        <v>118</v>
      </c>
      <c r="E3375" s="64" t="s">
        <v>153</v>
      </c>
      <c r="F3375" s="64" t="s">
        <v>375</v>
      </c>
      <c r="G3375" s="64" t="s">
        <v>1144</v>
      </c>
      <c r="H3375" t="s">
        <v>1152</v>
      </c>
      <c r="I3375" s="50" t="str">
        <f t="shared" si="53"/>
        <v>2. 出口VCMEBI3. 粗细调筒式电位电阻大于47</v>
      </c>
      <c r="J3375" s="50" t="s">
        <v>1147</v>
      </c>
    </row>
    <row r="3376" spans="1:10" hidden="1">
      <c r="A3376" s="64" t="s">
        <v>15</v>
      </c>
      <c r="B3376" s="64" t="s">
        <v>308</v>
      </c>
      <c r="C3376" t="s">
        <v>1084</v>
      </c>
      <c r="D3376" s="64" t="s">
        <v>118</v>
      </c>
      <c r="E3376" s="64" t="s">
        <v>28</v>
      </c>
      <c r="F3376" s="64" t="s">
        <v>376</v>
      </c>
      <c r="G3376" s="64" t="s">
        <v>531</v>
      </c>
      <c r="H3376" t="s">
        <v>1152</v>
      </c>
      <c r="I3376" s="50" t="str">
        <f t="shared" si="53"/>
        <v>2. 出口VCMEBIII4. 多级正反调无大于47</v>
      </c>
      <c r="J3376" s="50" t="s">
        <v>1153</v>
      </c>
    </row>
    <row r="3377" spans="1:10" hidden="1">
      <c r="A3377" s="64" t="s">
        <v>15</v>
      </c>
      <c r="B3377" s="64" t="s">
        <v>308</v>
      </c>
      <c r="C3377" t="s">
        <v>1084</v>
      </c>
      <c r="D3377" s="64" t="s">
        <v>118</v>
      </c>
      <c r="E3377" s="64" t="s">
        <v>28</v>
      </c>
      <c r="F3377" s="64" t="s">
        <v>376</v>
      </c>
      <c r="G3377" s="64" t="s">
        <v>1144</v>
      </c>
      <c r="H3377" t="s">
        <v>1152</v>
      </c>
      <c r="I3377" s="50" t="str">
        <f t="shared" si="53"/>
        <v>2. 出口VCMEBIII4. 多级正反调筒式电位电阻大于47</v>
      </c>
      <c r="J3377" s="50" t="s">
        <v>1153</v>
      </c>
    </row>
    <row r="3378" spans="1:10" hidden="1">
      <c r="A3378" s="64" t="s">
        <v>15</v>
      </c>
      <c r="B3378" s="64" t="s">
        <v>308</v>
      </c>
      <c r="C3378" t="s">
        <v>1084</v>
      </c>
      <c r="D3378" s="64" t="s">
        <v>118</v>
      </c>
      <c r="E3378" s="64" t="s">
        <v>153</v>
      </c>
      <c r="F3378" s="64" t="s">
        <v>376</v>
      </c>
      <c r="G3378" s="64" t="s">
        <v>531</v>
      </c>
      <c r="H3378" t="s">
        <v>1152</v>
      </c>
      <c r="I3378" s="50" t="str">
        <f t="shared" si="53"/>
        <v>2. 出口VCMEBI4. 多级正反调无大于47</v>
      </c>
      <c r="J3378" s="50" t="s">
        <v>1153</v>
      </c>
    </row>
    <row r="3379" spans="1:10" hidden="1">
      <c r="A3379" s="64" t="s">
        <v>15</v>
      </c>
      <c r="B3379" s="64" t="s">
        <v>308</v>
      </c>
      <c r="C3379" t="s">
        <v>1084</v>
      </c>
      <c r="D3379" s="64" t="s">
        <v>118</v>
      </c>
      <c r="E3379" s="64" t="s">
        <v>153</v>
      </c>
      <c r="F3379" s="64" t="s">
        <v>376</v>
      </c>
      <c r="G3379" s="64" t="s">
        <v>1144</v>
      </c>
      <c r="H3379" t="s">
        <v>1152</v>
      </c>
      <c r="I3379" s="50" t="str">
        <f t="shared" si="53"/>
        <v>2. 出口VCMEBI4. 多级正反调筒式电位电阻大于47</v>
      </c>
      <c r="J3379" s="50" t="s">
        <v>1153</v>
      </c>
    </row>
    <row r="3380" spans="1:10" hidden="1">
      <c r="A3380" s="64" t="s">
        <v>15</v>
      </c>
      <c r="B3380" s="64" t="s">
        <v>308</v>
      </c>
      <c r="C3380" t="s">
        <v>1084</v>
      </c>
      <c r="D3380" s="64" t="s">
        <v>118</v>
      </c>
      <c r="E3380" s="64" t="s">
        <v>28</v>
      </c>
      <c r="F3380" s="64" t="s">
        <v>377</v>
      </c>
      <c r="G3380" s="64" t="s">
        <v>531</v>
      </c>
      <c r="H3380" t="s">
        <v>1152</v>
      </c>
      <c r="I3380" s="50" t="str">
        <f t="shared" si="53"/>
        <v>2. 出口VCMEBIII5. 多级线性调无大于47</v>
      </c>
      <c r="J3380" s="50" t="s">
        <v>1153</v>
      </c>
    </row>
    <row r="3381" spans="1:10" hidden="1">
      <c r="A3381" s="64" t="s">
        <v>15</v>
      </c>
      <c r="B3381" s="64" t="s">
        <v>308</v>
      </c>
      <c r="C3381" t="s">
        <v>1084</v>
      </c>
      <c r="D3381" s="64" t="s">
        <v>118</v>
      </c>
      <c r="E3381" s="64" t="s">
        <v>153</v>
      </c>
      <c r="F3381" s="64" t="s">
        <v>377</v>
      </c>
      <c r="G3381" s="64" t="s">
        <v>531</v>
      </c>
      <c r="H3381" t="s">
        <v>1152</v>
      </c>
      <c r="I3381" s="50" t="str">
        <f t="shared" si="53"/>
        <v>2. 出口VCMEBI5. 多级线性调无大于47</v>
      </c>
      <c r="J3381" s="50" t="s">
        <v>1153</v>
      </c>
    </row>
    <row r="3382" spans="1:10" hidden="1">
      <c r="A3382" s="64" t="s">
        <v>15</v>
      </c>
      <c r="B3382" s="64" t="s">
        <v>308</v>
      </c>
      <c r="C3382" t="s">
        <v>1084</v>
      </c>
      <c r="D3382" s="64" t="s">
        <v>118</v>
      </c>
      <c r="E3382" s="64" t="s">
        <v>28</v>
      </c>
      <c r="F3382" s="64" t="s">
        <v>378</v>
      </c>
      <c r="G3382" s="64" t="s">
        <v>531</v>
      </c>
      <c r="H3382" t="s">
        <v>1152</v>
      </c>
      <c r="I3382" s="50" t="str">
        <f t="shared" si="53"/>
        <v>2. 出口VCMEBIII6. 多级粗细调无大于47</v>
      </c>
      <c r="J3382" s="50" t="s">
        <v>1153</v>
      </c>
    </row>
    <row r="3383" spans="1:10" hidden="1">
      <c r="A3383" s="64" t="s">
        <v>15</v>
      </c>
      <c r="B3383" s="64" t="s">
        <v>308</v>
      </c>
      <c r="C3383" t="s">
        <v>1084</v>
      </c>
      <c r="D3383" s="64" t="s">
        <v>118</v>
      </c>
      <c r="E3383" s="64" t="s">
        <v>28</v>
      </c>
      <c r="F3383" s="64" t="s">
        <v>378</v>
      </c>
      <c r="G3383" s="64" t="s">
        <v>1144</v>
      </c>
      <c r="H3383" t="s">
        <v>1152</v>
      </c>
      <c r="I3383" s="50" t="str">
        <f t="shared" si="53"/>
        <v>2. 出口VCMEBIII6. 多级粗细调筒式电位电阻大于47</v>
      </c>
      <c r="J3383" s="50" t="s">
        <v>1153</v>
      </c>
    </row>
    <row r="3384" spans="1:10" hidden="1">
      <c r="A3384" s="64" t="s">
        <v>15</v>
      </c>
      <c r="B3384" s="64" t="s">
        <v>308</v>
      </c>
      <c r="C3384" t="s">
        <v>1084</v>
      </c>
      <c r="D3384" s="64" t="s">
        <v>118</v>
      </c>
      <c r="E3384" s="64" t="s">
        <v>153</v>
      </c>
      <c r="F3384" s="64" t="s">
        <v>378</v>
      </c>
      <c r="G3384" s="64" t="s">
        <v>531</v>
      </c>
      <c r="H3384" t="s">
        <v>1152</v>
      </c>
      <c r="I3384" s="50" t="str">
        <f t="shared" si="53"/>
        <v>2. 出口VCMEBI6. 多级粗细调无大于47</v>
      </c>
      <c r="J3384" s="50" t="s">
        <v>1153</v>
      </c>
    </row>
    <row r="3385" spans="1:10" hidden="1">
      <c r="A3385" s="64" t="s">
        <v>15</v>
      </c>
      <c r="B3385" s="64" t="s">
        <v>308</v>
      </c>
      <c r="C3385" t="s">
        <v>1084</v>
      </c>
      <c r="D3385" s="64" t="s">
        <v>118</v>
      </c>
      <c r="E3385" s="64" t="s">
        <v>153</v>
      </c>
      <c r="F3385" s="64" t="s">
        <v>378</v>
      </c>
      <c r="G3385" s="64" t="s">
        <v>1144</v>
      </c>
      <c r="H3385" t="s">
        <v>1152</v>
      </c>
      <c r="I3385" s="50" t="str">
        <f t="shared" si="53"/>
        <v>2. 出口VCMEBI6. 多级粗细调筒式电位电阻大于47</v>
      </c>
      <c r="J3385" s="50" t="s">
        <v>1153</v>
      </c>
    </row>
    <row r="3386" spans="1:10" hidden="1">
      <c r="A3386" s="64" t="s">
        <v>15</v>
      </c>
      <c r="B3386" s="64" t="s">
        <v>308</v>
      </c>
      <c r="C3386" t="s">
        <v>1084</v>
      </c>
      <c r="D3386" s="64" t="s">
        <v>389</v>
      </c>
      <c r="E3386" s="64" t="s">
        <v>28</v>
      </c>
      <c r="F3386" s="64" t="s">
        <v>373</v>
      </c>
      <c r="G3386" s="64" t="s">
        <v>531</v>
      </c>
      <c r="H3386" t="s">
        <v>1152</v>
      </c>
      <c r="I3386" s="50" t="str">
        <f t="shared" si="53"/>
        <v>2. 出口VCMECIII1. 正反调无大于47</v>
      </c>
      <c r="J3386" s="50" t="s">
        <v>1143</v>
      </c>
    </row>
    <row r="3387" spans="1:10" hidden="1">
      <c r="A3387" s="64" t="s">
        <v>15</v>
      </c>
      <c r="B3387" s="64" t="s">
        <v>308</v>
      </c>
      <c r="C3387" t="s">
        <v>1084</v>
      </c>
      <c r="D3387" s="64" t="s">
        <v>389</v>
      </c>
      <c r="E3387" s="64" t="s">
        <v>28</v>
      </c>
      <c r="F3387" s="64" t="s">
        <v>373</v>
      </c>
      <c r="G3387" s="64" t="s">
        <v>1144</v>
      </c>
      <c r="H3387" t="s">
        <v>1152</v>
      </c>
      <c r="I3387" s="50" t="str">
        <f t="shared" si="53"/>
        <v>2. 出口VCMECIII1. 正反调筒式电位电阻大于47</v>
      </c>
      <c r="J3387" s="50" t="s">
        <v>1145</v>
      </c>
    </row>
    <row r="3388" spans="1:10" hidden="1">
      <c r="A3388" s="64" t="s">
        <v>15</v>
      </c>
      <c r="B3388" s="64" t="s">
        <v>308</v>
      </c>
      <c r="C3388" t="s">
        <v>1084</v>
      </c>
      <c r="D3388" s="64" t="s">
        <v>389</v>
      </c>
      <c r="E3388" s="64" t="s">
        <v>153</v>
      </c>
      <c r="F3388" s="64" t="s">
        <v>373</v>
      </c>
      <c r="G3388" s="64" t="s">
        <v>531</v>
      </c>
      <c r="H3388" t="s">
        <v>1152</v>
      </c>
      <c r="I3388" s="50" t="str">
        <f t="shared" si="53"/>
        <v>2. 出口VCMECI1. 正反调无大于47</v>
      </c>
      <c r="J3388" s="50" t="s">
        <v>1143</v>
      </c>
    </row>
    <row r="3389" spans="1:10" hidden="1">
      <c r="A3389" s="64" t="s">
        <v>15</v>
      </c>
      <c r="B3389" s="64" t="s">
        <v>308</v>
      </c>
      <c r="C3389" t="s">
        <v>1084</v>
      </c>
      <c r="D3389" s="64" t="s">
        <v>389</v>
      </c>
      <c r="E3389" s="64" t="s">
        <v>153</v>
      </c>
      <c r="F3389" s="64" t="s">
        <v>373</v>
      </c>
      <c r="G3389" s="64" t="s">
        <v>1144</v>
      </c>
      <c r="H3389" t="s">
        <v>1152</v>
      </c>
      <c r="I3389" s="50" t="str">
        <f t="shared" si="53"/>
        <v>2. 出口VCMECI1. 正反调筒式电位电阻大于47</v>
      </c>
      <c r="J3389" s="50" t="s">
        <v>1146</v>
      </c>
    </row>
    <row r="3390" spans="1:10" hidden="1">
      <c r="A3390" s="64" t="s">
        <v>15</v>
      </c>
      <c r="B3390" s="64" t="s">
        <v>308</v>
      </c>
      <c r="C3390" t="s">
        <v>1084</v>
      </c>
      <c r="D3390" s="64" t="s">
        <v>389</v>
      </c>
      <c r="E3390" s="64" t="s">
        <v>28</v>
      </c>
      <c r="F3390" s="64" t="s">
        <v>374</v>
      </c>
      <c r="G3390" s="64" t="s">
        <v>531</v>
      </c>
      <c r="H3390" t="s">
        <v>1152</v>
      </c>
      <c r="I3390" s="50" t="str">
        <f t="shared" si="53"/>
        <v>2. 出口VCMECIII2. 线性调无大于47</v>
      </c>
      <c r="J3390" s="50" t="s">
        <v>1143</v>
      </c>
    </row>
    <row r="3391" spans="1:10" hidden="1">
      <c r="A3391" s="64" t="s">
        <v>15</v>
      </c>
      <c r="B3391" s="64" t="s">
        <v>308</v>
      </c>
      <c r="C3391" t="s">
        <v>1084</v>
      </c>
      <c r="D3391" s="64" t="s">
        <v>389</v>
      </c>
      <c r="E3391" s="64" t="s">
        <v>153</v>
      </c>
      <c r="F3391" s="64" t="s">
        <v>374</v>
      </c>
      <c r="G3391" s="64" t="s">
        <v>531</v>
      </c>
      <c r="H3391" t="s">
        <v>1152</v>
      </c>
      <c r="I3391" s="50" t="str">
        <f t="shared" si="53"/>
        <v>2. 出口VCMECI2. 线性调无大于47</v>
      </c>
      <c r="J3391" s="50" t="s">
        <v>1143</v>
      </c>
    </row>
    <row r="3392" spans="1:10" hidden="1">
      <c r="A3392" s="64" t="s">
        <v>15</v>
      </c>
      <c r="B3392" s="64" t="s">
        <v>308</v>
      </c>
      <c r="C3392" t="s">
        <v>1084</v>
      </c>
      <c r="D3392" s="64" t="s">
        <v>389</v>
      </c>
      <c r="E3392" s="64" t="s">
        <v>28</v>
      </c>
      <c r="F3392" s="64" t="s">
        <v>375</v>
      </c>
      <c r="G3392" s="64" t="s">
        <v>531</v>
      </c>
      <c r="H3392" t="s">
        <v>1152</v>
      </c>
      <c r="I3392" s="50" t="str">
        <f t="shared" si="53"/>
        <v>2. 出口VCMECIII3. 粗细调无大于47</v>
      </c>
      <c r="J3392" s="50" t="s">
        <v>1147</v>
      </c>
    </row>
    <row r="3393" spans="1:10" hidden="1">
      <c r="A3393" s="64" t="s">
        <v>15</v>
      </c>
      <c r="B3393" s="64" t="s">
        <v>308</v>
      </c>
      <c r="C3393" t="s">
        <v>1084</v>
      </c>
      <c r="D3393" s="64" t="s">
        <v>389</v>
      </c>
      <c r="E3393" s="64" t="s">
        <v>28</v>
      </c>
      <c r="F3393" s="64" t="s">
        <v>375</v>
      </c>
      <c r="G3393" s="64" t="s">
        <v>1144</v>
      </c>
      <c r="H3393" t="s">
        <v>1152</v>
      </c>
      <c r="I3393" s="50" t="str">
        <f t="shared" si="53"/>
        <v>2. 出口VCMECIII3. 粗细调筒式电位电阻大于47</v>
      </c>
      <c r="J3393" s="50" t="s">
        <v>1147</v>
      </c>
    </row>
    <row r="3394" spans="1:10" hidden="1">
      <c r="A3394" s="64" t="s">
        <v>15</v>
      </c>
      <c r="B3394" s="64" t="s">
        <v>308</v>
      </c>
      <c r="C3394" t="s">
        <v>1084</v>
      </c>
      <c r="D3394" s="64" t="s">
        <v>389</v>
      </c>
      <c r="E3394" s="64" t="s">
        <v>153</v>
      </c>
      <c r="F3394" s="64" t="s">
        <v>375</v>
      </c>
      <c r="G3394" s="64" t="s">
        <v>531</v>
      </c>
      <c r="H3394" t="s">
        <v>1152</v>
      </c>
      <c r="I3394" s="50" t="str">
        <f t="shared" si="53"/>
        <v>2. 出口VCMECI3. 粗细调无大于47</v>
      </c>
      <c r="J3394" s="50" t="s">
        <v>1147</v>
      </c>
    </row>
    <row r="3395" spans="1:10" hidden="1">
      <c r="A3395" s="64" t="s">
        <v>15</v>
      </c>
      <c r="B3395" s="64" t="s">
        <v>308</v>
      </c>
      <c r="C3395" t="s">
        <v>1084</v>
      </c>
      <c r="D3395" s="64" t="s">
        <v>389</v>
      </c>
      <c r="E3395" s="64" t="s">
        <v>153</v>
      </c>
      <c r="F3395" s="64" t="s">
        <v>375</v>
      </c>
      <c r="G3395" s="64" t="s">
        <v>1144</v>
      </c>
      <c r="H3395" t="s">
        <v>1152</v>
      </c>
      <c r="I3395" s="50" t="str">
        <f t="shared" si="53"/>
        <v>2. 出口VCMECI3. 粗细调筒式电位电阻大于47</v>
      </c>
      <c r="J3395" s="50" t="s">
        <v>1147</v>
      </c>
    </row>
    <row r="3396" spans="1:10" hidden="1">
      <c r="A3396" s="64" t="s">
        <v>15</v>
      </c>
      <c r="B3396" s="64" t="s">
        <v>308</v>
      </c>
      <c r="C3396" t="s">
        <v>1084</v>
      </c>
      <c r="D3396" s="64" t="s">
        <v>389</v>
      </c>
      <c r="E3396" s="64" t="s">
        <v>28</v>
      </c>
      <c r="F3396" s="64" t="s">
        <v>376</v>
      </c>
      <c r="G3396" s="64" t="s">
        <v>531</v>
      </c>
      <c r="H3396" t="s">
        <v>1152</v>
      </c>
      <c r="I3396" s="50" t="str">
        <f t="shared" si="53"/>
        <v>2. 出口VCMECIII4. 多级正反调无大于47</v>
      </c>
      <c r="J3396" s="50" t="s">
        <v>1153</v>
      </c>
    </row>
    <row r="3397" spans="1:10" hidden="1">
      <c r="A3397" s="64" t="s">
        <v>15</v>
      </c>
      <c r="B3397" s="64" t="s">
        <v>308</v>
      </c>
      <c r="C3397" t="s">
        <v>1084</v>
      </c>
      <c r="D3397" s="64" t="s">
        <v>389</v>
      </c>
      <c r="E3397" s="64" t="s">
        <v>28</v>
      </c>
      <c r="F3397" s="64" t="s">
        <v>376</v>
      </c>
      <c r="G3397" s="64" t="s">
        <v>1144</v>
      </c>
      <c r="H3397" t="s">
        <v>1152</v>
      </c>
      <c r="I3397" s="50" t="str">
        <f t="shared" si="53"/>
        <v>2. 出口VCMECIII4. 多级正反调筒式电位电阻大于47</v>
      </c>
      <c r="J3397" s="50" t="s">
        <v>1153</v>
      </c>
    </row>
    <row r="3398" spans="1:10" hidden="1">
      <c r="A3398" s="64" t="s">
        <v>15</v>
      </c>
      <c r="B3398" s="64" t="s">
        <v>308</v>
      </c>
      <c r="C3398" t="s">
        <v>1084</v>
      </c>
      <c r="D3398" s="64" t="s">
        <v>389</v>
      </c>
      <c r="E3398" s="64" t="s">
        <v>153</v>
      </c>
      <c r="F3398" s="64" t="s">
        <v>376</v>
      </c>
      <c r="G3398" s="64" t="s">
        <v>531</v>
      </c>
      <c r="H3398" t="s">
        <v>1152</v>
      </c>
      <c r="I3398" s="50" t="str">
        <f t="shared" si="53"/>
        <v>2. 出口VCMECI4. 多级正反调无大于47</v>
      </c>
      <c r="J3398" s="50" t="s">
        <v>1153</v>
      </c>
    </row>
    <row r="3399" spans="1:10" hidden="1">
      <c r="A3399" s="64" t="s">
        <v>15</v>
      </c>
      <c r="B3399" s="64" t="s">
        <v>308</v>
      </c>
      <c r="C3399" t="s">
        <v>1084</v>
      </c>
      <c r="D3399" s="64" t="s">
        <v>389</v>
      </c>
      <c r="E3399" s="64" t="s">
        <v>153</v>
      </c>
      <c r="F3399" s="64" t="s">
        <v>376</v>
      </c>
      <c r="G3399" s="64" t="s">
        <v>1144</v>
      </c>
      <c r="H3399" t="s">
        <v>1152</v>
      </c>
      <c r="I3399" s="50" t="str">
        <f t="shared" si="53"/>
        <v>2. 出口VCMECI4. 多级正反调筒式电位电阻大于47</v>
      </c>
      <c r="J3399" s="50" t="s">
        <v>1153</v>
      </c>
    </row>
    <row r="3400" spans="1:10" hidden="1">
      <c r="A3400" s="64" t="s">
        <v>15</v>
      </c>
      <c r="B3400" s="64" t="s">
        <v>308</v>
      </c>
      <c r="C3400" t="s">
        <v>1084</v>
      </c>
      <c r="D3400" s="64" t="s">
        <v>389</v>
      </c>
      <c r="E3400" s="64" t="s">
        <v>28</v>
      </c>
      <c r="F3400" s="64" t="s">
        <v>377</v>
      </c>
      <c r="G3400" s="64" t="s">
        <v>531</v>
      </c>
      <c r="H3400" t="s">
        <v>1152</v>
      </c>
      <c r="I3400" s="50" t="str">
        <f t="shared" si="53"/>
        <v>2. 出口VCMECIII5. 多级线性调无大于47</v>
      </c>
      <c r="J3400" s="50" t="s">
        <v>1153</v>
      </c>
    </row>
    <row r="3401" spans="1:10" hidden="1">
      <c r="A3401" s="64" t="s">
        <v>15</v>
      </c>
      <c r="B3401" s="64" t="s">
        <v>308</v>
      </c>
      <c r="C3401" t="s">
        <v>1084</v>
      </c>
      <c r="D3401" s="64" t="s">
        <v>389</v>
      </c>
      <c r="E3401" s="64" t="s">
        <v>153</v>
      </c>
      <c r="F3401" s="64" t="s">
        <v>377</v>
      </c>
      <c r="G3401" s="64" t="s">
        <v>531</v>
      </c>
      <c r="H3401" t="s">
        <v>1152</v>
      </c>
      <c r="I3401" s="50" t="str">
        <f t="shared" si="53"/>
        <v>2. 出口VCMECI5. 多级线性调无大于47</v>
      </c>
      <c r="J3401" s="50" t="s">
        <v>1153</v>
      </c>
    </row>
    <row r="3402" spans="1:10" hidden="1">
      <c r="A3402" s="64" t="s">
        <v>15</v>
      </c>
      <c r="B3402" s="64" t="s">
        <v>308</v>
      </c>
      <c r="C3402" t="s">
        <v>1084</v>
      </c>
      <c r="D3402" s="64" t="s">
        <v>389</v>
      </c>
      <c r="E3402" s="64" t="s">
        <v>28</v>
      </c>
      <c r="F3402" s="64" t="s">
        <v>378</v>
      </c>
      <c r="G3402" s="64" t="s">
        <v>531</v>
      </c>
      <c r="H3402" t="s">
        <v>1152</v>
      </c>
      <c r="I3402" s="50" t="str">
        <f t="shared" si="53"/>
        <v>2. 出口VCMECIII6. 多级粗细调无大于47</v>
      </c>
      <c r="J3402" s="50" t="s">
        <v>1153</v>
      </c>
    </row>
    <row r="3403" spans="1:10" hidden="1">
      <c r="A3403" s="64" t="s">
        <v>15</v>
      </c>
      <c r="B3403" s="64" t="s">
        <v>308</v>
      </c>
      <c r="C3403" t="s">
        <v>1084</v>
      </c>
      <c r="D3403" s="64" t="s">
        <v>389</v>
      </c>
      <c r="E3403" s="64" t="s">
        <v>28</v>
      </c>
      <c r="F3403" s="64" t="s">
        <v>378</v>
      </c>
      <c r="G3403" s="64" t="s">
        <v>1144</v>
      </c>
      <c r="H3403" t="s">
        <v>1152</v>
      </c>
      <c r="I3403" s="50" t="str">
        <f t="shared" si="53"/>
        <v>2. 出口VCMECIII6. 多级粗细调筒式电位电阻大于47</v>
      </c>
      <c r="J3403" s="50" t="s">
        <v>1153</v>
      </c>
    </row>
    <row r="3404" spans="1:10" hidden="1">
      <c r="A3404" s="64" t="s">
        <v>15</v>
      </c>
      <c r="B3404" s="64" t="s">
        <v>308</v>
      </c>
      <c r="C3404" t="s">
        <v>1084</v>
      </c>
      <c r="D3404" s="64" t="s">
        <v>389</v>
      </c>
      <c r="E3404" s="64" t="s">
        <v>153</v>
      </c>
      <c r="F3404" s="64" t="s">
        <v>378</v>
      </c>
      <c r="G3404" s="64" t="s">
        <v>531</v>
      </c>
      <c r="H3404" t="s">
        <v>1152</v>
      </c>
      <c r="I3404" s="50" t="str">
        <f t="shared" si="53"/>
        <v>2. 出口VCMECI6. 多级粗细调无大于47</v>
      </c>
      <c r="J3404" s="50" t="s">
        <v>1153</v>
      </c>
    </row>
    <row r="3405" spans="1:10" hidden="1">
      <c r="A3405" s="64" t="s">
        <v>15</v>
      </c>
      <c r="B3405" s="64" t="s">
        <v>308</v>
      </c>
      <c r="C3405" t="s">
        <v>1084</v>
      </c>
      <c r="D3405" s="64" t="s">
        <v>389</v>
      </c>
      <c r="E3405" s="64" t="s">
        <v>153</v>
      </c>
      <c r="F3405" s="64" t="s">
        <v>378</v>
      </c>
      <c r="G3405" s="64" t="s">
        <v>1144</v>
      </c>
      <c r="H3405" t="s">
        <v>1152</v>
      </c>
      <c r="I3405" s="50" t="str">
        <f t="shared" si="53"/>
        <v>2. 出口VCMECI6. 多级粗细调筒式电位电阻大于47</v>
      </c>
      <c r="J3405" s="50" t="s">
        <v>1153</v>
      </c>
    </row>
    <row r="3406" spans="1:10" hidden="1">
      <c r="A3406" s="64" t="s">
        <v>15</v>
      </c>
      <c r="B3406" s="64" t="s">
        <v>308</v>
      </c>
      <c r="C3406" t="s">
        <v>1084</v>
      </c>
      <c r="D3406" s="64" t="s">
        <v>387</v>
      </c>
      <c r="E3406" s="64" t="s">
        <v>28</v>
      </c>
      <c r="F3406" s="64" t="s">
        <v>373</v>
      </c>
      <c r="G3406" s="64" t="s">
        <v>531</v>
      </c>
      <c r="H3406" t="s">
        <v>1152</v>
      </c>
      <c r="I3406" s="50" t="str">
        <f t="shared" si="53"/>
        <v>2. 出口VCMEDIII1. 正反调无大于47</v>
      </c>
      <c r="J3406" s="50" t="s">
        <v>1145</v>
      </c>
    </row>
    <row r="3407" spans="1:10" hidden="1">
      <c r="A3407" s="64" t="s">
        <v>15</v>
      </c>
      <c r="B3407" s="64" t="s">
        <v>308</v>
      </c>
      <c r="C3407" t="s">
        <v>1084</v>
      </c>
      <c r="D3407" s="64" t="s">
        <v>387</v>
      </c>
      <c r="E3407" s="64" t="s">
        <v>28</v>
      </c>
      <c r="F3407" s="64" t="s">
        <v>373</v>
      </c>
      <c r="G3407" s="64" t="s">
        <v>1144</v>
      </c>
      <c r="H3407" t="s">
        <v>1152</v>
      </c>
      <c r="I3407" s="50" t="str">
        <f t="shared" si="53"/>
        <v>2. 出口VCMEDIII1. 正反调筒式电位电阻大于47</v>
      </c>
      <c r="J3407" s="50" t="s">
        <v>1149</v>
      </c>
    </row>
    <row r="3408" spans="1:10" hidden="1">
      <c r="A3408" s="64" t="s">
        <v>15</v>
      </c>
      <c r="B3408" s="64" t="s">
        <v>308</v>
      </c>
      <c r="C3408" t="s">
        <v>1084</v>
      </c>
      <c r="D3408" s="64" t="s">
        <v>387</v>
      </c>
      <c r="E3408" s="64" t="s">
        <v>153</v>
      </c>
      <c r="F3408" s="64" t="s">
        <v>373</v>
      </c>
      <c r="G3408" s="64" t="s">
        <v>531</v>
      </c>
      <c r="H3408" t="s">
        <v>1152</v>
      </c>
      <c r="I3408" s="50" t="str">
        <f t="shared" si="53"/>
        <v>2. 出口VCMEDI1. 正反调无大于47</v>
      </c>
      <c r="J3408" s="50" t="s">
        <v>1143</v>
      </c>
    </row>
    <row r="3409" spans="1:10" hidden="1">
      <c r="A3409" s="64" t="s">
        <v>15</v>
      </c>
      <c r="B3409" s="64" t="s">
        <v>308</v>
      </c>
      <c r="C3409" t="s">
        <v>1084</v>
      </c>
      <c r="D3409" s="64" t="s">
        <v>387</v>
      </c>
      <c r="E3409" s="64" t="s">
        <v>153</v>
      </c>
      <c r="F3409" s="64" t="s">
        <v>373</v>
      </c>
      <c r="G3409" s="64" t="s">
        <v>1144</v>
      </c>
      <c r="H3409" t="s">
        <v>1152</v>
      </c>
      <c r="I3409" s="50" t="str">
        <f t="shared" si="53"/>
        <v>2. 出口VCMEDI1. 正反调筒式电位电阻大于47</v>
      </c>
      <c r="J3409" s="50" t="s">
        <v>1146</v>
      </c>
    </row>
    <row r="3410" spans="1:10" hidden="1">
      <c r="A3410" s="64" t="s">
        <v>15</v>
      </c>
      <c r="B3410" s="64" t="s">
        <v>308</v>
      </c>
      <c r="C3410" t="s">
        <v>1084</v>
      </c>
      <c r="D3410" s="64" t="s">
        <v>387</v>
      </c>
      <c r="E3410" s="64" t="s">
        <v>28</v>
      </c>
      <c r="F3410" s="64" t="s">
        <v>374</v>
      </c>
      <c r="G3410" s="64" t="s">
        <v>531</v>
      </c>
      <c r="H3410" t="s">
        <v>1152</v>
      </c>
      <c r="I3410" s="50" t="str">
        <f t="shared" si="53"/>
        <v>2. 出口VCMEDIII2. 线性调无大于47</v>
      </c>
      <c r="J3410" s="50" t="s">
        <v>1145</v>
      </c>
    </row>
    <row r="3411" spans="1:10" hidden="1">
      <c r="A3411" s="64" t="s">
        <v>15</v>
      </c>
      <c r="B3411" s="64" t="s">
        <v>308</v>
      </c>
      <c r="C3411" t="s">
        <v>1084</v>
      </c>
      <c r="D3411" s="64" t="s">
        <v>387</v>
      </c>
      <c r="E3411" s="64" t="s">
        <v>153</v>
      </c>
      <c r="F3411" s="64" t="s">
        <v>374</v>
      </c>
      <c r="G3411" s="64" t="s">
        <v>531</v>
      </c>
      <c r="H3411" t="s">
        <v>1152</v>
      </c>
      <c r="I3411" s="50" t="str">
        <f t="shared" si="53"/>
        <v>2. 出口VCMEDI2. 线性调无大于47</v>
      </c>
      <c r="J3411" s="50" t="s">
        <v>1143</v>
      </c>
    </row>
    <row r="3412" spans="1:10" hidden="1">
      <c r="A3412" s="64" t="s">
        <v>15</v>
      </c>
      <c r="B3412" s="64" t="s">
        <v>308</v>
      </c>
      <c r="C3412" t="s">
        <v>1084</v>
      </c>
      <c r="D3412" s="64" t="s">
        <v>387</v>
      </c>
      <c r="E3412" s="64" t="s">
        <v>28</v>
      </c>
      <c r="F3412" s="64" t="s">
        <v>375</v>
      </c>
      <c r="G3412" s="64" t="s">
        <v>531</v>
      </c>
      <c r="H3412" t="s">
        <v>1152</v>
      </c>
      <c r="I3412" s="50" t="str">
        <f t="shared" si="53"/>
        <v>2. 出口VCMEDIII3. 粗细调无大于47</v>
      </c>
      <c r="J3412" s="50" t="s">
        <v>1150</v>
      </c>
    </row>
    <row r="3413" spans="1:10" hidden="1">
      <c r="A3413" s="64" t="s">
        <v>15</v>
      </c>
      <c r="B3413" s="64" t="s">
        <v>308</v>
      </c>
      <c r="C3413" t="s">
        <v>1084</v>
      </c>
      <c r="D3413" s="64" t="s">
        <v>387</v>
      </c>
      <c r="E3413" s="64" t="s">
        <v>28</v>
      </c>
      <c r="F3413" s="64" t="s">
        <v>375</v>
      </c>
      <c r="G3413" s="64" t="s">
        <v>1144</v>
      </c>
      <c r="H3413" t="s">
        <v>1152</v>
      </c>
      <c r="I3413" s="50" t="str">
        <f t="shared" si="53"/>
        <v>2. 出口VCMEDIII3. 粗细调筒式电位电阻大于47</v>
      </c>
      <c r="J3413" s="50" t="s">
        <v>1150</v>
      </c>
    </row>
    <row r="3414" spans="1:10" hidden="1">
      <c r="A3414" s="64" t="s">
        <v>15</v>
      </c>
      <c r="B3414" s="64" t="s">
        <v>308</v>
      </c>
      <c r="C3414" t="s">
        <v>1084</v>
      </c>
      <c r="D3414" s="64" t="s">
        <v>387</v>
      </c>
      <c r="E3414" s="64" t="s">
        <v>153</v>
      </c>
      <c r="F3414" s="64" t="s">
        <v>375</v>
      </c>
      <c r="G3414" s="64" t="s">
        <v>531</v>
      </c>
      <c r="H3414" t="s">
        <v>1152</v>
      </c>
      <c r="I3414" s="50" t="str">
        <f t="shared" si="53"/>
        <v>2. 出口VCMEDI3. 粗细调无大于47</v>
      </c>
      <c r="J3414" s="50" t="s">
        <v>1150</v>
      </c>
    </row>
    <row r="3415" spans="1:10" hidden="1">
      <c r="A3415" s="64" t="s">
        <v>15</v>
      </c>
      <c r="B3415" s="64" t="s">
        <v>308</v>
      </c>
      <c r="C3415" t="s">
        <v>1084</v>
      </c>
      <c r="D3415" s="64" t="s">
        <v>387</v>
      </c>
      <c r="E3415" s="64" t="s">
        <v>153</v>
      </c>
      <c r="F3415" s="64" t="s">
        <v>375</v>
      </c>
      <c r="G3415" s="64" t="s">
        <v>1144</v>
      </c>
      <c r="H3415" t="s">
        <v>1152</v>
      </c>
      <c r="I3415" s="50" t="str">
        <f t="shared" si="53"/>
        <v>2. 出口VCMEDI3. 粗细调筒式电位电阻大于47</v>
      </c>
      <c r="J3415" s="50" t="s">
        <v>1150</v>
      </c>
    </row>
    <row r="3416" spans="1:10" hidden="1">
      <c r="A3416" s="64" t="s">
        <v>15</v>
      </c>
      <c r="B3416" s="64" t="s">
        <v>308</v>
      </c>
      <c r="C3416" t="s">
        <v>1084</v>
      </c>
      <c r="D3416" s="64" t="s">
        <v>387</v>
      </c>
      <c r="E3416" s="64" t="s">
        <v>28</v>
      </c>
      <c r="F3416" s="64" t="s">
        <v>376</v>
      </c>
      <c r="G3416" s="64" t="s">
        <v>531</v>
      </c>
      <c r="H3416" t="s">
        <v>1152</v>
      </c>
      <c r="I3416" s="50" t="str">
        <f t="shared" si="53"/>
        <v>2. 出口VCMEDIII4. 多级正反调无大于47</v>
      </c>
      <c r="J3416" s="50" t="s">
        <v>1153</v>
      </c>
    </row>
    <row r="3417" spans="1:10" hidden="1">
      <c r="A3417" s="64" t="s">
        <v>15</v>
      </c>
      <c r="B3417" s="64" t="s">
        <v>308</v>
      </c>
      <c r="C3417" t="s">
        <v>1084</v>
      </c>
      <c r="D3417" s="64" t="s">
        <v>387</v>
      </c>
      <c r="E3417" s="64" t="s">
        <v>28</v>
      </c>
      <c r="F3417" s="64" t="s">
        <v>376</v>
      </c>
      <c r="G3417" s="64" t="s">
        <v>1144</v>
      </c>
      <c r="H3417" t="s">
        <v>1152</v>
      </c>
      <c r="I3417" s="50" t="str">
        <f t="shared" si="53"/>
        <v>2. 出口VCMEDIII4. 多级正反调筒式电位电阻大于47</v>
      </c>
      <c r="J3417" s="50" t="s">
        <v>1153</v>
      </c>
    </row>
    <row r="3418" spans="1:10" hidden="1">
      <c r="A3418" s="64" t="s">
        <v>15</v>
      </c>
      <c r="B3418" s="64" t="s">
        <v>308</v>
      </c>
      <c r="C3418" t="s">
        <v>1084</v>
      </c>
      <c r="D3418" s="64" t="s">
        <v>387</v>
      </c>
      <c r="E3418" s="64" t="s">
        <v>153</v>
      </c>
      <c r="F3418" s="64" t="s">
        <v>376</v>
      </c>
      <c r="G3418" s="64" t="s">
        <v>531</v>
      </c>
      <c r="H3418" t="s">
        <v>1152</v>
      </c>
      <c r="I3418" s="50" t="str">
        <f t="shared" si="53"/>
        <v>2. 出口VCMEDI4. 多级正反调无大于47</v>
      </c>
      <c r="J3418" s="50" t="s">
        <v>1153</v>
      </c>
    </row>
    <row r="3419" spans="1:10" hidden="1">
      <c r="A3419" s="64" t="s">
        <v>15</v>
      </c>
      <c r="B3419" s="64" t="s">
        <v>308</v>
      </c>
      <c r="C3419" t="s">
        <v>1084</v>
      </c>
      <c r="D3419" s="64" t="s">
        <v>387</v>
      </c>
      <c r="E3419" s="64" t="s">
        <v>153</v>
      </c>
      <c r="F3419" s="64" t="s">
        <v>376</v>
      </c>
      <c r="G3419" s="64" t="s">
        <v>1144</v>
      </c>
      <c r="H3419" t="s">
        <v>1152</v>
      </c>
      <c r="I3419" s="50" t="str">
        <f t="shared" si="53"/>
        <v>2. 出口VCMEDI4. 多级正反调筒式电位电阻大于47</v>
      </c>
      <c r="J3419" s="50" t="s">
        <v>1153</v>
      </c>
    </row>
    <row r="3420" spans="1:10" hidden="1">
      <c r="A3420" s="64" t="s">
        <v>15</v>
      </c>
      <c r="B3420" s="64" t="s">
        <v>308</v>
      </c>
      <c r="C3420" t="s">
        <v>1084</v>
      </c>
      <c r="D3420" s="64" t="s">
        <v>387</v>
      </c>
      <c r="E3420" s="64" t="s">
        <v>28</v>
      </c>
      <c r="F3420" s="64" t="s">
        <v>377</v>
      </c>
      <c r="G3420" s="64" t="s">
        <v>531</v>
      </c>
      <c r="H3420" t="s">
        <v>1152</v>
      </c>
      <c r="I3420" s="50" t="str">
        <f t="shared" si="53"/>
        <v>2. 出口VCMEDIII5. 多级线性调无大于47</v>
      </c>
      <c r="J3420" s="50" t="s">
        <v>1153</v>
      </c>
    </row>
    <row r="3421" spans="1:10" hidden="1">
      <c r="A3421" s="64" t="s">
        <v>15</v>
      </c>
      <c r="B3421" s="64" t="s">
        <v>308</v>
      </c>
      <c r="C3421" t="s">
        <v>1084</v>
      </c>
      <c r="D3421" s="64" t="s">
        <v>387</v>
      </c>
      <c r="E3421" s="64" t="s">
        <v>153</v>
      </c>
      <c r="F3421" s="64" t="s">
        <v>377</v>
      </c>
      <c r="G3421" s="64" t="s">
        <v>531</v>
      </c>
      <c r="H3421" t="s">
        <v>1152</v>
      </c>
      <c r="I3421" s="50" t="str">
        <f t="shared" si="53"/>
        <v>2. 出口VCMEDI5. 多级线性调无大于47</v>
      </c>
      <c r="J3421" s="50" t="s">
        <v>1153</v>
      </c>
    </row>
    <row r="3422" spans="1:10" hidden="1">
      <c r="A3422" s="64" t="s">
        <v>15</v>
      </c>
      <c r="B3422" s="64" t="s">
        <v>308</v>
      </c>
      <c r="C3422" t="s">
        <v>1084</v>
      </c>
      <c r="D3422" s="64" t="s">
        <v>387</v>
      </c>
      <c r="E3422" s="64" t="s">
        <v>28</v>
      </c>
      <c r="F3422" s="64" t="s">
        <v>378</v>
      </c>
      <c r="G3422" s="64" t="s">
        <v>531</v>
      </c>
      <c r="H3422" t="s">
        <v>1152</v>
      </c>
      <c r="I3422" s="50" t="str">
        <f t="shared" si="53"/>
        <v>2. 出口VCMEDIII6. 多级粗细调无大于47</v>
      </c>
      <c r="J3422" s="50" t="s">
        <v>1153</v>
      </c>
    </row>
    <row r="3423" spans="1:10" hidden="1">
      <c r="A3423" s="64" t="s">
        <v>15</v>
      </c>
      <c r="B3423" s="64" t="s">
        <v>308</v>
      </c>
      <c r="C3423" t="s">
        <v>1084</v>
      </c>
      <c r="D3423" s="64" t="s">
        <v>387</v>
      </c>
      <c r="E3423" s="64" t="s">
        <v>28</v>
      </c>
      <c r="F3423" s="64" t="s">
        <v>378</v>
      </c>
      <c r="G3423" s="64" t="s">
        <v>1144</v>
      </c>
      <c r="H3423" t="s">
        <v>1152</v>
      </c>
      <c r="I3423" s="50" t="str">
        <f t="shared" si="53"/>
        <v>2. 出口VCMEDIII6. 多级粗细调筒式电位电阻大于47</v>
      </c>
      <c r="J3423" s="50" t="s">
        <v>1153</v>
      </c>
    </row>
    <row r="3424" spans="1:10" hidden="1">
      <c r="A3424" s="64" t="s">
        <v>15</v>
      </c>
      <c r="B3424" s="64" t="s">
        <v>308</v>
      </c>
      <c r="C3424" t="s">
        <v>1084</v>
      </c>
      <c r="D3424" s="64" t="s">
        <v>387</v>
      </c>
      <c r="E3424" s="64" t="s">
        <v>153</v>
      </c>
      <c r="F3424" s="64" t="s">
        <v>378</v>
      </c>
      <c r="G3424" s="64" t="s">
        <v>531</v>
      </c>
      <c r="H3424" t="s">
        <v>1152</v>
      </c>
      <c r="I3424" s="50" t="str">
        <f t="shared" si="53"/>
        <v>2. 出口VCMEDI6. 多级粗细调无大于47</v>
      </c>
      <c r="J3424" s="50" t="s">
        <v>1153</v>
      </c>
    </row>
    <row r="3425" spans="1:10" hidden="1">
      <c r="A3425" s="64" t="s">
        <v>15</v>
      </c>
      <c r="B3425" s="64" t="s">
        <v>308</v>
      </c>
      <c r="C3425" t="s">
        <v>1084</v>
      </c>
      <c r="D3425" s="64" t="s">
        <v>387</v>
      </c>
      <c r="E3425" s="64" t="s">
        <v>153</v>
      </c>
      <c r="F3425" s="64" t="s">
        <v>378</v>
      </c>
      <c r="G3425" s="64" t="s">
        <v>1144</v>
      </c>
      <c r="H3425" t="s">
        <v>1152</v>
      </c>
      <c r="I3425" s="50" t="str">
        <f t="shared" si="53"/>
        <v>2. 出口VCMEDI6. 多级粗细调筒式电位电阻大于47</v>
      </c>
      <c r="J3425" s="50" t="s">
        <v>1153</v>
      </c>
    </row>
    <row r="3426" spans="1:10" hidden="1">
      <c r="A3426" s="64" t="s">
        <v>15</v>
      </c>
      <c r="B3426" s="64" t="s">
        <v>308</v>
      </c>
      <c r="C3426" t="s">
        <v>1084</v>
      </c>
      <c r="D3426" s="64" t="s">
        <v>390</v>
      </c>
      <c r="E3426" s="64" t="s">
        <v>28</v>
      </c>
      <c r="F3426" s="64" t="s">
        <v>373</v>
      </c>
      <c r="G3426" s="64" t="s">
        <v>531</v>
      </c>
      <c r="H3426" t="s">
        <v>1152</v>
      </c>
      <c r="I3426" s="50" t="str">
        <f t="shared" si="53"/>
        <v>2. 出口VCMEDEIII1. 正反调无大于47</v>
      </c>
      <c r="J3426" s="50" t="s">
        <v>1145</v>
      </c>
    </row>
    <row r="3427" spans="1:10" hidden="1">
      <c r="A3427" s="64" t="s">
        <v>15</v>
      </c>
      <c r="B3427" s="64" t="s">
        <v>308</v>
      </c>
      <c r="C3427" t="s">
        <v>1084</v>
      </c>
      <c r="D3427" s="64" t="s">
        <v>390</v>
      </c>
      <c r="E3427" s="64" t="s">
        <v>28</v>
      </c>
      <c r="F3427" s="64" t="s">
        <v>373</v>
      </c>
      <c r="G3427" s="64" t="s">
        <v>1144</v>
      </c>
      <c r="H3427" t="s">
        <v>1152</v>
      </c>
      <c r="I3427" s="50" t="str">
        <f t="shared" si="53"/>
        <v>2. 出口VCMEDEIII1. 正反调筒式电位电阻大于47</v>
      </c>
      <c r="J3427" s="50" t="s">
        <v>1149</v>
      </c>
    </row>
    <row r="3428" spans="1:10" hidden="1">
      <c r="A3428" s="64" t="s">
        <v>15</v>
      </c>
      <c r="B3428" s="64" t="s">
        <v>308</v>
      </c>
      <c r="C3428" t="s">
        <v>1084</v>
      </c>
      <c r="D3428" s="64" t="s">
        <v>390</v>
      </c>
      <c r="E3428" s="64" t="s">
        <v>153</v>
      </c>
      <c r="F3428" s="64" t="s">
        <v>373</v>
      </c>
      <c r="G3428" s="64" t="s">
        <v>531</v>
      </c>
      <c r="H3428" t="s">
        <v>1152</v>
      </c>
      <c r="I3428" s="50" t="str">
        <f t="shared" si="53"/>
        <v>2. 出口VCMEDEI1. 正反调无大于47</v>
      </c>
      <c r="J3428" s="50" t="s">
        <v>1143</v>
      </c>
    </row>
    <row r="3429" spans="1:10" hidden="1">
      <c r="A3429" s="64" t="s">
        <v>15</v>
      </c>
      <c r="B3429" s="64" t="s">
        <v>308</v>
      </c>
      <c r="C3429" t="s">
        <v>1084</v>
      </c>
      <c r="D3429" s="64" t="s">
        <v>390</v>
      </c>
      <c r="E3429" s="64" t="s">
        <v>153</v>
      </c>
      <c r="F3429" s="64" t="s">
        <v>373</v>
      </c>
      <c r="G3429" s="64" t="s">
        <v>1144</v>
      </c>
      <c r="H3429" t="s">
        <v>1152</v>
      </c>
      <c r="I3429" s="50" t="str">
        <f t="shared" si="53"/>
        <v>2. 出口VCMEDEI1. 正反调筒式电位电阻大于47</v>
      </c>
      <c r="J3429" s="50" t="s">
        <v>1146</v>
      </c>
    </row>
    <row r="3430" spans="1:10" hidden="1">
      <c r="A3430" s="64" t="s">
        <v>15</v>
      </c>
      <c r="B3430" s="64" t="s">
        <v>308</v>
      </c>
      <c r="C3430" t="s">
        <v>1084</v>
      </c>
      <c r="D3430" s="64" t="s">
        <v>390</v>
      </c>
      <c r="E3430" s="64" t="s">
        <v>28</v>
      </c>
      <c r="F3430" s="64" t="s">
        <v>374</v>
      </c>
      <c r="G3430" s="64" t="s">
        <v>531</v>
      </c>
      <c r="H3430" t="s">
        <v>1152</v>
      </c>
      <c r="I3430" s="50" t="str">
        <f t="shared" si="53"/>
        <v>2. 出口VCMEDEIII2. 线性调无大于47</v>
      </c>
      <c r="J3430" s="50" t="s">
        <v>1145</v>
      </c>
    </row>
    <row r="3431" spans="1:10" hidden="1">
      <c r="A3431" s="64" t="s">
        <v>15</v>
      </c>
      <c r="B3431" s="64" t="s">
        <v>308</v>
      </c>
      <c r="C3431" t="s">
        <v>1084</v>
      </c>
      <c r="D3431" s="64" t="s">
        <v>390</v>
      </c>
      <c r="E3431" s="64" t="s">
        <v>153</v>
      </c>
      <c r="F3431" s="64" t="s">
        <v>374</v>
      </c>
      <c r="G3431" s="64" t="s">
        <v>531</v>
      </c>
      <c r="H3431" t="s">
        <v>1152</v>
      </c>
      <c r="I3431" s="50" t="str">
        <f t="shared" si="53"/>
        <v>2. 出口VCMEDEI2. 线性调无大于47</v>
      </c>
      <c r="J3431" s="50" t="s">
        <v>1143</v>
      </c>
    </row>
    <row r="3432" spans="1:10" hidden="1">
      <c r="A3432" s="64" t="s">
        <v>15</v>
      </c>
      <c r="B3432" s="64" t="s">
        <v>308</v>
      </c>
      <c r="C3432" t="s">
        <v>1084</v>
      </c>
      <c r="D3432" s="64" t="s">
        <v>390</v>
      </c>
      <c r="E3432" s="64" t="s">
        <v>28</v>
      </c>
      <c r="F3432" s="64" t="s">
        <v>375</v>
      </c>
      <c r="G3432" s="64" t="s">
        <v>531</v>
      </c>
      <c r="H3432" t="s">
        <v>1152</v>
      </c>
      <c r="I3432" s="50" t="str">
        <f t="shared" si="53"/>
        <v>2. 出口VCMEDEIII3. 粗细调无大于47</v>
      </c>
      <c r="J3432" s="50" t="s">
        <v>1150</v>
      </c>
    </row>
    <row r="3433" spans="1:10" hidden="1">
      <c r="A3433" s="64" t="s">
        <v>15</v>
      </c>
      <c r="B3433" s="64" t="s">
        <v>308</v>
      </c>
      <c r="C3433" t="s">
        <v>1084</v>
      </c>
      <c r="D3433" s="64" t="s">
        <v>390</v>
      </c>
      <c r="E3433" s="64" t="s">
        <v>28</v>
      </c>
      <c r="F3433" s="64" t="s">
        <v>375</v>
      </c>
      <c r="G3433" s="64" t="s">
        <v>1144</v>
      </c>
      <c r="H3433" t="s">
        <v>1152</v>
      </c>
      <c r="I3433" s="50" t="str">
        <f t="shared" si="53"/>
        <v>2. 出口VCMEDEIII3. 粗细调筒式电位电阻大于47</v>
      </c>
      <c r="J3433" s="50" t="s">
        <v>1150</v>
      </c>
    </row>
    <row r="3434" spans="1:10" hidden="1">
      <c r="A3434" s="64" t="s">
        <v>15</v>
      </c>
      <c r="B3434" s="64" t="s">
        <v>308</v>
      </c>
      <c r="C3434" t="s">
        <v>1084</v>
      </c>
      <c r="D3434" s="64" t="s">
        <v>390</v>
      </c>
      <c r="E3434" s="64" t="s">
        <v>153</v>
      </c>
      <c r="F3434" s="64" t="s">
        <v>375</v>
      </c>
      <c r="G3434" s="64" t="s">
        <v>531</v>
      </c>
      <c r="H3434" t="s">
        <v>1152</v>
      </c>
      <c r="I3434" s="50" t="str">
        <f t="shared" ref="I3434:I3497" si="54">A3434&amp;B3434&amp;D3434&amp;E3434&amp;F3434&amp;G3434&amp;H3434</f>
        <v>2. 出口VCMEDEI3. 粗细调无大于47</v>
      </c>
      <c r="J3434" s="50" t="s">
        <v>1150</v>
      </c>
    </row>
    <row r="3435" spans="1:10" hidden="1">
      <c r="A3435" s="64" t="s">
        <v>15</v>
      </c>
      <c r="B3435" s="64" t="s">
        <v>308</v>
      </c>
      <c r="C3435" t="s">
        <v>1084</v>
      </c>
      <c r="D3435" s="64" t="s">
        <v>390</v>
      </c>
      <c r="E3435" s="64" t="s">
        <v>153</v>
      </c>
      <c r="F3435" s="64" t="s">
        <v>375</v>
      </c>
      <c r="G3435" s="64" t="s">
        <v>1144</v>
      </c>
      <c r="H3435" t="s">
        <v>1152</v>
      </c>
      <c r="I3435" s="50" t="str">
        <f t="shared" si="54"/>
        <v>2. 出口VCMEDEI3. 粗细调筒式电位电阻大于47</v>
      </c>
      <c r="J3435" s="50" t="s">
        <v>1150</v>
      </c>
    </row>
    <row r="3436" spans="1:10" hidden="1">
      <c r="A3436" s="64" t="s">
        <v>15</v>
      </c>
      <c r="B3436" s="64" t="s">
        <v>308</v>
      </c>
      <c r="C3436" t="s">
        <v>1084</v>
      </c>
      <c r="D3436" s="64" t="s">
        <v>390</v>
      </c>
      <c r="E3436" s="64" t="s">
        <v>28</v>
      </c>
      <c r="F3436" s="64" t="s">
        <v>376</v>
      </c>
      <c r="G3436" s="64" t="s">
        <v>531</v>
      </c>
      <c r="H3436" t="s">
        <v>1152</v>
      </c>
      <c r="I3436" s="50" t="str">
        <f t="shared" si="54"/>
        <v>2. 出口VCMEDEIII4. 多级正反调无大于47</v>
      </c>
      <c r="J3436" s="50" t="s">
        <v>1153</v>
      </c>
    </row>
    <row r="3437" spans="1:10" hidden="1">
      <c r="A3437" s="64" t="s">
        <v>15</v>
      </c>
      <c r="B3437" s="64" t="s">
        <v>308</v>
      </c>
      <c r="C3437" t="s">
        <v>1084</v>
      </c>
      <c r="D3437" s="64" t="s">
        <v>390</v>
      </c>
      <c r="E3437" s="64" t="s">
        <v>28</v>
      </c>
      <c r="F3437" s="64" t="s">
        <v>376</v>
      </c>
      <c r="G3437" s="64" t="s">
        <v>1144</v>
      </c>
      <c r="H3437" t="s">
        <v>1152</v>
      </c>
      <c r="I3437" s="50" t="str">
        <f t="shared" si="54"/>
        <v>2. 出口VCMEDEIII4. 多级正反调筒式电位电阻大于47</v>
      </c>
      <c r="J3437" s="50" t="s">
        <v>1153</v>
      </c>
    </row>
    <row r="3438" spans="1:10" hidden="1">
      <c r="A3438" s="64" t="s">
        <v>15</v>
      </c>
      <c r="B3438" s="64" t="s">
        <v>308</v>
      </c>
      <c r="C3438" t="s">
        <v>1084</v>
      </c>
      <c r="D3438" s="64" t="s">
        <v>390</v>
      </c>
      <c r="E3438" s="64" t="s">
        <v>153</v>
      </c>
      <c r="F3438" s="64" t="s">
        <v>376</v>
      </c>
      <c r="G3438" s="64" t="s">
        <v>531</v>
      </c>
      <c r="H3438" t="s">
        <v>1152</v>
      </c>
      <c r="I3438" s="50" t="str">
        <f t="shared" si="54"/>
        <v>2. 出口VCMEDEI4. 多级正反调无大于47</v>
      </c>
      <c r="J3438" s="50" t="s">
        <v>1153</v>
      </c>
    </row>
    <row r="3439" spans="1:10" hidden="1">
      <c r="A3439" s="64" t="s">
        <v>15</v>
      </c>
      <c r="B3439" s="64" t="s">
        <v>308</v>
      </c>
      <c r="C3439" t="s">
        <v>1084</v>
      </c>
      <c r="D3439" s="64" t="s">
        <v>390</v>
      </c>
      <c r="E3439" s="64" t="s">
        <v>153</v>
      </c>
      <c r="F3439" s="64" t="s">
        <v>376</v>
      </c>
      <c r="G3439" s="64" t="s">
        <v>1144</v>
      </c>
      <c r="H3439" t="s">
        <v>1152</v>
      </c>
      <c r="I3439" s="50" t="str">
        <f t="shared" si="54"/>
        <v>2. 出口VCMEDEI4. 多级正反调筒式电位电阻大于47</v>
      </c>
      <c r="J3439" s="50" t="s">
        <v>1153</v>
      </c>
    </row>
    <row r="3440" spans="1:10" hidden="1">
      <c r="A3440" s="64" t="s">
        <v>15</v>
      </c>
      <c r="B3440" s="64" t="s">
        <v>308</v>
      </c>
      <c r="C3440" t="s">
        <v>1084</v>
      </c>
      <c r="D3440" s="64" t="s">
        <v>390</v>
      </c>
      <c r="E3440" s="64" t="s">
        <v>28</v>
      </c>
      <c r="F3440" s="64" t="s">
        <v>377</v>
      </c>
      <c r="G3440" s="64" t="s">
        <v>531</v>
      </c>
      <c r="H3440" t="s">
        <v>1152</v>
      </c>
      <c r="I3440" s="50" t="str">
        <f t="shared" si="54"/>
        <v>2. 出口VCMEDEIII5. 多级线性调无大于47</v>
      </c>
      <c r="J3440" s="50" t="s">
        <v>1153</v>
      </c>
    </row>
    <row r="3441" spans="1:10" hidden="1">
      <c r="A3441" s="64" t="s">
        <v>15</v>
      </c>
      <c r="B3441" s="64" t="s">
        <v>308</v>
      </c>
      <c r="C3441" t="s">
        <v>1084</v>
      </c>
      <c r="D3441" s="64" t="s">
        <v>390</v>
      </c>
      <c r="E3441" s="64" t="s">
        <v>153</v>
      </c>
      <c r="F3441" s="64" t="s">
        <v>377</v>
      </c>
      <c r="G3441" s="64" t="s">
        <v>531</v>
      </c>
      <c r="H3441" t="s">
        <v>1152</v>
      </c>
      <c r="I3441" s="50" t="str">
        <f t="shared" si="54"/>
        <v>2. 出口VCMEDEI5. 多级线性调无大于47</v>
      </c>
      <c r="J3441" s="50" t="s">
        <v>1153</v>
      </c>
    </row>
    <row r="3442" spans="1:10" hidden="1">
      <c r="A3442" s="64" t="s">
        <v>15</v>
      </c>
      <c r="B3442" s="64" t="s">
        <v>308</v>
      </c>
      <c r="C3442" t="s">
        <v>1084</v>
      </c>
      <c r="D3442" s="64" t="s">
        <v>390</v>
      </c>
      <c r="E3442" s="64" t="s">
        <v>28</v>
      </c>
      <c r="F3442" s="64" t="s">
        <v>378</v>
      </c>
      <c r="G3442" s="64" t="s">
        <v>531</v>
      </c>
      <c r="H3442" t="s">
        <v>1152</v>
      </c>
      <c r="I3442" s="50" t="str">
        <f t="shared" si="54"/>
        <v>2. 出口VCMEDEIII6. 多级粗细调无大于47</v>
      </c>
      <c r="J3442" s="50" t="s">
        <v>1153</v>
      </c>
    </row>
    <row r="3443" spans="1:10" hidden="1">
      <c r="A3443" s="64" t="s">
        <v>15</v>
      </c>
      <c r="B3443" s="64" t="s">
        <v>308</v>
      </c>
      <c r="C3443" t="s">
        <v>1084</v>
      </c>
      <c r="D3443" s="64" t="s">
        <v>390</v>
      </c>
      <c r="E3443" s="64" t="s">
        <v>28</v>
      </c>
      <c r="F3443" s="64" t="s">
        <v>378</v>
      </c>
      <c r="G3443" s="64" t="s">
        <v>1144</v>
      </c>
      <c r="H3443" t="s">
        <v>1152</v>
      </c>
      <c r="I3443" s="50" t="str">
        <f t="shared" si="54"/>
        <v>2. 出口VCMEDEIII6. 多级粗细调筒式电位电阻大于47</v>
      </c>
      <c r="J3443" s="50" t="s">
        <v>1153</v>
      </c>
    </row>
    <row r="3444" spans="1:10" hidden="1">
      <c r="A3444" s="64" t="s">
        <v>15</v>
      </c>
      <c r="B3444" s="64" t="s">
        <v>308</v>
      </c>
      <c r="C3444" t="s">
        <v>1084</v>
      </c>
      <c r="D3444" s="64" t="s">
        <v>390</v>
      </c>
      <c r="E3444" s="64" t="s">
        <v>153</v>
      </c>
      <c r="F3444" s="64" t="s">
        <v>378</v>
      </c>
      <c r="G3444" s="64" t="s">
        <v>531</v>
      </c>
      <c r="H3444" t="s">
        <v>1152</v>
      </c>
      <c r="I3444" s="50" t="str">
        <f t="shared" si="54"/>
        <v>2. 出口VCMEDEI6. 多级粗细调无大于47</v>
      </c>
      <c r="J3444" s="50" t="s">
        <v>1153</v>
      </c>
    </row>
    <row r="3445" spans="1:10" hidden="1">
      <c r="A3445" s="64" t="s">
        <v>15</v>
      </c>
      <c r="B3445" s="64" t="s">
        <v>308</v>
      </c>
      <c r="C3445" t="s">
        <v>1084</v>
      </c>
      <c r="D3445" s="64" t="s">
        <v>390</v>
      </c>
      <c r="E3445" s="64" t="s">
        <v>153</v>
      </c>
      <c r="F3445" s="64" t="s">
        <v>378</v>
      </c>
      <c r="G3445" s="64" t="s">
        <v>1144</v>
      </c>
      <c r="H3445" t="s">
        <v>1152</v>
      </c>
      <c r="I3445" s="50" t="str">
        <f t="shared" si="54"/>
        <v>2. 出口VCMEDEI6. 多级粗细调筒式电位电阻大于47</v>
      </c>
      <c r="J3445" s="50" t="s">
        <v>1153</v>
      </c>
    </row>
    <row r="3446" spans="1:10" hidden="1">
      <c r="A3446" s="64" t="s">
        <v>1095</v>
      </c>
      <c r="B3446" s="64" t="s">
        <v>308</v>
      </c>
      <c r="C3446" t="s">
        <v>1084</v>
      </c>
      <c r="D3446" s="64" t="s">
        <v>118</v>
      </c>
      <c r="E3446" s="64" t="s">
        <v>28</v>
      </c>
      <c r="F3446" s="64" t="s">
        <v>373</v>
      </c>
      <c r="G3446" s="64" t="s">
        <v>531</v>
      </c>
      <c r="H3446" t="s">
        <v>1142</v>
      </c>
      <c r="I3446" s="50" t="str">
        <f t="shared" si="54"/>
        <v>1. 国内VCMEBIII1. 正反调无小于35</v>
      </c>
      <c r="J3446" s="50" t="s">
        <v>1154</v>
      </c>
    </row>
    <row r="3447" spans="1:10" hidden="1">
      <c r="A3447" s="64" t="s">
        <v>1095</v>
      </c>
      <c r="B3447" s="64" t="s">
        <v>308</v>
      </c>
      <c r="C3447" t="s">
        <v>1084</v>
      </c>
      <c r="D3447" s="64" t="s">
        <v>118</v>
      </c>
      <c r="E3447" s="64" t="s">
        <v>28</v>
      </c>
      <c r="F3447" s="64" t="s">
        <v>373</v>
      </c>
      <c r="G3447" s="64" t="s">
        <v>1144</v>
      </c>
      <c r="H3447" t="s">
        <v>1142</v>
      </c>
      <c r="I3447" s="50" t="str">
        <f t="shared" si="54"/>
        <v>1. 国内VCMEBIII1. 正反调筒式电位电阻小于35</v>
      </c>
      <c r="J3447" s="50" t="s">
        <v>1156</v>
      </c>
    </row>
    <row r="3448" spans="1:10" hidden="1">
      <c r="A3448" s="64" t="s">
        <v>1095</v>
      </c>
      <c r="B3448" s="64" t="s">
        <v>308</v>
      </c>
      <c r="C3448" t="s">
        <v>1084</v>
      </c>
      <c r="D3448" s="64" t="s">
        <v>118</v>
      </c>
      <c r="E3448" s="64" t="s">
        <v>153</v>
      </c>
      <c r="F3448" s="64" t="s">
        <v>373</v>
      </c>
      <c r="G3448" s="64" t="s">
        <v>531</v>
      </c>
      <c r="H3448" t="s">
        <v>1142</v>
      </c>
      <c r="I3448" s="50" t="str">
        <f t="shared" si="54"/>
        <v>1. 国内VCMEBI1. 正反调无小于35</v>
      </c>
      <c r="J3448" s="50" t="s">
        <v>1154</v>
      </c>
    </row>
    <row r="3449" spans="1:10" hidden="1">
      <c r="A3449" s="64" t="s">
        <v>1095</v>
      </c>
      <c r="B3449" s="64" t="s">
        <v>308</v>
      </c>
      <c r="C3449" t="s">
        <v>1084</v>
      </c>
      <c r="D3449" s="64" t="s">
        <v>118</v>
      </c>
      <c r="E3449" s="64" t="s">
        <v>153</v>
      </c>
      <c r="F3449" s="64" t="s">
        <v>373</v>
      </c>
      <c r="G3449" s="64" t="s">
        <v>1144</v>
      </c>
      <c r="H3449" t="s">
        <v>1142</v>
      </c>
      <c r="I3449" s="50" t="str">
        <f t="shared" si="54"/>
        <v>1. 国内VCMEBI1. 正反调筒式电位电阻小于35</v>
      </c>
      <c r="J3449" s="50" t="s">
        <v>1154</v>
      </c>
    </row>
    <row r="3450" spans="1:10" hidden="1">
      <c r="A3450" s="64" t="s">
        <v>1095</v>
      </c>
      <c r="B3450" s="64" t="s">
        <v>308</v>
      </c>
      <c r="C3450" t="s">
        <v>1084</v>
      </c>
      <c r="D3450" s="64" t="s">
        <v>118</v>
      </c>
      <c r="E3450" s="64" t="s">
        <v>28</v>
      </c>
      <c r="F3450" s="64" t="s">
        <v>374</v>
      </c>
      <c r="G3450" s="64" t="s">
        <v>531</v>
      </c>
      <c r="H3450" t="s">
        <v>1142</v>
      </c>
      <c r="I3450" s="50" t="str">
        <f t="shared" si="54"/>
        <v>1. 国内VCMEBIII2. 线性调无小于35</v>
      </c>
      <c r="J3450" s="50" t="s">
        <v>1154</v>
      </c>
    </row>
    <row r="3451" spans="1:10" hidden="1">
      <c r="A3451" s="64" t="s">
        <v>1095</v>
      </c>
      <c r="B3451" s="64" t="s">
        <v>308</v>
      </c>
      <c r="C3451" t="s">
        <v>1084</v>
      </c>
      <c r="D3451" s="64" t="s">
        <v>118</v>
      </c>
      <c r="E3451" s="64" t="s">
        <v>153</v>
      </c>
      <c r="F3451" s="64" t="s">
        <v>374</v>
      </c>
      <c r="G3451" s="64" t="s">
        <v>531</v>
      </c>
      <c r="H3451" t="s">
        <v>1142</v>
      </c>
      <c r="I3451" s="50" t="str">
        <f t="shared" si="54"/>
        <v>1. 国内VCMEBI2. 线性调无小于35</v>
      </c>
      <c r="J3451" s="50" t="s">
        <v>1154</v>
      </c>
    </row>
    <row r="3452" spans="1:10" hidden="1">
      <c r="A3452" s="64" t="s">
        <v>1095</v>
      </c>
      <c r="B3452" s="64" t="s">
        <v>308</v>
      </c>
      <c r="C3452" t="s">
        <v>1084</v>
      </c>
      <c r="D3452" s="64" t="s">
        <v>118</v>
      </c>
      <c r="E3452" s="64" t="s">
        <v>28</v>
      </c>
      <c r="F3452" s="64" t="s">
        <v>375</v>
      </c>
      <c r="G3452" s="64" t="s">
        <v>531</v>
      </c>
      <c r="H3452" t="s">
        <v>1142</v>
      </c>
      <c r="I3452" s="50" t="str">
        <f t="shared" si="54"/>
        <v>1. 国内VCMEBIII3. 粗细调无小于35</v>
      </c>
      <c r="J3452" s="50" t="s">
        <v>1158</v>
      </c>
    </row>
    <row r="3453" spans="1:10" hidden="1">
      <c r="A3453" s="64" t="s">
        <v>1095</v>
      </c>
      <c r="B3453" s="64" t="s">
        <v>308</v>
      </c>
      <c r="C3453" t="s">
        <v>1084</v>
      </c>
      <c r="D3453" s="64" t="s">
        <v>118</v>
      </c>
      <c r="E3453" s="64" t="s">
        <v>28</v>
      </c>
      <c r="F3453" s="64" t="s">
        <v>375</v>
      </c>
      <c r="G3453" s="64" t="s">
        <v>1144</v>
      </c>
      <c r="H3453" t="s">
        <v>1142</v>
      </c>
      <c r="I3453" s="50" t="str">
        <f t="shared" si="54"/>
        <v>1. 国内VCMEBIII3. 粗细调筒式电位电阻小于35</v>
      </c>
      <c r="J3453" s="50" t="s">
        <v>1158</v>
      </c>
    </row>
    <row r="3454" spans="1:10" hidden="1">
      <c r="A3454" s="64" t="s">
        <v>1095</v>
      </c>
      <c r="B3454" s="64" t="s">
        <v>308</v>
      </c>
      <c r="C3454" t="s">
        <v>1084</v>
      </c>
      <c r="D3454" s="64" t="s">
        <v>118</v>
      </c>
      <c r="E3454" s="64" t="s">
        <v>153</v>
      </c>
      <c r="F3454" s="64" t="s">
        <v>375</v>
      </c>
      <c r="G3454" s="64" t="s">
        <v>531</v>
      </c>
      <c r="H3454" t="s">
        <v>1142</v>
      </c>
      <c r="I3454" s="50" t="str">
        <f t="shared" si="54"/>
        <v>1. 国内VCMEBI3. 粗细调无小于35</v>
      </c>
      <c r="J3454" s="50" t="s">
        <v>1158</v>
      </c>
    </row>
    <row r="3455" spans="1:10" hidden="1">
      <c r="A3455" s="64" t="s">
        <v>1095</v>
      </c>
      <c r="B3455" s="64" t="s">
        <v>308</v>
      </c>
      <c r="C3455" t="s">
        <v>1084</v>
      </c>
      <c r="D3455" s="64" t="s">
        <v>118</v>
      </c>
      <c r="E3455" s="64" t="s">
        <v>153</v>
      </c>
      <c r="F3455" s="64" t="s">
        <v>375</v>
      </c>
      <c r="G3455" s="64" t="s">
        <v>1144</v>
      </c>
      <c r="H3455" t="s">
        <v>1142</v>
      </c>
      <c r="I3455" s="50" t="str">
        <f t="shared" si="54"/>
        <v>1. 国内VCMEBI3. 粗细调筒式电位电阻小于35</v>
      </c>
      <c r="J3455" s="50" t="s">
        <v>1158</v>
      </c>
    </row>
    <row r="3456" spans="1:10" hidden="1">
      <c r="A3456" s="64" t="s">
        <v>1095</v>
      </c>
      <c r="B3456" s="64" t="s">
        <v>308</v>
      </c>
      <c r="C3456" t="s">
        <v>1084</v>
      </c>
      <c r="D3456" s="64" t="s">
        <v>118</v>
      </c>
      <c r="E3456" s="64" t="s">
        <v>28</v>
      </c>
      <c r="F3456" s="64" t="s">
        <v>376</v>
      </c>
      <c r="G3456" s="64" t="s">
        <v>531</v>
      </c>
      <c r="H3456" t="s">
        <v>1142</v>
      </c>
      <c r="I3456" s="50" t="str">
        <f t="shared" si="54"/>
        <v>1. 国内VCMEBIII4. 多级正反调无小于35</v>
      </c>
      <c r="J3456" s="50" t="s">
        <v>1160</v>
      </c>
    </row>
    <row r="3457" spans="1:10" hidden="1">
      <c r="A3457" s="64" t="s">
        <v>1095</v>
      </c>
      <c r="B3457" s="64" t="s">
        <v>308</v>
      </c>
      <c r="C3457" t="s">
        <v>1084</v>
      </c>
      <c r="D3457" s="64" t="s">
        <v>118</v>
      </c>
      <c r="E3457" s="64" t="s">
        <v>28</v>
      </c>
      <c r="F3457" s="64" t="s">
        <v>376</v>
      </c>
      <c r="G3457" s="64" t="s">
        <v>1144</v>
      </c>
      <c r="H3457" t="s">
        <v>1142</v>
      </c>
      <c r="I3457" s="50" t="str">
        <f t="shared" si="54"/>
        <v>1. 国内VCMEBIII4. 多级正反调筒式电位电阻小于35</v>
      </c>
      <c r="J3457" s="50" t="s">
        <v>1160</v>
      </c>
    </row>
    <row r="3458" spans="1:10" hidden="1">
      <c r="A3458" s="64" t="s">
        <v>1095</v>
      </c>
      <c r="B3458" s="64" t="s">
        <v>308</v>
      </c>
      <c r="C3458" t="s">
        <v>1084</v>
      </c>
      <c r="D3458" s="64" t="s">
        <v>118</v>
      </c>
      <c r="E3458" s="64" t="s">
        <v>153</v>
      </c>
      <c r="F3458" s="64" t="s">
        <v>376</v>
      </c>
      <c r="G3458" s="64" t="s">
        <v>531</v>
      </c>
      <c r="H3458" t="s">
        <v>1142</v>
      </c>
      <c r="I3458" s="50" t="str">
        <f t="shared" si="54"/>
        <v>1. 国内VCMEBI4. 多级正反调无小于35</v>
      </c>
      <c r="J3458" s="50" t="s">
        <v>1160</v>
      </c>
    </row>
    <row r="3459" spans="1:10" hidden="1">
      <c r="A3459" s="64" t="s">
        <v>1095</v>
      </c>
      <c r="B3459" s="64" t="s">
        <v>308</v>
      </c>
      <c r="C3459" t="s">
        <v>1084</v>
      </c>
      <c r="D3459" s="64" t="s">
        <v>118</v>
      </c>
      <c r="E3459" s="64" t="s">
        <v>153</v>
      </c>
      <c r="F3459" s="64" t="s">
        <v>376</v>
      </c>
      <c r="G3459" s="64" t="s">
        <v>1144</v>
      </c>
      <c r="H3459" t="s">
        <v>1142</v>
      </c>
      <c r="I3459" s="50" t="str">
        <f t="shared" si="54"/>
        <v>1. 国内VCMEBI4. 多级正反调筒式电位电阻小于35</v>
      </c>
      <c r="J3459" s="50" t="s">
        <v>1160</v>
      </c>
    </row>
    <row r="3460" spans="1:10" hidden="1">
      <c r="A3460" s="64" t="s">
        <v>1095</v>
      </c>
      <c r="B3460" s="64" t="s">
        <v>308</v>
      </c>
      <c r="C3460" t="s">
        <v>1084</v>
      </c>
      <c r="D3460" s="64" t="s">
        <v>118</v>
      </c>
      <c r="E3460" s="64" t="s">
        <v>28</v>
      </c>
      <c r="F3460" s="64" t="s">
        <v>377</v>
      </c>
      <c r="G3460" s="64" t="s">
        <v>531</v>
      </c>
      <c r="H3460" t="s">
        <v>1142</v>
      </c>
      <c r="I3460" s="50" t="str">
        <f t="shared" si="54"/>
        <v>1. 国内VCMEBIII5. 多级线性调无小于35</v>
      </c>
      <c r="J3460" s="50" t="s">
        <v>1160</v>
      </c>
    </row>
    <row r="3461" spans="1:10" hidden="1">
      <c r="A3461" s="64" t="s">
        <v>1095</v>
      </c>
      <c r="B3461" s="64" t="s">
        <v>308</v>
      </c>
      <c r="C3461" t="s">
        <v>1084</v>
      </c>
      <c r="D3461" s="64" t="s">
        <v>118</v>
      </c>
      <c r="E3461" s="64" t="s">
        <v>153</v>
      </c>
      <c r="F3461" s="64" t="s">
        <v>377</v>
      </c>
      <c r="G3461" s="64" t="s">
        <v>531</v>
      </c>
      <c r="H3461" t="s">
        <v>1142</v>
      </c>
      <c r="I3461" s="50" t="str">
        <f t="shared" si="54"/>
        <v>1. 国内VCMEBI5. 多级线性调无小于35</v>
      </c>
      <c r="J3461" s="50" t="s">
        <v>1160</v>
      </c>
    </row>
    <row r="3462" spans="1:10" hidden="1">
      <c r="A3462" s="64" t="s">
        <v>1095</v>
      </c>
      <c r="B3462" s="64" t="s">
        <v>308</v>
      </c>
      <c r="C3462" t="s">
        <v>1084</v>
      </c>
      <c r="D3462" s="64" t="s">
        <v>118</v>
      </c>
      <c r="E3462" s="64" t="s">
        <v>28</v>
      </c>
      <c r="F3462" s="64" t="s">
        <v>378</v>
      </c>
      <c r="G3462" s="64" t="s">
        <v>531</v>
      </c>
      <c r="H3462" t="s">
        <v>1142</v>
      </c>
      <c r="I3462" s="50" t="str">
        <f t="shared" si="54"/>
        <v>1. 国内VCMEBIII6. 多级粗细调无小于35</v>
      </c>
      <c r="J3462" s="50" t="s">
        <v>1160</v>
      </c>
    </row>
    <row r="3463" spans="1:10" hidden="1">
      <c r="A3463" s="64" t="s">
        <v>1095</v>
      </c>
      <c r="B3463" s="64" t="s">
        <v>308</v>
      </c>
      <c r="C3463" t="s">
        <v>1084</v>
      </c>
      <c r="D3463" s="64" t="s">
        <v>118</v>
      </c>
      <c r="E3463" s="64" t="s">
        <v>28</v>
      </c>
      <c r="F3463" s="64" t="s">
        <v>378</v>
      </c>
      <c r="G3463" s="64" t="s">
        <v>1144</v>
      </c>
      <c r="H3463" t="s">
        <v>1142</v>
      </c>
      <c r="I3463" s="50" t="str">
        <f t="shared" si="54"/>
        <v>1. 国内VCMEBIII6. 多级粗细调筒式电位电阻小于35</v>
      </c>
      <c r="J3463" s="50" t="s">
        <v>1160</v>
      </c>
    </row>
    <row r="3464" spans="1:10" hidden="1">
      <c r="A3464" s="64" t="s">
        <v>1095</v>
      </c>
      <c r="B3464" s="64" t="s">
        <v>308</v>
      </c>
      <c r="C3464" t="s">
        <v>1084</v>
      </c>
      <c r="D3464" s="64" t="s">
        <v>118</v>
      </c>
      <c r="E3464" s="64" t="s">
        <v>153</v>
      </c>
      <c r="F3464" s="64" t="s">
        <v>378</v>
      </c>
      <c r="G3464" s="64" t="s">
        <v>531</v>
      </c>
      <c r="H3464" t="s">
        <v>1142</v>
      </c>
      <c r="I3464" s="50" t="str">
        <f t="shared" si="54"/>
        <v>1. 国内VCMEBI6. 多级粗细调无小于35</v>
      </c>
      <c r="J3464" s="50" t="s">
        <v>1160</v>
      </c>
    </row>
    <row r="3465" spans="1:10" hidden="1">
      <c r="A3465" s="64" t="s">
        <v>1095</v>
      </c>
      <c r="B3465" s="64" t="s">
        <v>308</v>
      </c>
      <c r="C3465" t="s">
        <v>1084</v>
      </c>
      <c r="D3465" s="64" t="s">
        <v>118</v>
      </c>
      <c r="E3465" s="64" t="s">
        <v>153</v>
      </c>
      <c r="F3465" s="64" t="s">
        <v>378</v>
      </c>
      <c r="G3465" s="64" t="s">
        <v>1144</v>
      </c>
      <c r="H3465" t="s">
        <v>1142</v>
      </c>
      <c r="I3465" s="50" t="str">
        <f t="shared" si="54"/>
        <v>1. 国内VCMEBI6. 多级粗细调筒式电位电阻小于35</v>
      </c>
      <c r="J3465" s="50" t="s">
        <v>1160</v>
      </c>
    </row>
    <row r="3466" spans="1:10" hidden="1">
      <c r="A3466" s="64" t="s">
        <v>1095</v>
      </c>
      <c r="B3466" s="64" t="s">
        <v>308</v>
      </c>
      <c r="C3466" t="s">
        <v>1084</v>
      </c>
      <c r="D3466" s="64" t="s">
        <v>389</v>
      </c>
      <c r="E3466" s="64" t="s">
        <v>28</v>
      </c>
      <c r="F3466" s="64" t="s">
        <v>373</v>
      </c>
      <c r="G3466" s="64" t="s">
        <v>531</v>
      </c>
      <c r="H3466" t="s">
        <v>1142</v>
      </c>
      <c r="I3466" s="50" t="str">
        <f t="shared" si="54"/>
        <v>1. 国内VCMECIII1. 正反调无小于35</v>
      </c>
      <c r="J3466" s="50" t="s">
        <v>1154</v>
      </c>
    </row>
    <row r="3467" spans="1:10" hidden="1">
      <c r="A3467" s="64" t="s">
        <v>1095</v>
      </c>
      <c r="B3467" s="64" t="s">
        <v>308</v>
      </c>
      <c r="C3467" t="s">
        <v>1084</v>
      </c>
      <c r="D3467" s="64" t="s">
        <v>389</v>
      </c>
      <c r="E3467" s="64" t="s">
        <v>28</v>
      </c>
      <c r="F3467" s="64" t="s">
        <v>373</v>
      </c>
      <c r="G3467" s="64" t="s">
        <v>1144</v>
      </c>
      <c r="H3467" t="s">
        <v>1142</v>
      </c>
      <c r="I3467" s="50" t="str">
        <f t="shared" si="54"/>
        <v>1. 国内VCMECIII1. 正反调筒式电位电阻小于35</v>
      </c>
      <c r="J3467" s="50" t="s">
        <v>1156</v>
      </c>
    </row>
    <row r="3468" spans="1:10" hidden="1">
      <c r="A3468" s="64" t="s">
        <v>1095</v>
      </c>
      <c r="B3468" s="64" t="s">
        <v>308</v>
      </c>
      <c r="C3468" t="s">
        <v>1084</v>
      </c>
      <c r="D3468" s="64" t="s">
        <v>389</v>
      </c>
      <c r="E3468" s="64" t="s">
        <v>153</v>
      </c>
      <c r="F3468" s="64" t="s">
        <v>373</v>
      </c>
      <c r="G3468" s="64" t="s">
        <v>531</v>
      </c>
      <c r="H3468" t="s">
        <v>1142</v>
      </c>
      <c r="I3468" s="50" t="str">
        <f t="shared" si="54"/>
        <v>1. 国内VCMECI1. 正反调无小于35</v>
      </c>
      <c r="J3468" s="50" t="s">
        <v>1154</v>
      </c>
    </row>
    <row r="3469" spans="1:10" hidden="1">
      <c r="A3469" s="64" t="s">
        <v>1095</v>
      </c>
      <c r="B3469" s="64" t="s">
        <v>308</v>
      </c>
      <c r="C3469" t="s">
        <v>1084</v>
      </c>
      <c r="D3469" s="64" t="s">
        <v>389</v>
      </c>
      <c r="E3469" s="64" t="s">
        <v>153</v>
      </c>
      <c r="F3469" s="64" t="s">
        <v>373</v>
      </c>
      <c r="G3469" s="64" t="s">
        <v>1144</v>
      </c>
      <c r="H3469" t="s">
        <v>1142</v>
      </c>
      <c r="I3469" s="50" t="str">
        <f t="shared" si="54"/>
        <v>1. 国内VCMECI1. 正反调筒式电位电阻小于35</v>
      </c>
      <c r="J3469" s="50" t="s">
        <v>1154</v>
      </c>
    </row>
    <row r="3470" spans="1:10" hidden="1">
      <c r="A3470" s="64" t="s">
        <v>1095</v>
      </c>
      <c r="B3470" s="64" t="s">
        <v>308</v>
      </c>
      <c r="C3470" t="s">
        <v>1084</v>
      </c>
      <c r="D3470" s="64" t="s">
        <v>389</v>
      </c>
      <c r="E3470" s="64" t="s">
        <v>28</v>
      </c>
      <c r="F3470" s="64" t="s">
        <v>374</v>
      </c>
      <c r="G3470" s="64" t="s">
        <v>531</v>
      </c>
      <c r="H3470" t="s">
        <v>1142</v>
      </c>
      <c r="I3470" s="50" t="str">
        <f t="shared" si="54"/>
        <v>1. 国内VCMECIII2. 线性调无小于35</v>
      </c>
      <c r="J3470" s="50" t="s">
        <v>1154</v>
      </c>
    </row>
    <row r="3471" spans="1:10" hidden="1">
      <c r="A3471" s="64" t="s">
        <v>1095</v>
      </c>
      <c r="B3471" s="64" t="s">
        <v>308</v>
      </c>
      <c r="C3471" t="s">
        <v>1084</v>
      </c>
      <c r="D3471" s="64" t="s">
        <v>389</v>
      </c>
      <c r="E3471" s="64" t="s">
        <v>153</v>
      </c>
      <c r="F3471" s="64" t="s">
        <v>374</v>
      </c>
      <c r="G3471" s="64" t="s">
        <v>531</v>
      </c>
      <c r="H3471" t="s">
        <v>1142</v>
      </c>
      <c r="I3471" s="50" t="str">
        <f t="shared" si="54"/>
        <v>1. 国内VCMECI2. 线性调无小于35</v>
      </c>
      <c r="J3471" s="50" t="s">
        <v>1154</v>
      </c>
    </row>
    <row r="3472" spans="1:10" hidden="1">
      <c r="A3472" s="64" t="s">
        <v>1095</v>
      </c>
      <c r="B3472" s="64" t="s">
        <v>308</v>
      </c>
      <c r="C3472" t="s">
        <v>1084</v>
      </c>
      <c r="D3472" s="64" t="s">
        <v>389</v>
      </c>
      <c r="E3472" s="64" t="s">
        <v>28</v>
      </c>
      <c r="F3472" s="64" t="s">
        <v>375</v>
      </c>
      <c r="G3472" s="64" t="s">
        <v>531</v>
      </c>
      <c r="H3472" t="s">
        <v>1142</v>
      </c>
      <c r="I3472" s="50" t="str">
        <f t="shared" si="54"/>
        <v>1. 国内VCMECIII3. 粗细调无小于35</v>
      </c>
      <c r="J3472" s="50" t="s">
        <v>1158</v>
      </c>
    </row>
    <row r="3473" spans="1:10" hidden="1">
      <c r="A3473" s="64" t="s">
        <v>1095</v>
      </c>
      <c r="B3473" s="64" t="s">
        <v>308</v>
      </c>
      <c r="C3473" t="s">
        <v>1084</v>
      </c>
      <c r="D3473" s="64" t="s">
        <v>389</v>
      </c>
      <c r="E3473" s="64" t="s">
        <v>28</v>
      </c>
      <c r="F3473" s="64" t="s">
        <v>375</v>
      </c>
      <c r="G3473" s="64" t="s">
        <v>1144</v>
      </c>
      <c r="H3473" t="s">
        <v>1142</v>
      </c>
      <c r="I3473" s="50" t="str">
        <f t="shared" si="54"/>
        <v>1. 国内VCMECIII3. 粗细调筒式电位电阻小于35</v>
      </c>
      <c r="J3473" s="50" t="s">
        <v>1158</v>
      </c>
    </row>
    <row r="3474" spans="1:10" hidden="1">
      <c r="A3474" s="64" t="s">
        <v>1095</v>
      </c>
      <c r="B3474" s="64" t="s">
        <v>308</v>
      </c>
      <c r="C3474" t="s">
        <v>1084</v>
      </c>
      <c r="D3474" s="64" t="s">
        <v>389</v>
      </c>
      <c r="E3474" s="64" t="s">
        <v>153</v>
      </c>
      <c r="F3474" s="64" t="s">
        <v>375</v>
      </c>
      <c r="G3474" s="64" t="s">
        <v>531</v>
      </c>
      <c r="H3474" t="s">
        <v>1142</v>
      </c>
      <c r="I3474" s="50" t="str">
        <f t="shared" si="54"/>
        <v>1. 国内VCMECI3. 粗细调无小于35</v>
      </c>
      <c r="J3474" s="50" t="s">
        <v>1158</v>
      </c>
    </row>
    <row r="3475" spans="1:10" hidden="1">
      <c r="A3475" s="64" t="s">
        <v>1095</v>
      </c>
      <c r="B3475" s="64" t="s">
        <v>308</v>
      </c>
      <c r="C3475" t="s">
        <v>1084</v>
      </c>
      <c r="D3475" s="64" t="s">
        <v>389</v>
      </c>
      <c r="E3475" s="64" t="s">
        <v>153</v>
      </c>
      <c r="F3475" s="64" t="s">
        <v>375</v>
      </c>
      <c r="G3475" s="64" t="s">
        <v>1144</v>
      </c>
      <c r="H3475" t="s">
        <v>1142</v>
      </c>
      <c r="I3475" s="50" t="str">
        <f t="shared" si="54"/>
        <v>1. 国内VCMECI3. 粗细调筒式电位电阻小于35</v>
      </c>
      <c r="J3475" s="50" t="s">
        <v>1158</v>
      </c>
    </row>
    <row r="3476" spans="1:10" hidden="1">
      <c r="A3476" s="64" t="s">
        <v>1095</v>
      </c>
      <c r="B3476" s="64" t="s">
        <v>308</v>
      </c>
      <c r="C3476" t="s">
        <v>1084</v>
      </c>
      <c r="D3476" s="64" t="s">
        <v>389</v>
      </c>
      <c r="E3476" s="64" t="s">
        <v>28</v>
      </c>
      <c r="F3476" s="64" t="s">
        <v>376</v>
      </c>
      <c r="G3476" s="64" t="s">
        <v>531</v>
      </c>
      <c r="H3476" t="s">
        <v>1142</v>
      </c>
      <c r="I3476" s="50" t="str">
        <f t="shared" si="54"/>
        <v>1. 国内VCMECIII4. 多级正反调无小于35</v>
      </c>
      <c r="J3476" s="50" t="s">
        <v>1160</v>
      </c>
    </row>
    <row r="3477" spans="1:10" hidden="1">
      <c r="A3477" s="64" t="s">
        <v>1095</v>
      </c>
      <c r="B3477" s="64" t="s">
        <v>308</v>
      </c>
      <c r="C3477" t="s">
        <v>1084</v>
      </c>
      <c r="D3477" s="64" t="s">
        <v>389</v>
      </c>
      <c r="E3477" s="64" t="s">
        <v>28</v>
      </c>
      <c r="F3477" s="64" t="s">
        <v>376</v>
      </c>
      <c r="G3477" s="64" t="s">
        <v>1144</v>
      </c>
      <c r="H3477" t="s">
        <v>1142</v>
      </c>
      <c r="I3477" s="50" t="str">
        <f t="shared" si="54"/>
        <v>1. 国内VCMECIII4. 多级正反调筒式电位电阻小于35</v>
      </c>
      <c r="J3477" s="50" t="s">
        <v>1160</v>
      </c>
    </row>
    <row r="3478" spans="1:10" hidden="1">
      <c r="A3478" s="64" t="s">
        <v>1095</v>
      </c>
      <c r="B3478" s="64" t="s">
        <v>308</v>
      </c>
      <c r="C3478" t="s">
        <v>1084</v>
      </c>
      <c r="D3478" s="64" t="s">
        <v>389</v>
      </c>
      <c r="E3478" s="64" t="s">
        <v>153</v>
      </c>
      <c r="F3478" s="64" t="s">
        <v>376</v>
      </c>
      <c r="G3478" s="64" t="s">
        <v>531</v>
      </c>
      <c r="H3478" t="s">
        <v>1142</v>
      </c>
      <c r="I3478" s="50" t="str">
        <f t="shared" si="54"/>
        <v>1. 国内VCMECI4. 多级正反调无小于35</v>
      </c>
      <c r="J3478" s="50" t="s">
        <v>1160</v>
      </c>
    </row>
    <row r="3479" spans="1:10" hidden="1">
      <c r="A3479" s="64" t="s">
        <v>1095</v>
      </c>
      <c r="B3479" s="64" t="s">
        <v>308</v>
      </c>
      <c r="C3479" t="s">
        <v>1084</v>
      </c>
      <c r="D3479" s="64" t="s">
        <v>389</v>
      </c>
      <c r="E3479" s="64" t="s">
        <v>153</v>
      </c>
      <c r="F3479" s="64" t="s">
        <v>376</v>
      </c>
      <c r="G3479" s="64" t="s">
        <v>1144</v>
      </c>
      <c r="H3479" t="s">
        <v>1142</v>
      </c>
      <c r="I3479" s="50" t="str">
        <f t="shared" si="54"/>
        <v>1. 国内VCMECI4. 多级正反调筒式电位电阻小于35</v>
      </c>
      <c r="J3479" s="50" t="s">
        <v>1160</v>
      </c>
    </row>
    <row r="3480" spans="1:10" hidden="1">
      <c r="A3480" s="64" t="s">
        <v>1095</v>
      </c>
      <c r="B3480" s="64" t="s">
        <v>308</v>
      </c>
      <c r="C3480" t="s">
        <v>1084</v>
      </c>
      <c r="D3480" s="64" t="s">
        <v>389</v>
      </c>
      <c r="E3480" s="64" t="s">
        <v>28</v>
      </c>
      <c r="F3480" s="64" t="s">
        <v>377</v>
      </c>
      <c r="G3480" s="64" t="s">
        <v>531</v>
      </c>
      <c r="H3480" t="s">
        <v>1142</v>
      </c>
      <c r="I3480" s="50" t="str">
        <f t="shared" si="54"/>
        <v>1. 国内VCMECIII5. 多级线性调无小于35</v>
      </c>
      <c r="J3480" s="50" t="s">
        <v>1160</v>
      </c>
    </row>
    <row r="3481" spans="1:10" hidden="1">
      <c r="A3481" s="64" t="s">
        <v>1095</v>
      </c>
      <c r="B3481" s="64" t="s">
        <v>308</v>
      </c>
      <c r="C3481" t="s">
        <v>1084</v>
      </c>
      <c r="D3481" s="64" t="s">
        <v>389</v>
      </c>
      <c r="E3481" s="64" t="s">
        <v>153</v>
      </c>
      <c r="F3481" s="64" t="s">
        <v>377</v>
      </c>
      <c r="G3481" s="64" t="s">
        <v>531</v>
      </c>
      <c r="H3481" t="s">
        <v>1142</v>
      </c>
      <c r="I3481" s="50" t="str">
        <f t="shared" si="54"/>
        <v>1. 国内VCMECI5. 多级线性调无小于35</v>
      </c>
      <c r="J3481" s="50" t="s">
        <v>1160</v>
      </c>
    </row>
    <row r="3482" spans="1:10" hidden="1">
      <c r="A3482" s="64" t="s">
        <v>1095</v>
      </c>
      <c r="B3482" s="64" t="s">
        <v>308</v>
      </c>
      <c r="C3482" t="s">
        <v>1084</v>
      </c>
      <c r="D3482" s="64" t="s">
        <v>389</v>
      </c>
      <c r="E3482" s="64" t="s">
        <v>28</v>
      </c>
      <c r="F3482" s="64" t="s">
        <v>378</v>
      </c>
      <c r="G3482" s="64" t="s">
        <v>531</v>
      </c>
      <c r="H3482" t="s">
        <v>1142</v>
      </c>
      <c r="I3482" s="50" t="str">
        <f t="shared" si="54"/>
        <v>1. 国内VCMECIII6. 多级粗细调无小于35</v>
      </c>
      <c r="J3482" s="50" t="s">
        <v>1160</v>
      </c>
    </row>
    <row r="3483" spans="1:10" hidden="1">
      <c r="A3483" s="64" t="s">
        <v>1095</v>
      </c>
      <c r="B3483" s="64" t="s">
        <v>308</v>
      </c>
      <c r="C3483" t="s">
        <v>1084</v>
      </c>
      <c r="D3483" s="64" t="s">
        <v>389</v>
      </c>
      <c r="E3483" s="64" t="s">
        <v>28</v>
      </c>
      <c r="F3483" s="64" t="s">
        <v>378</v>
      </c>
      <c r="G3483" s="64" t="s">
        <v>1144</v>
      </c>
      <c r="H3483" t="s">
        <v>1142</v>
      </c>
      <c r="I3483" s="50" t="str">
        <f t="shared" si="54"/>
        <v>1. 国内VCMECIII6. 多级粗细调筒式电位电阻小于35</v>
      </c>
      <c r="J3483" s="50" t="s">
        <v>1160</v>
      </c>
    </row>
    <row r="3484" spans="1:10" hidden="1">
      <c r="A3484" s="64" t="s">
        <v>1095</v>
      </c>
      <c r="B3484" s="64" t="s">
        <v>308</v>
      </c>
      <c r="C3484" t="s">
        <v>1084</v>
      </c>
      <c r="D3484" s="64" t="s">
        <v>389</v>
      </c>
      <c r="E3484" s="64" t="s">
        <v>153</v>
      </c>
      <c r="F3484" s="64" t="s">
        <v>378</v>
      </c>
      <c r="G3484" s="64" t="s">
        <v>531</v>
      </c>
      <c r="H3484" t="s">
        <v>1142</v>
      </c>
      <c r="I3484" s="50" t="str">
        <f t="shared" si="54"/>
        <v>1. 国内VCMECI6. 多级粗细调无小于35</v>
      </c>
      <c r="J3484" s="50" t="s">
        <v>1160</v>
      </c>
    </row>
    <row r="3485" spans="1:10" hidden="1">
      <c r="A3485" s="64" t="s">
        <v>1095</v>
      </c>
      <c r="B3485" s="64" t="s">
        <v>308</v>
      </c>
      <c r="C3485" t="s">
        <v>1084</v>
      </c>
      <c r="D3485" s="64" t="s">
        <v>389</v>
      </c>
      <c r="E3485" s="64" t="s">
        <v>153</v>
      </c>
      <c r="F3485" s="64" t="s">
        <v>378</v>
      </c>
      <c r="G3485" s="64" t="s">
        <v>1144</v>
      </c>
      <c r="H3485" t="s">
        <v>1142</v>
      </c>
      <c r="I3485" s="50" t="str">
        <f t="shared" si="54"/>
        <v>1. 国内VCMECI6. 多级粗细调筒式电位电阻小于35</v>
      </c>
      <c r="J3485" s="50" t="s">
        <v>1160</v>
      </c>
    </row>
    <row r="3486" spans="1:10" hidden="1">
      <c r="A3486" s="64" t="s">
        <v>1095</v>
      </c>
      <c r="B3486" s="64" t="s">
        <v>308</v>
      </c>
      <c r="C3486" t="s">
        <v>1084</v>
      </c>
      <c r="D3486" s="64" t="s">
        <v>387</v>
      </c>
      <c r="E3486" s="64" t="s">
        <v>28</v>
      </c>
      <c r="F3486" s="64" t="s">
        <v>373</v>
      </c>
      <c r="G3486" s="64" t="s">
        <v>531</v>
      </c>
      <c r="H3486" t="s">
        <v>1142</v>
      </c>
      <c r="I3486" s="50" t="str">
        <f t="shared" si="54"/>
        <v>1. 国内VCMEDIII1. 正反调无小于35</v>
      </c>
      <c r="J3486" s="50" t="s">
        <v>1156</v>
      </c>
    </row>
    <row r="3487" spans="1:10" hidden="1">
      <c r="A3487" s="64" t="s">
        <v>1095</v>
      </c>
      <c r="B3487" s="64" t="s">
        <v>308</v>
      </c>
      <c r="C3487" t="s">
        <v>1084</v>
      </c>
      <c r="D3487" s="64" t="s">
        <v>387</v>
      </c>
      <c r="E3487" s="64" t="s">
        <v>28</v>
      </c>
      <c r="F3487" s="64" t="s">
        <v>373</v>
      </c>
      <c r="G3487" s="64" t="s">
        <v>1144</v>
      </c>
      <c r="H3487" t="s">
        <v>1142</v>
      </c>
      <c r="I3487" s="50" t="str">
        <f t="shared" si="54"/>
        <v>1. 国内VCMEDIII1. 正反调筒式电位电阻小于35</v>
      </c>
      <c r="J3487" s="50" t="s">
        <v>1162</v>
      </c>
    </row>
    <row r="3488" spans="1:10" hidden="1">
      <c r="A3488" s="64" t="s">
        <v>1095</v>
      </c>
      <c r="B3488" s="64" t="s">
        <v>308</v>
      </c>
      <c r="C3488" t="s">
        <v>1084</v>
      </c>
      <c r="D3488" s="64" t="s">
        <v>387</v>
      </c>
      <c r="E3488" s="64" t="s">
        <v>153</v>
      </c>
      <c r="F3488" s="64" t="s">
        <v>373</v>
      </c>
      <c r="G3488" s="64" t="s">
        <v>531</v>
      </c>
      <c r="H3488" t="s">
        <v>1142</v>
      </c>
      <c r="I3488" s="50" t="str">
        <f t="shared" si="54"/>
        <v>1. 国内VCMEDI1. 正反调无小于35</v>
      </c>
      <c r="J3488" s="50" t="s">
        <v>1154</v>
      </c>
    </row>
    <row r="3489" spans="1:10" hidden="1">
      <c r="A3489" s="64" t="s">
        <v>1095</v>
      </c>
      <c r="B3489" s="64" t="s">
        <v>308</v>
      </c>
      <c r="C3489" t="s">
        <v>1084</v>
      </c>
      <c r="D3489" s="64" t="s">
        <v>387</v>
      </c>
      <c r="E3489" s="64" t="s">
        <v>153</v>
      </c>
      <c r="F3489" s="64" t="s">
        <v>373</v>
      </c>
      <c r="G3489" s="64" t="s">
        <v>1144</v>
      </c>
      <c r="H3489" t="s">
        <v>1142</v>
      </c>
      <c r="I3489" s="50" t="str">
        <f t="shared" si="54"/>
        <v>1. 国内VCMEDI1. 正反调筒式电位电阻小于35</v>
      </c>
      <c r="J3489" s="50" t="s">
        <v>1154</v>
      </c>
    </row>
    <row r="3490" spans="1:10" hidden="1">
      <c r="A3490" s="64" t="s">
        <v>1095</v>
      </c>
      <c r="B3490" s="64" t="s">
        <v>308</v>
      </c>
      <c r="C3490" t="s">
        <v>1084</v>
      </c>
      <c r="D3490" s="64" t="s">
        <v>387</v>
      </c>
      <c r="E3490" s="64" t="s">
        <v>28</v>
      </c>
      <c r="F3490" s="64" t="s">
        <v>374</v>
      </c>
      <c r="G3490" s="64" t="s">
        <v>531</v>
      </c>
      <c r="H3490" t="s">
        <v>1142</v>
      </c>
      <c r="I3490" s="50" t="str">
        <f t="shared" si="54"/>
        <v>1. 国内VCMEDIII2. 线性调无小于35</v>
      </c>
      <c r="J3490" s="50" t="s">
        <v>1156</v>
      </c>
    </row>
    <row r="3491" spans="1:10" hidden="1">
      <c r="A3491" s="64" t="s">
        <v>1095</v>
      </c>
      <c r="B3491" s="64" t="s">
        <v>308</v>
      </c>
      <c r="C3491" t="s">
        <v>1084</v>
      </c>
      <c r="D3491" s="64" t="s">
        <v>387</v>
      </c>
      <c r="E3491" s="64" t="s">
        <v>153</v>
      </c>
      <c r="F3491" s="64" t="s">
        <v>374</v>
      </c>
      <c r="G3491" s="64" t="s">
        <v>531</v>
      </c>
      <c r="H3491" t="s">
        <v>1142</v>
      </c>
      <c r="I3491" s="50" t="str">
        <f t="shared" si="54"/>
        <v>1. 国内VCMEDI2. 线性调无小于35</v>
      </c>
      <c r="J3491" s="50" t="s">
        <v>1154</v>
      </c>
    </row>
    <row r="3492" spans="1:10" hidden="1">
      <c r="A3492" s="64" t="s">
        <v>1095</v>
      </c>
      <c r="B3492" s="64" t="s">
        <v>308</v>
      </c>
      <c r="C3492" t="s">
        <v>1084</v>
      </c>
      <c r="D3492" s="64" t="s">
        <v>387</v>
      </c>
      <c r="E3492" s="64" t="s">
        <v>28</v>
      </c>
      <c r="F3492" s="64" t="s">
        <v>375</v>
      </c>
      <c r="G3492" s="64" t="s">
        <v>531</v>
      </c>
      <c r="H3492" t="s">
        <v>1142</v>
      </c>
      <c r="I3492" s="50" t="str">
        <f t="shared" si="54"/>
        <v>1. 国内VCMEDIII3. 粗细调无小于35</v>
      </c>
      <c r="J3492" s="50" t="s">
        <v>1164</v>
      </c>
    </row>
    <row r="3493" spans="1:10" hidden="1">
      <c r="A3493" s="64" t="s">
        <v>1095</v>
      </c>
      <c r="B3493" s="64" t="s">
        <v>308</v>
      </c>
      <c r="C3493" t="s">
        <v>1084</v>
      </c>
      <c r="D3493" s="64" t="s">
        <v>387</v>
      </c>
      <c r="E3493" s="64" t="s">
        <v>28</v>
      </c>
      <c r="F3493" s="64" t="s">
        <v>375</v>
      </c>
      <c r="G3493" s="64" t="s">
        <v>1144</v>
      </c>
      <c r="H3493" t="s">
        <v>1142</v>
      </c>
      <c r="I3493" s="50" t="str">
        <f t="shared" si="54"/>
        <v>1. 国内VCMEDIII3. 粗细调筒式电位电阻小于35</v>
      </c>
      <c r="J3493" s="50" t="s">
        <v>1164</v>
      </c>
    </row>
    <row r="3494" spans="1:10" hidden="1">
      <c r="A3494" s="64" t="s">
        <v>1095</v>
      </c>
      <c r="B3494" s="64" t="s">
        <v>308</v>
      </c>
      <c r="C3494" t="s">
        <v>1084</v>
      </c>
      <c r="D3494" s="64" t="s">
        <v>387</v>
      </c>
      <c r="E3494" s="64" t="s">
        <v>153</v>
      </c>
      <c r="F3494" s="64" t="s">
        <v>375</v>
      </c>
      <c r="G3494" s="64" t="s">
        <v>531</v>
      </c>
      <c r="H3494" t="s">
        <v>1142</v>
      </c>
      <c r="I3494" s="50" t="str">
        <f t="shared" si="54"/>
        <v>1. 国内VCMEDI3. 粗细调无小于35</v>
      </c>
      <c r="J3494" s="50" t="s">
        <v>1164</v>
      </c>
    </row>
    <row r="3495" spans="1:10" hidden="1">
      <c r="A3495" s="64" t="s">
        <v>1095</v>
      </c>
      <c r="B3495" s="64" t="s">
        <v>308</v>
      </c>
      <c r="C3495" t="s">
        <v>1084</v>
      </c>
      <c r="D3495" s="64" t="s">
        <v>387</v>
      </c>
      <c r="E3495" s="64" t="s">
        <v>153</v>
      </c>
      <c r="F3495" s="64" t="s">
        <v>375</v>
      </c>
      <c r="G3495" s="64" t="s">
        <v>1144</v>
      </c>
      <c r="H3495" t="s">
        <v>1142</v>
      </c>
      <c r="I3495" s="50" t="str">
        <f t="shared" si="54"/>
        <v>1. 国内VCMEDI3. 粗细调筒式电位电阻小于35</v>
      </c>
      <c r="J3495" s="50" t="s">
        <v>1164</v>
      </c>
    </row>
    <row r="3496" spans="1:10" hidden="1">
      <c r="A3496" s="64" t="s">
        <v>1095</v>
      </c>
      <c r="B3496" s="64" t="s">
        <v>308</v>
      </c>
      <c r="C3496" t="s">
        <v>1084</v>
      </c>
      <c r="D3496" s="64" t="s">
        <v>387</v>
      </c>
      <c r="E3496" s="64" t="s">
        <v>28</v>
      </c>
      <c r="F3496" s="64" t="s">
        <v>376</v>
      </c>
      <c r="G3496" s="64" t="s">
        <v>531</v>
      </c>
      <c r="H3496" t="s">
        <v>1142</v>
      </c>
      <c r="I3496" s="50" t="str">
        <f t="shared" si="54"/>
        <v>1. 国内VCMEDIII4. 多级正反调无小于35</v>
      </c>
      <c r="J3496" s="50" t="s">
        <v>1160</v>
      </c>
    </row>
    <row r="3497" spans="1:10" hidden="1">
      <c r="A3497" s="64" t="s">
        <v>1095</v>
      </c>
      <c r="B3497" s="64" t="s">
        <v>308</v>
      </c>
      <c r="C3497" t="s">
        <v>1084</v>
      </c>
      <c r="D3497" s="64" t="s">
        <v>387</v>
      </c>
      <c r="E3497" s="64" t="s">
        <v>28</v>
      </c>
      <c r="F3497" s="64" t="s">
        <v>376</v>
      </c>
      <c r="G3497" s="64" t="s">
        <v>1144</v>
      </c>
      <c r="H3497" t="s">
        <v>1142</v>
      </c>
      <c r="I3497" s="50" t="str">
        <f t="shared" si="54"/>
        <v>1. 国内VCMEDIII4. 多级正反调筒式电位电阻小于35</v>
      </c>
      <c r="J3497" s="50" t="s">
        <v>1160</v>
      </c>
    </row>
    <row r="3498" spans="1:10" hidden="1">
      <c r="A3498" s="64" t="s">
        <v>1095</v>
      </c>
      <c r="B3498" s="64" t="s">
        <v>308</v>
      </c>
      <c r="C3498" t="s">
        <v>1084</v>
      </c>
      <c r="D3498" s="64" t="s">
        <v>387</v>
      </c>
      <c r="E3498" s="64" t="s">
        <v>153</v>
      </c>
      <c r="F3498" s="64" t="s">
        <v>376</v>
      </c>
      <c r="G3498" s="64" t="s">
        <v>531</v>
      </c>
      <c r="H3498" t="s">
        <v>1142</v>
      </c>
      <c r="I3498" s="50" t="str">
        <f t="shared" ref="I3498:I3561" si="55">A3498&amp;B3498&amp;D3498&amp;E3498&amp;F3498&amp;G3498&amp;H3498</f>
        <v>1. 国内VCMEDI4. 多级正反调无小于35</v>
      </c>
      <c r="J3498" s="50" t="s">
        <v>1160</v>
      </c>
    </row>
    <row r="3499" spans="1:10" hidden="1">
      <c r="A3499" s="64" t="s">
        <v>1095</v>
      </c>
      <c r="B3499" s="64" t="s">
        <v>308</v>
      </c>
      <c r="C3499" t="s">
        <v>1084</v>
      </c>
      <c r="D3499" s="64" t="s">
        <v>387</v>
      </c>
      <c r="E3499" s="64" t="s">
        <v>153</v>
      </c>
      <c r="F3499" s="64" t="s">
        <v>376</v>
      </c>
      <c r="G3499" s="64" t="s">
        <v>1144</v>
      </c>
      <c r="H3499" t="s">
        <v>1142</v>
      </c>
      <c r="I3499" s="50" t="str">
        <f t="shared" si="55"/>
        <v>1. 国内VCMEDI4. 多级正反调筒式电位电阻小于35</v>
      </c>
      <c r="J3499" s="50" t="s">
        <v>1160</v>
      </c>
    </row>
    <row r="3500" spans="1:10" hidden="1">
      <c r="A3500" s="64" t="s">
        <v>1095</v>
      </c>
      <c r="B3500" s="64" t="s">
        <v>308</v>
      </c>
      <c r="C3500" t="s">
        <v>1084</v>
      </c>
      <c r="D3500" s="64" t="s">
        <v>387</v>
      </c>
      <c r="E3500" s="64" t="s">
        <v>28</v>
      </c>
      <c r="F3500" s="64" t="s">
        <v>377</v>
      </c>
      <c r="G3500" s="64" t="s">
        <v>531</v>
      </c>
      <c r="H3500" t="s">
        <v>1142</v>
      </c>
      <c r="I3500" s="50" t="str">
        <f t="shared" si="55"/>
        <v>1. 国内VCMEDIII5. 多级线性调无小于35</v>
      </c>
      <c r="J3500" s="50" t="s">
        <v>1160</v>
      </c>
    </row>
    <row r="3501" spans="1:10" hidden="1">
      <c r="A3501" s="64" t="s">
        <v>1095</v>
      </c>
      <c r="B3501" s="64" t="s">
        <v>308</v>
      </c>
      <c r="C3501" t="s">
        <v>1084</v>
      </c>
      <c r="D3501" s="64" t="s">
        <v>387</v>
      </c>
      <c r="E3501" s="64" t="s">
        <v>153</v>
      </c>
      <c r="F3501" s="64" t="s">
        <v>377</v>
      </c>
      <c r="G3501" s="64" t="s">
        <v>531</v>
      </c>
      <c r="H3501" t="s">
        <v>1142</v>
      </c>
      <c r="I3501" s="50" t="str">
        <f t="shared" si="55"/>
        <v>1. 国内VCMEDI5. 多级线性调无小于35</v>
      </c>
      <c r="J3501" s="50" t="s">
        <v>1160</v>
      </c>
    </row>
    <row r="3502" spans="1:10" hidden="1">
      <c r="A3502" s="64" t="s">
        <v>1095</v>
      </c>
      <c r="B3502" s="64" t="s">
        <v>308</v>
      </c>
      <c r="C3502" t="s">
        <v>1084</v>
      </c>
      <c r="D3502" s="64" t="s">
        <v>387</v>
      </c>
      <c r="E3502" s="64" t="s">
        <v>28</v>
      </c>
      <c r="F3502" s="64" t="s">
        <v>378</v>
      </c>
      <c r="G3502" s="64" t="s">
        <v>531</v>
      </c>
      <c r="H3502" t="s">
        <v>1142</v>
      </c>
      <c r="I3502" s="50" t="str">
        <f t="shared" si="55"/>
        <v>1. 国内VCMEDIII6. 多级粗细调无小于35</v>
      </c>
      <c r="J3502" s="50" t="s">
        <v>1160</v>
      </c>
    </row>
    <row r="3503" spans="1:10" hidden="1">
      <c r="A3503" s="64" t="s">
        <v>1095</v>
      </c>
      <c r="B3503" s="64" t="s">
        <v>308</v>
      </c>
      <c r="C3503" t="s">
        <v>1084</v>
      </c>
      <c r="D3503" s="64" t="s">
        <v>387</v>
      </c>
      <c r="E3503" s="64" t="s">
        <v>28</v>
      </c>
      <c r="F3503" s="64" t="s">
        <v>378</v>
      </c>
      <c r="G3503" s="64" t="s">
        <v>1144</v>
      </c>
      <c r="H3503" t="s">
        <v>1142</v>
      </c>
      <c r="I3503" s="50" t="str">
        <f t="shared" si="55"/>
        <v>1. 国内VCMEDIII6. 多级粗细调筒式电位电阻小于35</v>
      </c>
      <c r="J3503" s="50" t="s">
        <v>1160</v>
      </c>
    </row>
    <row r="3504" spans="1:10" hidden="1">
      <c r="A3504" s="64" t="s">
        <v>1095</v>
      </c>
      <c r="B3504" s="64" t="s">
        <v>308</v>
      </c>
      <c r="C3504" t="s">
        <v>1084</v>
      </c>
      <c r="D3504" s="64" t="s">
        <v>387</v>
      </c>
      <c r="E3504" s="64" t="s">
        <v>153</v>
      </c>
      <c r="F3504" s="64" t="s">
        <v>378</v>
      </c>
      <c r="G3504" s="64" t="s">
        <v>531</v>
      </c>
      <c r="H3504" t="s">
        <v>1142</v>
      </c>
      <c r="I3504" s="50" t="str">
        <f t="shared" si="55"/>
        <v>1. 国内VCMEDI6. 多级粗细调无小于35</v>
      </c>
      <c r="J3504" s="50" t="s">
        <v>1160</v>
      </c>
    </row>
    <row r="3505" spans="1:10" hidden="1">
      <c r="A3505" s="64" t="s">
        <v>1095</v>
      </c>
      <c r="B3505" s="64" t="s">
        <v>308</v>
      </c>
      <c r="C3505" t="s">
        <v>1084</v>
      </c>
      <c r="D3505" s="64" t="s">
        <v>387</v>
      </c>
      <c r="E3505" s="64" t="s">
        <v>153</v>
      </c>
      <c r="F3505" s="64" t="s">
        <v>378</v>
      </c>
      <c r="G3505" s="64" t="s">
        <v>1144</v>
      </c>
      <c r="H3505" t="s">
        <v>1142</v>
      </c>
      <c r="I3505" s="50" t="str">
        <f t="shared" si="55"/>
        <v>1. 国内VCMEDI6. 多级粗细调筒式电位电阻小于35</v>
      </c>
      <c r="J3505" s="50" t="s">
        <v>1160</v>
      </c>
    </row>
    <row r="3506" spans="1:10" hidden="1">
      <c r="A3506" s="64" t="s">
        <v>1095</v>
      </c>
      <c r="B3506" s="64" t="s">
        <v>308</v>
      </c>
      <c r="C3506" t="s">
        <v>1084</v>
      </c>
      <c r="D3506" s="64" t="s">
        <v>390</v>
      </c>
      <c r="E3506" s="64" t="s">
        <v>28</v>
      </c>
      <c r="F3506" s="64" t="s">
        <v>373</v>
      </c>
      <c r="G3506" s="64" t="s">
        <v>531</v>
      </c>
      <c r="H3506" t="s">
        <v>1142</v>
      </c>
      <c r="I3506" s="50" t="str">
        <f t="shared" si="55"/>
        <v>1. 国内VCMEDEIII1. 正反调无小于35</v>
      </c>
      <c r="J3506" s="50" t="s">
        <v>1156</v>
      </c>
    </row>
    <row r="3507" spans="1:10" hidden="1">
      <c r="A3507" s="64" t="s">
        <v>1095</v>
      </c>
      <c r="B3507" s="64" t="s">
        <v>308</v>
      </c>
      <c r="C3507" t="s">
        <v>1084</v>
      </c>
      <c r="D3507" s="64" t="s">
        <v>390</v>
      </c>
      <c r="E3507" s="64" t="s">
        <v>28</v>
      </c>
      <c r="F3507" s="64" t="s">
        <v>373</v>
      </c>
      <c r="G3507" s="64" t="s">
        <v>1144</v>
      </c>
      <c r="H3507" t="s">
        <v>1142</v>
      </c>
      <c r="I3507" s="50" t="str">
        <f t="shared" si="55"/>
        <v>1. 国内VCMEDEIII1. 正反调筒式电位电阻小于35</v>
      </c>
      <c r="J3507" s="50" t="s">
        <v>1162</v>
      </c>
    </row>
    <row r="3508" spans="1:10" hidden="1">
      <c r="A3508" s="64" t="s">
        <v>1095</v>
      </c>
      <c r="B3508" s="64" t="s">
        <v>308</v>
      </c>
      <c r="C3508" t="s">
        <v>1084</v>
      </c>
      <c r="D3508" s="64" t="s">
        <v>390</v>
      </c>
      <c r="E3508" s="64" t="s">
        <v>153</v>
      </c>
      <c r="F3508" s="64" t="s">
        <v>373</v>
      </c>
      <c r="G3508" s="64" t="s">
        <v>531</v>
      </c>
      <c r="H3508" t="s">
        <v>1142</v>
      </c>
      <c r="I3508" s="50" t="str">
        <f t="shared" si="55"/>
        <v>1. 国内VCMEDEI1. 正反调无小于35</v>
      </c>
      <c r="J3508" s="50" t="s">
        <v>1154</v>
      </c>
    </row>
    <row r="3509" spans="1:10" hidden="1">
      <c r="A3509" s="64" t="s">
        <v>1095</v>
      </c>
      <c r="B3509" s="64" t="s">
        <v>308</v>
      </c>
      <c r="C3509" t="s">
        <v>1084</v>
      </c>
      <c r="D3509" s="64" t="s">
        <v>390</v>
      </c>
      <c r="E3509" s="64" t="s">
        <v>153</v>
      </c>
      <c r="F3509" s="64" t="s">
        <v>373</v>
      </c>
      <c r="G3509" s="64" t="s">
        <v>1144</v>
      </c>
      <c r="H3509" t="s">
        <v>1142</v>
      </c>
      <c r="I3509" s="50" t="str">
        <f t="shared" si="55"/>
        <v>1. 国内VCMEDEI1. 正反调筒式电位电阻小于35</v>
      </c>
      <c r="J3509" s="50" t="s">
        <v>1154</v>
      </c>
    </row>
    <row r="3510" spans="1:10" hidden="1">
      <c r="A3510" s="64" t="s">
        <v>1095</v>
      </c>
      <c r="B3510" s="64" t="s">
        <v>308</v>
      </c>
      <c r="C3510" t="s">
        <v>1084</v>
      </c>
      <c r="D3510" s="64" t="s">
        <v>390</v>
      </c>
      <c r="E3510" s="64" t="s">
        <v>28</v>
      </c>
      <c r="F3510" s="64" t="s">
        <v>374</v>
      </c>
      <c r="G3510" s="64" t="s">
        <v>531</v>
      </c>
      <c r="H3510" t="s">
        <v>1142</v>
      </c>
      <c r="I3510" s="50" t="str">
        <f t="shared" si="55"/>
        <v>1. 国内VCMEDEIII2. 线性调无小于35</v>
      </c>
      <c r="J3510" s="50" t="s">
        <v>1156</v>
      </c>
    </row>
    <row r="3511" spans="1:10" hidden="1">
      <c r="A3511" s="64" t="s">
        <v>1095</v>
      </c>
      <c r="B3511" s="64" t="s">
        <v>308</v>
      </c>
      <c r="C3511" t="s">
        <v>1084</v>
      </c>
      <c r="D3511" s="64" t="s">
        <v>390</v>
      </c>
      <c r="E3511" s="64" t="s">
        <v>153</v>
      </c>
      <c r="F3511" s="64" t="s">
        <v>374</v>
      </c>
      <c r="G3511" s="64" t="s">
        <v>531</v>
      </c>
      <c r="H3511" t="s">
        <v>1142</v>
      </c>
      <c r="I3511" s="50" t="str">
        <f t="shared" si="55"/>
        <v>1. 国内VCMEDEI2. 线性调无小于35</v>
      </c>
      <c r="J3511" s="50" t="s">
        <v>1154</v>
      </c>
    </row>
    <row r="3512" spans="1:10" hidden="1">
      <c r="A3512" s="64" t="s">
        <v>1095</v>
      </c>
      <c r="B3512" s="64" t="s">
        <v>308</v>
      </c>
      <c r="C3512" t="s">
        <v>1084</v>
      </c>
      <c r="D3512" s="64" t="s">
        <v>390</v>
      </c>
      <c r="E3512" s="64" t="s">
        <v>28</v>
      </c>
      <c r="F3512" s="64" t="s">
        <v>375</v>
      </c>
      <c r="G3512" s="64" t="s">
        <v>531</v>
      </c>
      <c r="H3512" t="s">
        <v>1142</v>
      </c>
      <c r="I3512" s="50" t="str">
        <f t="shared" si="55"/>
        <v>1. 国内VCMEDEIII3. 粗细调无小于35</v>
      </c>
      <c r="J3512" s="50" t="s">
        <v>1164</v>
      </c>
    </row>
    <row r="3513" spans="1:10" hidden="1">
      <c r="A3513" s="64" t="s">
        <v>1095</v>
      </c>
      <c r="B3513" s="64" t="s">
        <v>308</v>
      </c>
      <c r="C3513" t="s">
        <v>1084</v>
      </c>
      <c r="D3513" s="64" t="s">
        <v>390</v>
      </c>
      <c r="E3513" s="64" t="s">
        <v>28</v>
      </c>
      <c r="F3513" s="64" t="s">
        <v>375</v>
      </c>
      <c r="G3513" s="64" t="s">
        <v>1144</v>
      </c>
      <c r="H3513" t="s">
        <v>1142</v>
      </c>
      <c r="I3513" s="50" t="str">
        <f t="shared" si="55"/>
        <v>1. 国内VCMEDEIII3. 粗细调筒式电位电阻小于35</v>
      </c>
      <c r="J3513" s="50" t="s">
        <v>1164</v>
      </c>
    </row>
    <row r="3514" spans="1:10" hidden="1">
      <c r="A3514" s="64" t="s">
        <v>1095</v>
      </c>
      <c r="B3514" s="64" t="s">
        <v>308</v>
      </c>
      <c r="C3514" t="s">
        <v>1084</v>
      </c>
      <c r="D3514" s="64" t="s">
        <v>390</v>
      </c>
      <c r="E3514" s="64" t="s">
        <v>153</v>
      </c>
      <c r="F3514" s="64" t="s">
        <v>375</v>
      </c>
      <c r="G3514" s="64" t="s">
        <v>531</v>
      </c>
      <c r="H3514" t="s">
        <v>1142</v>
      </c>
      <c r="I3514" s="50" t="str">
        <f t="shared" si="55"/>
        <v>1. 国内VCMEDEI3. 粗细调无小于35</v>
      </c>
      <c r="J3514" s="50" t="s">
        <v>1164</v>
      </c>
    </row>
    <row r="3515" spans="1:10" hidden="1">
      <c r="A3515" s="64" t="s">
        <v>1095</v>
      </c>
      <c r="B3515" s="64" t="s">
        <v>308</v>
      </c>
      <c r="C3515" t="s">
        <v>1084</v>
      </c>
      <c r="D3515" s="64" t="s">
        <v>390</v>
      </c>
      <c r="E3515" s="64" t="s">
        <v>153</v>
      </c>
      <c r="F3515" s="64" t="s">
        <v>375</v>
      </c>
      <c r="G3515" s="64" t="s">
        <v>1144</v>
      </c>
      <c r="H3515" t="s">
        <v>1142</v>
      </c>
      <c r="I3515" s="50" t="str">
        <f t="shared" si="55"/>
        <v>1. 国内VCMEDEI3. 粗细调筒式电位电阻小于35</v>
      </c>
      <c r="J3515" s="50" t="s">
        <v>1164</v>
      </c>
    </row>
    <row r="3516" spans="1:10" hidden="1">
      <c r="A3516" s="64" t="s">
        <v>1095</v>
      </c>
      <c r="B3516" s="64" t="s">
        <v>308</v>
      </c>
      <c r="C3516" t="s">
        <v>1084</v>
      </c>
      <c r="D3516" s="64" t="s">
        <v>390</v>
      </c>
      <c r="E3516" s="64" t="s">
        <v>28</v>
      </c>
      <c r="F3516" s="64" t="s">
        <v>376</v>
      </c>
      <c r="G3516" s="64" t="s">
        <v>531</v>
      </c>
      <c r="H3516" t="s">
        <v>1142</v>
      </c>
      <c r="I3516" s="50" t="str">
        <f t="shared" si="55"/>
        <v>1. 国内VCMEDEIII4. 多级正反调无小于35</v>
      </c>
      <c r="J3516" s="50" t="s">
        <v>1160</v>
      </c>
    </row>
    <row r="3517" spans="1:10" hidden="1">
      <c r="A3517" s="64" t="s">
        <v>1095</v>
      </c>
      <c r="B3517" s="64" t="s">
        <v>308</v>
      </c>
      <c r="C3517" t="s">
        <v>1084</v>
      </c>
      <c r="D3517" s="64" t="s">
        <v>390</v>
      </c>
      <c r="E3517" s="64" t="s">
        <v>28</v>
      </c>
      <c r="F3517" s="64" t="s">
        <v>376</v>
      </c>
      <c r="G3517" s="64" t="s">
        <v>1144</v>
      </c>
      <c r="H3517" t="s">
        <v>1142</v>
      </c>
      <c r="I3517" s="50" t="str">
        <f t="shared" si="55"/>
        <v>1. 国内VCMEDEIII4. 多级正反调筒式电位电阻小于35</v>
      </c>
      <c r="J3517" s="50" t="s">
        <v>1160</v>
      </c>
    </row>
    <row r="3518" spans="1:10" hidden="1">
      <c r="A3518" s="64" t="s">
        <v>1095</v>
      </c>
      <c r="B3518" s="64" t="s">
        <v>308</v>
      </c>
      <c r="C3518" t="s">
        <v>1084</v>
      </c>
      <c r="D3518" s="64" t="s">
        <v>390</v>
      </c>
      <c r="E3518" s="64" t="s">
        <v>153</v>
      </c>
      <c r="F3518" s="64" t="s">
        <v>376</v>
      </c>
      <c r="G3518" s="64" t="s">
        <v>531</v>
      </c>
      <c r="H3518" t="s">
        <v>1142</v>
      </c>
      <c r="I3518" s="50" t="str">
        <f t="shared" si="55"/>
        <v>1. 国内VCMEDEI4. 多级正反调无小于35</v>
      </c>
      <c r="J3518" s="50" t="s">
        <v>1160</v>
      </c>
    </row>
    <row r="3519" spans="1:10" hidden="1">
      <c r="A3519" s="64" t="s">
        <v>1095</v>
      </c>
      <c r="B3519" s="64" t="s">
        <v>308</v>
      </c>
      <c r="C3519" t="s">
        <v>1084</v>
      </c>
      <c r="D3519" s="64" t="s">
        <v>390</v>
      </c>
      <c r="E3519" s="64" t="s">
        <v>153</v>
      </c>
      <c r="F3519" s="64" t="s">
        <v>376</v>
      </c>
      <c r="G3519" s="64" t="s">
        <v>1144</v>
      </c>
      <c r="H3519" t="s">
        <v>1142</v>
      </c>
      <c r="I3519" s="50" t="str">
        <f t="shared" si="55"/>
        <v>1. 国内VCMEDEI4. 多级正反调筒式电位电阻小于35</v>
      </c>
      <c r="J3519" s="50" t="s">
        <v>1160</v>
      </c>
    </row>
    <row r="3520" spans="1:10" hidden="1">
      <c r="A3520" s="64" t="s">
        <v>1095</v>
      </c>
      <c r="B3520" s="64" t="s">
        <v>308</v>
      </c>
      <c r="C3520" t="s">
        <v>1084</v>
      </c>
      <c r="D3520" s="64" t="s">
        <v>390</v>
      </c>
      <c r="E3520" s="64" t="s">
        <v>28</v>
      </c>
      <c r="F3520" s="64" t="s">
        <v>377</v>
      </c>
      <c r="G3520" s="64" t="s">
        <v>531</v>
      </c>
      <c r="H3520" t="s">
        <v>1142</v>
      </c>
      <c r="I3520" s="50" t="str">
        <f t="shared" si="55"/>
        <v>1. 国内VCMEDEIII5. 多级线性调无小于35</v>
      </c>
      <c r="J3520" s="50" t="s">
        <v>1160</v>
      </c>
    </row>
    <row r="3521" spans="1:10" hidden="1">
      <c r="A3521" s="64" t="s">
        <v>1095</v>
      </c>
      <c r="B3521" s="64" t="s">
        <v>308</v>
      </c>
      <c r="C3521" t="s">
        <v>1084</v>
      </c>
      <c r="D3521" s="64" t="s">
        <v>390</v>
      </c>
      <c r="E3521" s="64" t="s">
        <v>153</v>
      </c>
      <c r="F3521" s="64" t="s">
        <v>377</v>
      </c>
      <c r="G3521" s="64" t="s">
        <v>531</v>
      </c>
      <c r="H3521" t="s">
        <v>1142</v>
      </c>
      <c r="I3521" s="50" t="str">
        <f t="shared" si="55"/>
        <v>1. 国内VCMEDEI5. 多级线性调无小于35</v>
      </c>
      <c r="J3521" s="50" t="s">
        <v>1160</v>
      </c>
    </row>
    <row r="3522" spans="1:10" hidden="1">
      <c r="A3522" s="64" t="s">
        <v>1095</v>
      </c>
      <c r="B3522" s="64" t="s">
        <v>308</v>
      </c>
      <c r="C3522" t="s">
        <v>1084</v>
      </c>
      <c r="D3522" s="64" t="s">
        <v>390</v>
      </c>
      <c r="E3522" s="64" t="s">
        <v>28</v>
      </c>
      <c r="F3522" s="64" t="s">
        <v>378</v>
      </c>
      <c r="G3522" s="64" t="s">
        <v>531</v>
      </c>
      <c r="H3522" t="s">
        <v>1142</v>
      </c>
      <c r="I3522" s="50" t="str">
        <f t="shared" si="55"/>
        <v>1. 国内VCMEDEIII6. 多级粗细调无小于35</v>
      </c>
      <c r="J3522" s="50" t="s">
        <v>1160</v>
      </c>
    </row>
    <row r="3523" spans="1:10" hidden="1">
      <c r="A3523" s="64" t="s">
        <v>1095</v>
      </c>
      <c r="B3523" s="64" t="s">
        <v>308</v>
      </c>
      <c r="C3523" t="s">
        <v>1084</v>
      </c>
      <c r="D3523" s="64" t="s">
        <v>390</v>
      </c>
      <c r="E3523" s="64" t="s">
        <v>28</v>
      </c>
      <c r="F3523" s="64" t="s">
        <v>378</v>
      </c>
      <c r="G3523" s="64" t="s">
        <v>1144</v>
      </c>
      <c r="H3523" t="s">
        <v>1142</v>
      </c>
      <c r="I3523" s="50" t="str">
        <f t="shared" si="55"/>
        <v>1. 国内VCMEDEIII6. 多级粗细调筒式电位电阻小于35</v>
      </c>
      <c r="J3523" s="50" t="s">
        <v>1160</v>
      </c>
    </row>
    <row r="3524" spans="1:10" hidden="1">
      <c r="A3524" s="64" t="s">
        <v>1095</v>
      </c>
      <c r="B3524" s="64" t="s">
        <v>308</v>
      </c>
      <c r="C3524" t="s">
        <v>1084</v>
      </c>
      <c r="D3524" s="64" t="s">
        <v>390</v>
      </c>
      <c r="E3524" s="64" t="s">
        <v>153</v>
      </c>
      <c r="F3524" s="64" t="s">
        <v>378</v>
      </c>
      <c r="G3524" s="64" t="s">
        <v>531</v>
      </c>
      <c r="H3524" t="s">
        <v>1142</v>
      </c>
      <c r="I3524" s="50" t="str">
        <f t="shared" si="55"/>
        <v>1. 国内VCMEDEI6. 多级粗细调无小于35</v>
      </c>
      <c r="J3524" s="50" t="s">
        <v>1160</v>
      </c>
    </row>
    <row r="3525" spans="1:10" hidden="1">
      <c r="A3525" s="64" t="s">
        <v>1095</v>
      </c>
      <c r="B3525" s="64" t="s">
        <v>308</v>
      </c>
      <c r="C3525" t="s">
        <v>1084</v>
      </c>
      <c r="D3525" s="64" t="s">
        <v>390</v>
      </c>
      <c r="E3525" s="64" t="s">
        <v>153</v>
      </c>
      <c r="F3525" s="64" t="s">
        <v>378</v>
      </c>
      <c r="G3525" s="64" t="s">
        <v>1144</v>
      </c>
      <c r="H3525" t="s">
        <v>1142</v>
      </c>
      <c r="I3525" s="50" t="str">
        <f t="shared" si="55"/>
        <v>1. 国内VCMEDEI6. 多级粗细调筒式电位电阻小于35</v>
      </c>
      <c r="J3525" s="50" t="s">
        <v>1160</v>
      </c>
    </row>
    <row r="3526" spans="1:10" hidden="1">
      <c r="A3526" s="64" t="s">
        <v>1095</v>
      </c>
      <c r="B3526" s="64" t="s">
        <v>308</v>
      </c>
      <c r="C3526" t="s">
        <v>1084</v>
      </c>
      <c r="D3526" s="64" t="s">
        <v>118</v>
      </c>
      <c r="E3526" s="64" t="s">
        <v>28</v>
      </c>
      <c r="F3526" s="64" t="s">
        <v>373</v>
      </c>
      <c r="G3526" s="64" t="s">
        <v>531</v>
      </c>
      <c r="H3526" t="s">
        <v>1151</v>
      </c>
      <c r="I3526" s="50" t="str">
        <f t="shared" si="55"/>
        <v>1. 国内VCMEBIII1. 正反调无小于等于47</v>
      </c>
      <c r="J3526" s="50" t="s">
        <v>1154</v>
      </c>
    </row>
    <row r="3527" spans="1:10" hidden="1">
      <c r="A3527" s="64" t="s">
        <v>1095</v>
      </c>
      <c r="B3527" s="64" t="s">
        <v>308</v>
      </c>
      <c r="C3527" t="s">
        <v>1084</v>
      </c>
      <c r="D3527" s="64" t="s">
        <v>118</v>
      </c>
      <c r="E3527" s="64" t="s">
        <v>28</v>
      </c>
      <c r="F3527" s="64" t="s">
        <v>373</v>
      </c>
      <c r="G3527" s="64" t="s">
        <v>1144</v>
      </c>
      <c r="H3527" t="s">
        <v>1151</v>
      </c>
      <c r="I3527" s="50" t="str">
        <f t="shared" si="55"/>
        <v>1. 国内VCMEBIII1. 正反调筒式电位电阻小于等于47</v>
      </c>
      <c r="J3527" s="50" t="s">
        <v>1156</v>
      </c>
    </row>
    <row r="3528" spans="1:10" hidden="1">
      <c r="A3528" s="64" t="s">
        <v>1095</v>
      </c>
      <c r="B3528" s="64" t="s">
        <v>308</v>
      </c>
      <c r="C3528" t="s">
        <v>1084</v>
      </c>
      <c r="D3528" s="64" t="s">
        <v>118</v>
      </c>
      <c r="E3528" s="64" t="s">
        <v>153</v>
      </c>
      <c r="F3528" s="64" t="s">
        <v>373</v>
      </c>
      <c r="G3528" s="64" t="s">
        <v>531</v>
      </c>
      <c r="H3528" t="s">
        <v>1151</v>
      </c>
      <c r="I3528" s="50" t="str">
        <f t="shared" si="55"/>
        <v>1. 国内VCMEBI1. 正反调无小于等于47</v>
      </c>
      <c r="J3528" s="50" t="s">
        <v>1154</v>
      </c>
    </row>
    <row r="3529" spans="1:10" hidden="1">
      <c r="A3529" s="64" t="s">
        <v>1095</v>
      </c>
      <c r="B3529" s="64" t="s">
        <v>308</v>
      </c>
      <c r="C3529" t="s">
        <v>1084</v>
      </c>
      <c r="D3529" s="64" t="s">
        <v>118</v>
      </c>
      <c r="E3529" s="64" t="s">
        <v>153</v>
      </c>
      <c r="F3529" s="64" t="s">
        <v>373</v>
      </c>
      <c r="G3529" s="64" t="s">
        <v>1144</v>
      </c>
      <c r="H3529" t="s">
        <v>1151</v>
      </c>
      <c r="I3529" s="50" t="str">
        <f t="shared" si="55"/>
        <v>1. 国内VCMEBI1. 正反调筒式电位电阻小于等于47</v>
      </c>
      <c r="J3529" s="50" t="s">
        <v>1154</v>
      </c>
    </row>
    <row r="3530" spans="1:10" hidden="1">
      <c r="A3530" s="64" t="s">
        <v>1095</v>
      </c>
      <c r="B3530" s="64" t="s">
        <v>308</v>
      </c>
      <c r="C3530" t="s">
        <v>1084</v>
      </c>
      <c r="D3530" s="64" t="s">
        <v>118</v>
      </c>
      <c r="E3530" s="64" t="s">
        <v>28</v>
      </c>
      <c r="F3530" s="64" t="s">
        <v>374</v>
      </c>
      <c r="G3530" s="64" t="s">
        <v>531</v>
      </c>
      <c r="H3530" t="s">
        <v>1151</v>
      </c>
      <c r="I3530" s="50" t="str">
        <f t="shared" si="55"/>
        <v>1. 国内VCMEBIII2. 线性调无小于等于47</v>
      </c>
      <c r="J3530" s="50" t="s">
        <v>1154</v>
      </c>
    </row>
    <row r="3531" spans="1:10" hidden="1">
      <c r="A3531" s="64" t="s">
        <v>1095</v>
      </c>
      <c r="B3531" s="64" t="s">
        <v>308</v>
      </c>
      <c r="C3531" t="s">
        <v>1084</v>
      </c>
      <c r="D3531" s="64" t="s">
        <v>118</v>
      </c>
      <c r="E3531" s="64" t="s">
        <v>153</v>
      </c>
      <c r="F3531" s="64" t="s">
        <v>374</v>
      </c>
      <c r="G3531" s="64" t="s">
        <v>531</v>
      </c>
      <c r="H3531" t="s">
        <v>1151</v>
      </c>
      <c r="I3531" s="50" t="str">
        <f t="shared" si="55"/>
        <v>1. 国内VCMEBI2. 线性调无小于等于47</v>
      </c>
      <c r="J3531" s="50" t="s">
        <v>1154</v>
      </c>
    </row>
    <row r="3532" spans="1:10" hidden="1">
      <c r="A3532" s="64" t="s">
        <v>1095</v>
      </c>
      <c r="B3532" s="64" t="s">
        <v>308</v>
      </c>
      <c r="C3532" t="s">
        <v>1084</v>
      </c>
      <c r="D3532" s="64" t="s">
        <v>118</v>
      </c>
      <c r="E3532" s="64" t="s">
        <v>28</v>
      </c>
      <c r="F3532" s="64" t="s">
        <v>375</v>
      </c>
      <c r="G3532" s="64" t="s">
        <v>531</v>
      </c>
      <c r="H3532" t="s">
        <v>1151</v>
      </c>
      <c r="I3532" s="50" t="str">
        <f t="shared" si="55"/>
        <v>1. 国内VCMEBIII3. 粗细调无小于等于47</v>
      </c>
      <c r="J3532" s="50" t="s">
        <v>1158</v>
      </c>
    </row>
    <row r="3533" spans="1:10" hidden="1">
      <c r="A3533" s="64" t="s">
        <v>1095</v>
      </c>
      <c r="B3533" s="64" t="s">
        <v>308</v>
      </c>
      <c r="C3533" t="s">
        <v>1084</v>
      </c>
      <c r="D3533" s="64" t="s">
        <v>118</v>
      </c>
      <c r="E3533" s="64" t="s">
        <v>28</v>
      </c>
      <c r="F3533" s="64" t="s">
        <v>375</v>
      </c>
      <c r="G3533" s="64" t="s">
        <v>1144</v>
      </c>
      <c r="H3533" t="s">
        <v>1151</v>
      </c>
      <c r="I3533" s="50" t="str">
        <f t="shared" si="55"/>
        <v>1. 国内VCMEBIII3. 粗细调筒式电位电阻小于等于47</v>
      </c>
      <c r="J3533" s="50" t="s">
        <v>1158</v>
      </c>
    </row>
    <row r="3534" spans="1:10" hidden="1">
      <c r="A3534" s="64" t="s">
        <v>1095</v>
      </c>
      <c r="B3534" s="64" t="s">
        <v>308</v>
      </c>
      <c r="C3534" t="s">
        <v>1084</v>
      </c>
      <c r="D3534" s="64" t="s">
        <v>118</v>
      </c>
      <c r="E3534" s="64" t="s">
        <v>153</v>
      </c>
      <c r="F3534" s="64" t="s">
        <v>375</v>
      </c>
      <c r="G3534" s="64" t="s">
        <v>531</v>
      </c>
      <c r="H3534" t="s">
        <v>1151</v>
      </c>
      <c r="I3534" s="50" t="str">
        <f t="shared" si="55"/>
        <v>1. 国内VCMEBI3. 粗细调无小于等于47</v>
      </c>
      <c r="J3534" s="50" t="s">
        <v>1158</v>
      </c>
    </row>
    <row r="3535" spans="1:10" hidden="1">
      <c r="A3535" s="64" t="s">
        <v>1095</v>
      </c>
      <c r="B3535" s="64" t="s">
        <v>308</v>
      </c>
      <c r="C3535" t="s">
        <v>1084</v>
      </c>
      <c r="D3535" s="64" t="s">
        <v>118</v>
      </c>
      <c r="E3535" s="64" t="s">
        <v>153</v>
      </c>
      <c r="F3535" s="64" t="s">
        <v>375</v>
      </c>
      <c r="G3535" s="64" t="s">
        <v>1144</v>
      </c>
      <c r="H3535" t="s">
        <v>1151</v>
      </c>
      <c r="I3535" s="50" t="str">
        <f t="shared" si="55"/>
        <v>1. 国内VCMEBI3. 粗细调筒式电位电阻小于等于47</v>
      </c>
      <c r="J3535" s="50" t="s">
        <v>1158</v>
      </c>
    </row>
    <row r="3536" spans="1:10" hidden="1">
      <c r="A3536" s="64" t="s">
        <v>1095</v>
      </c>
      <c r="B3536" s="64" t="s">
        <v>308</v>
      </c>
      <c r="C3536" t="s">
        <v>1084</v>
      </c>
      <c r="D3536" s="64" t="s">
        <v>118</v>
      </c>
      <c r="E3536" s="64" t="s">
        <v>28</v>
      </c>
      <c r="F3536" s="64" t="s">
        <v>376</v>
      </c>
      <c r="G3536" s="64" t="s">
        <v>531</v>
      </c>
      <c r="H3536" t="s">
        <v>1151</v>
      </c>
      <c r="I3536" s="50" t="str">
        <f t="shared" si="55"/>
        <v>1. 国内VCMEBIII4. 多级正反调无小于等于47</v>
      </c>
      <c r="J3536" s="50" t="s">
        <v>1160</v>
      </c>
    </row>
    <row r="3537" spans="1:10" hidden="1">
      <c r="A3537" s="64" t="s">
        <v>1095</v>
      </c>
      <c r="B3537" s="64" t="s">
        <v>308</v>
      </c>
      <c r="C3537" t="s">
        <v>1084</v>
      </c>
      <c r="D3537" s="64" t="s">
        <v>118</v>
      </c>
      <c r="E3537" s="64" t="s">
        <v>28</v>
      </c>
      <c r="F3537" s="64" t="s">
        <v>376</v>
      </c>
      <c r="G3537" s="64" t="s">
        <v>1144</v>
      </c>
      <c r="H3537" t="s">
        <v>1151</v>
      </c>
      <c r="I3537" s="50" t="str">
        <f t="shared" si="55"/>
        <v>1. 国内VCMEBIII4. 多级正反调筒式电位电阻小于等于47</v>
      </c>
      <c r="J3537" s="50" t="s">
        <v>1160</v>
      </c>
    </row>
    <row r="3538" spans="1:10" hidden="1">
      <c r="A3538" s="64" t="s">
        <v>1095</v>
      </c>
      <c r="B3538" s="64" t="s">
        <v>308</v>
      </c>
      <c r="C3538" t="s">
        <v>1084</v>
      </c>
      <c r="D3538" s="64" t="s">
        <v>118</v>
      </c>
      <c r="E3538" s="64" t="s">
        <v>153</v>
      </c>
      <c r="F3538" s="64" t="s">
        <v>376</v>
      </c>
      <c r="G3538" s="64" t="s">
        <v>531</v>
      </c>
      <c r="H3538" t="s">
        <v>1151</v>
      </c>
      <c r="I3538" s="50" t="str">
        <f t="shared" si="55"/>
        <v>1. 国内VCMEBI4. 多级正反调无小于等于47</v>
      </c>
      <c r="J3538" s="50" t="s">
        <v>1160</v>
      </c>
    </row>
    <row r="3539" spans="1:10" hidden="1">
      <c r="A3539" s="64" t="s">
        <v>1095</v>
      </c>
      <c r="B3539" s="64" t="s">
        <v>308</v>
      </c>
      <c r="C3539" t="s">
        <v>1084</v>
      </c>
      <c r="D3539" s="64" t="s">
        <v>118</v>
      </c>
      <c r="E3539" s="64" t="s">
        <v>153</v>
      </c>
      <c r="F3539" s="64" t="s">
        <v>376</v>
      </c>
      <c r="G3539" s="64" t="s">
        <v>1144</v>
      </c>
      <c r="H3539" t="s">
        <v>1151</v>
      </c>
      <c r="I3539" s="50" t="str">
        <f t="shared" si="55"/>
        <v>1. 国内VCMEBI4. 多级正反调筒式电位电阻小于等于47</v>
      </c>
      <c r="J3539" s="50" t="s">
        <v>1160</v>
      </c>
    </row>
    <row r="3540" spans="1:10" hidden="1">
      <c r="A3540" s="64" t="s">
        <v>1095</v>
      </c>
      <c r="B3540" s="64" t="s">
        <v>308</v>
      </c>
      <c r="C3540" t="s">
        <v>1084</v>
      </c>
      <c r="D3540" s="64" t="s">
        <v>118</v>
      </c>
      <c r="E3540" s="64" t="s">
        <v>28</v>
      </c>
      <c r="F3540" s="64" t="s">
        <v>377</v>
      </c>
      <c r="G3540" s="64" t="s">
        <v>531</v>
      </c>
      <c r="H3540" t="s">
        <v>1151</v>
      </c>
      <c r="I3540" s="50" t="str">
        <f t="shared" si="55"/>
        <v>1. 国内VCMEBIII5. 多级线性调无小于等于47</v>
      </c>
      <c r="J3540" s="50" t="s">
        <v>1160</v>
      </c>
    </row>
    <row r="3541" spans="1:10" hidden="1">
      <c r="A3541" s="64" t="s">
        <v>1095</v>
      </c>
      <c r="B3541" s="64" t="s">
        <v>308</v>
      </c>
      <c r="C3541" t="s">
        <v>1084</v>
      </c>
      <c r="D3541" s="64" t="s">
        <v>118</v>
      </c>
      <c r="E3541" s="64" t="s">
        <v>153</v>
      </c>
      <c r="F3541" s="64" t="s">
        <v>377</v>
      </c>
      <c r="G3541" s="64" t="s">
        <v>531</v>
      </c>
      <c r="H3541" t="s">
        <v>1151</v>
      </c>
      <c r="I3541" s="50" t="str">
        <f t="shared" si="55"/>
        <v>1. 国内VCMEBI5. 多级线性调无小于等于47</v>
      </c>
      <c r="J3541" s="50" t="s">
        <v>1160</v>
      </c>
    </row>
    <row r="3542" spans="1:10" hidden="1">
      <c r="A3542" s="64" t="s">
        <v>1095</v>
      </c>
      <c r="B3542" s="64" t="s">
        <v>308</v>
      </c>
      <c r="C3542" t="s">
        <v>1084</v>
      </c>
      <c r="D3542" s="64" t="s">
        <v>118</v>
      </c>
      <c r="E3542" s="64" t="s">
        <v>28</v>
      </c>
      <c r="F3542" s="64" t="s">
        <v>378</v>
      </c>
      <c r="G3542" s="64" t="s">
        <v>531</v>
      </c>
      <c r="H3542" t="s">
        <v>1151</v>
      </c>
      <c r="I3542" s="50" t="str">
        <f t="shared" si="55"/>
        <v>1. 国内VCMEBIII6. 多级粗细调无小于等于47</v>
      </c>
      <c r="J3542" s="50" t="s">
        <v>1160</v>
      </c>
    </row>
    <row r="3543" spans="1:10" hidden="1">
      <c r="A3543" s="64" t="s">
        <v>1095</v>
      </c>
      <c r="B3543" s="64" t="s">
        <v>308</v>
      </c>
      <c r="C3543" t="s">
        <v>1084</v>
      </c>
      <c r="D3543" s="64" t="s">
        <v>118</v>
      </c>
      <c r="E3543" s="64" t="s">
        <v>28</v>
      </c>
      <c r="F3543" s="64" t="s">
        <v>378</v>
      </c>
      <c r="G3543" s="64" t="s">
        <v>1144</v>
      </c>
      <c r="H3543" t="s">
        <v>1151</v>
      </c>
      <c r="I3543" s="50" t="str">
        <f t="shared" si="55"/>
        <v>1. 国内VCMEBIII6. 多级粗细调筒式电位电阻小于等于47</v>
      </c>
      <c r="J3543" s="50" t="s">
        <v>1160</v>
      </c>
    </row>
    <row r="3544" spans="1:10" hidden="1">
      <c r="A3544" s="64" t="s">
        <v>1095</v>
      </c>
      <c r="B3544" s="64" t="s">
        <v>308</v>
      </c>
      <c r="C3544" t="s">
        <v>1084</v>
      </c>
      <c r="D3544" s="64" t="s">
        <v>118</v>
      </c>
      <c r="E3544" s="64" t="s">
        <v>153</v>
      </c>
      <c r="F3544" s="64" t="s">
        <v>378</v>
      </c>
      <c r="G3544" s="64" t="s">
        <v>531</v>
      </c>
      <c r="H3544" t="s">
        <v>1151</v>
      </c>
      <c r="I3544" s="50" t="str">
        <f t="shared" si="55"/>
        <v>1. 国内VCMEBI6. 多级粗细调无小于等于47</v>
      </c>
      <c r="J3544" s="50" t="s">
        <v>1160</v>
      </c>
    </row>
    <row r="3545" spans="1:10" hidden="1">
      <c r="A3545" s="64" t="s">
        <v>1095</v>
      </c>
      <c r="B3545" s="64" t="s">
        <v>308</v>
      </c>
      <c r="C3545" t="s">
        <v>1084</v>
      </c>
      <c r="D3545" s="64" t="s">
        <v>118</v>
      </c>
      <c r="E3545" s="64" t="s">
        <v>153</v>
      </c>
      <c r="F3545" s="64" t="s">
        <v>378</v>
      </c>
      <c r="G3545" s="64" t="s">
        <v>1144</v>
      </c>
      <c r="H3545" t="s">
        <v>1151</v>
      </c>
      <c r="I3545" s="50" t="str">
        <f t="shared" si="55"/>
        <v>1. 国内VCMEBI6. 多级粗细调筒式电位电阻小于等于47</v>
      </c>
      <c r="J3545" s="50" t="s">
        <v>1160</v>
      </c>
    </row>
    <row r="3546" spans="1:10" hidden="1">
      <c r="A3546" s="64" t="s">
        <v>1095</v>
      </c>
      <c r="B3546" s="64" t="s">
        <v>308</v>
      </c>
      <c r="C3546" t="s">
        <v>1084</v>
      </c>
      <c r="D3546" s="64" t="s">
        <v>389</v>
      </c>
      <c r="E3546" s="64" t="s">
        <v>28</v>
      </c>
      <c r="F3546" s="64" t="s">
        <v>373</v>
      </c>
      <c r="G3546" s="64" t="s">
        <v>531</v>
      </c>
      <c r="H3546" t="s">
        <v>1151</v>
      </c>
      <c r="I3546" s="50" t="str">
        <f t="shared" si="55"/>
        <v>1. 国内VCMECIII1. 正反调无小于等于47</v>
      </c>
      <c r="J3546" s="50" t="s">
        <v>1154</v>
      </c>
    </row>
    <row r="3547" spans="1:10" hidden="1">
      <c r="A3547" s="64" t="s">
        <v>1095</v>
      </c>
      <c r="B3547" s="64" t="s">
        <v>308</v>
      </c>
      <c r="C3547" t="s">
        <v>1084</v>
      </c>
      <c r="D3547" s="64" t="s">
        <v>389</v>
      </c>
      <c r="E3547" s="64" t="s">
        <v>28</v>
      </c>
      <c r="F3547" s="64" t="s">
        <v>373</v>
      </c>
      <c r="G3547" s="64" t="s">
        <v>1144</v>
      </c>
      <c r="H3547" t="s">
        <v>1151</v>
      </c>
      <c r="I3547" s="50" t="str">
        <f t="shared" si="55"/>
        <v>1. 国内VCMECIII1. 正反调筒式电位电阻小于等于47</v>
      </c>
      <c r="J3547" s="50" t="s">
        <v>1156</v>
      </c>
    </row>
    <row r="3548" spans="1:10" hidden="1">
      <c r="A3548" s="64" t="s">
        <v>1095</v>
      </c>
      <c r="B3548" s="64" t="s">
        <v>308</v>
      </c>
      <c r="C3548" t="s">
        <v>1084</v>
      </c>
      <c r="D3548" s="64" t="s">
        <v>389</v>
      </c>
      <c r="E3548" s="64" t="s">
        <v>153</v>
      </c>
      <c r="F3548" s="64" t="s">
        <v>373</v>
      </c>
      <c r="G3548" s="64" t="s">
        <v>531</v>
      </c>
      <c r="H3548" t="s">
        <v>1151</v>
      </c>
      <c r="I3548" s="50" t="str">
        <f t="shared" si="55"/>
        <v>1. 国内VCMECI1. 正反调无小于等于47</v>
      </c>
      <c r="J3548" s="50" t="s">
        <v>1154</v>
      </c>
    </row>
    <row r="3549" spans="1:10" hidden="1">
      <c r="A3549" s="64" t="s">
        <v>1095</v>
      </c>
      <c r="B3549" s="64" t="s">
        <v>308</v>
      </c>
      <c r="C3549" t="s">
        <v>1084</v>
      </c>
      <c r="D3549" s="64" t="s">
        <v>389</v>
      </c>
      <c r="E3549" s="64" t="s">
        <v>153</v>
      </c>
      <c r="F3549" s="64" t="s">
        <v>373</v>
      </c>
      <c r="G3549" s="64" t="s">
        <v>1144</v>
      </c>
      <c r="H3549" t="s">
        <v>1151</v>
      </c>
      <c r="I3549" s="50" t="str">
        <f t="shared" si="55"/>
        <v>1. 国内VCMECI1. 正反调筒式电位电阻小于等于47</v>
      </c>
      <c r="J3549" s="50" t="s">
        <v>1154</v>
      </c>
    </row>
    <row r="3550" spans="1:10" hidden="1">
      <c r="A3550" s="64" t="s">
        <v>1095</v>
      </c>
      <c r="B3550" s="64" t="s">
        <v>308</v>
      </c>
      <c r="C3550" t="s">
        <v>1084</v>
      </c>
      <c r="D3550" s="64" t="s">
        <v>389</v>
      </c>
      <c r="E3550" s="64" t="s">
        <v>28</v>
      </c>
      <c r="F3550" s="64" t="s">
        <v>374</v>
      </c>
      <c r="G3550" s="64" t="s">
        <v>531</v>
      </c>
      <c r="H3550" t="s">
        <v>1151</v>
      </c>
      <c r="I3550" s="50" t="str">
        <f t="shared" si="55"/>
        <v>1. 国内VCMECIII2. 线性调无小于等于47</v>
      </c>
      <c r="J3550" s="50" t="s">
        <v>1154</v>
      </c>
    </row>
    <row r="3551" spans="1:10" hidden="1">
      <c r="A3551" s="64" t="s">
        <v>1095</v>
      </c>
      <c r="B3551" s="64" t="s">
        <v>308</v>
      </c>
      <c r="C3551" t="s">
        <v>1084</v>
      </c>
      <c r="D3551" s="64" t="s">
        <v>389</v>
      </c>
      <c r="E3551" s="64" t="s">
        <v>153</v>
      </c>
      <c r="F3551" s="64" t="s">
        <v>374</v>
      </c>
      <c r="G3551" s="64" t="s">
        <v>531</v>
      </c>
      <c r="H3551" t="s">
        <v>1151</v>
      </c>
      <c r="I3551" s="50" t="str">
        <f t="shared" si="55"/>
        <v>1. 国内VCMECI2. 线性调无小于等于47</v>
      </c>
      <c r="J3551" s="50" t="s">
        <v>1154</v>
      </c>
    </row>
    <row r="3552" spans="1:10" hidden="1">
      <c r="A3552" s="64" t="s">
        <v>1095</v>
      </c>
      <c r="B3552" s="64" t="s">
        <v>308</v>
      </c>
      <c r="C3552" t="s">
        <v>1084</v>
      </c>
      <c r="D3552" s="64" t="s">
        <v>389</v>
      </c>
      <c r="E3552" s="64" t="s">
        <v>28</v>
      </c>
      <c r="F3552" s="64" t="s">
        <v>375</v>
      </c>
      <c r="G3552" s="64" t="s">
        <v>531</v>
      </c>
      <c r="H3552" t="s">
        <v>1151</v>
      </c>
      <c r="I3552" s="50" t="str">
        <f t="shared" si="55"/>
        <v>1. 国内VCMECIII3. 粗细调无小于等于47</v>
      </c>
      <c r="J3552" s="50" t="s">
        <v>1158</v>
      </c>
    </row>
    <row r="3553" spans="1:10" hidden="1">
      <c r="A3553" s="64" t="s">
        <v>1095</v>
      </c>
      <c r="B3553" s="64" t="s">
        <v>308</v>
      </c>
      <c r="C3553" t="s">
        <v>1084</v>
      </c>
      <c r="D3553" s="64" t="s">
        <v>389</v>
      </c>
      <c r="E3553" s="64" t="s">
        <v>28</v>
      </c>
      <c r="F3553" s="64" t="s">
        <v>375</v>
      </c>
      <c r="G3553" s="64" t="s">
        <v>1144</v>
      </c>
      <c r="H3553" t="s">
        <v>1151</v>
      </c>
      <c r="I3553" s="50" t="str">
        <f t="shared" si="55"/>
        <v>1. 国内VCMECIII3. 粗细调筒式电位电阻小于等于47</v>
      </c>
      <c r="J3553" s="50" t="s">
        <v>1158</v>
      </c>
    </row>
    <row r="3554" spans="1:10" hidden="1">
      <c r="A3554" s="64" t="s">
        <v>1095</v>
      </c>
      <c r="B3554" s="64" t="s">
        <v>308</v>
      </c>
      <c r="C3554" t="s">
        <v>1084</v>
      </c>
      <c r="D3554" s="64" t="s">
        <v>389</v>
      </c>
      <c r="E3554" s="64" t="s">
        <v>153</v>
      </c>
      <c r="F3554" s="64" t="s">
        <v>375</v>
      </c>
      <c r="G3554" s="64" t="s">
        <v>531</v>
      </c>
      <c r="H3554" t="s">
        <v>1151</v>
      </c>
      <c r="I3554" s="50" t="str">
        <f t="shared" si="55"/>
        <v>1. 国内VCMECI3. 粗细调无小于等于47</v>
      </c>
      <c r="J3554" s="50" t="s">
        <v>1158</v>
      </c>
    </row>
    <row r="3555" spans="1:10" hidden="1">
      <c r="A3555" s="64" t="s">
        <v>1095</v>
      </c>
      <c r="B3555" s="64" t="s">
        <v>308</v>
      </c>
      <c r="C3555" t="s">
        <v>1084</v>
      </c>
      <c r="D3555" s="64" t="s">
        <v>389</v>
      </c>
      <c r="E3555" s="64" t="s">
        <v>153</v>
      </c>
      <c r="F3555" s="64" t="s">
        <v>375</v>
      </c>
      <c r="G3555" s="64" t="s">
        <v>1144</v>
      </c>
      <c r="H3555" t="s">
        <v>1151</v>
      </c>
      <c r="I3555" s="50" t="str">
        <f t="shared" si="55"/>
        <v>1. 国内VCMECI3. 粗细调筒式电位电阻小于等于47</v>
      </c>
      <c r="J3555" s="50" t="s">
        <v>1158</v>
      </c>
    </row>
    <row r="3556" spans="1:10" hidden="1">
      <c r="A3556" s="64" t="s">
        <v>1095</v>
      </c>
      <c r="B3556" s="64" t="s">
        <v>308</v>
      </c>
      <c r="C3556" t="s">
        <v>1084</v>
      </c>
      <c r="D3556" s="64" t="s">
        <v>389</v>
      </c>
      <c r="E3556" s="64" t="s">
        <v>28</v>
      </c>
      <c r="F3556" s="64" t="s">
        <v>376</v>
      </c>
      <c r="G3556" s="64" t="s">
        <v>531</v>
      </c>
      <c r="H3556" t="s">
        <v>1151</v>
      </c>
      <c r="I3556" s="50" t="str">
        <f t="shared" si="55"/>
        <v>1. 国内VCMECIII4. 多级正反调无小于等于47</v>
      </c>
      <c r="J3556" s="50" t="s">
        <v>1160</v>
      </c>
    </row>
    <row r="3557" spans="1:10" hidden="1">
      <c r="A3557" s="64" t="s">
        <v>1095</v>
      </c>
      <c r="B3557" s="64" t="s">
        <v>308</v>
      </c>
      <c r="C3557" t="s">
        <v>1084</v>
      </c>
      <c r="D3557" s="64" t="s">
        <v>389</v>
      </c>
      <c r="E3557" s="64" t="s">
        <v>28</v>
      </c>
      <c r="F3557" s="64" t="s">
        <v>376</v>
      </c>
      <c r="G3557" s="64" t="s">
        <v>1144</v>
      </c>
      <c r="H3557" t="s">
        <v>1151</v>
      </c>
      <c r="I3557" s="50" t="str">
        <f t="shared" si="55"/>
        <v>1. 国内VCMECIII4. 多级正反调筒式电位电阻小于等于47</v>
      </c>
      <c r="J3557" s="50" t="s">
        <v>1160</v>
      </c>
    </row>
    <row r="3558" spans="1:10" hidden="1">
      <c r="A3558" s="64" t="s">
        <v>1095</v>
      </c>
      <c r="B3558" s="64" t="s">
        <v>308</v>
      </c>
      <c r="C3558" t="s">
        <v>1084</v>
      </c>
      <c r="D3558" s="64" t="s">
        <v>389</v>
      </c>
      <c r="E3558" s="64" t="s">
        <v>153</v>
      </c>
      <c r="F3558" s="64" t="s">
        <v>376</v>
      </c>
      <c r="G3558" s="64" t="s">
        <v>531</v>
      </c>
      <c r="H3558" t="s">
        <v>1151</v>
      </c>
      <c r="I3558" s="50" t="str">
        <f t="shared" si="55"/>
        <v>1. 国内VCMECI4. 多级正反调无小于等于47</v>
      </c>
      <c r="J3558" s="50" t="s">
        <v>1160</v>
      </c>
    </row>
    <row r="3559" spans="1:10" hidden="1">
      <c r="A3559" s="64" t="s">
        <v>1095</v>
      </c>
      <c r="B3559" s="64" t="s">
        <v>308</v>
      </c>
      <c r="C3559" t="s">
        <v>1084</v>
      </c>
      <c r="D3559" s="64" t="s">
        <v>389</v>
      </c>
      <c r="E3559" s="64" t="s">
        <v>153</v>
      </c>
      <c r="F3559" s="64" t="s">
        <v>376</v>
      </c>
      <c r="G3559" s="64" t="s">
        <v>1144</v>
      </c>
      <c r="H3559" t="s">
        <v>1151</v>
      </c>
      <c r="I3559" s="50" t="str">
        <f t="shared" si="55"/>
        <v>1. 国内VCMECI4. 多级正反调筒式电位电阻小于等于47</v>
      </c>
      <c r="J3559" s="50" t="s">
        <v>1160</v>
      </c>
    </row>
    <row r="3560" spans="1:10" hidden="1">
      <c r="A3560" s="64" t="s">
        <v>1095</v>
      </c>
      <c r="B3560" s="64" t="s">
        <v>308</v>
      </c>
      <c r="C3560" t="s">
        <v>1084</v>
      </c>
      <c r="D3560" s="64" t="s">
        <v>389</v>
      </c>
      <c r="E3560" s="64" t="s">
        <v>28</v>
      </c>
      <c r="F3560" s="64" t="s">
        <v>377</v>
      </c>
      <c r="G3560" s="64" t="s">
        <v>531</v>
      </c>
      <c r="H3560" t="s">
        <v>1151</v>
      </c>
      <c r="I3560" s="50" t="str">
        <f t="shared" si="55"/>
        <v>1. 国内VCMECIII5. 多级线性调无小于等于47</v>
      </c>
      <c r="J3560" s="50" t="s">
        <v>1160</v>
      </c>
    </row>
    <row r="3561" spans="1:10" hidden="1">
      <c r="A3561" s="64" t="s">
        <v>1095</v>
      </c>
      <c r="B3561" s="64" t="s">
        <v>308</v>
      </c>
      <c r="C3561" t="s">
        <v>1084</v>
      </c>
      <c r="D3561" s="64" t="s">
        <v>389</v>
      </c>
      <c r="E3561" s="64" t="s">
        <v>153</v>
      </c>
      <c r="F3561" s="64" t="s">
        <v>377</v>
      </c>
      <c r="G3561" s="64" t="s">
        <v>531</v>
      </c>
      <c r="H3561" t="s">
        <v>1151</v>
      </c>
      <c r="I3561" s="50" t="str">
        <f t="shared" si="55"/>
        <v>1. 国内VCMECI5. 多级线性调无小于等于47</v>
      </c>
      <c r="J3561" s="50" t="s">
        <v>1160</v>
      </c>
    </row>
    <row r="3562" spans="1:10" hidden="1">
      <c r="A3562" s="64" t="s">
        <v>1095</v>
      </c>
      <c r="B3562" s="64" t="s">
        <v>308</v>
      </c>
      <c r="C3562" t="s">
        <v>1084</v>
      </c>
      <c r="D3562" s="64" t="s">
        <v>389</v>
      </c>
      <c r="E3562" s="64" t="s">
        <v>28</v>
      </c>
      <c r="F3562" s="64" t="s">
        <v>378</v>
      </c>
      <c r="G3562" s="64" t="s">
        <v>531</v>
      </c>
      <c r="H3562" t="s">
        <v>1151</v>
      </c>
      <c r="I3562" s="50" t="str">
        <f t="shared" ref="I3562:I3625" si="56">A3562&amp;B3562&amp;D3562&amp;E3562&amp;F3562&amp;G3562&amp;H3562</f>
        <v>1. 国内VCMECIII6. 多级粗细调无小于等于47</v>
      </c>
      <c r="J3562" s="50" t="s">
        <v>1160</v>
      </c>
    </row>
    <row r="3563" spans="1:10" hidden="1">
      <c r="A3563" s="64" t="s">
        <v>1095</v>
      </c>
      <c r="B3563" s="64" t="s">
        <v>308</v>
      </c>
      <c r="C3563" t="s">
        <v>1084</v>
      </c>
      <c r="D3563" s="64" t="s">
        <v>389</v>
      </c>
      <c r="E3563" s="64" t="s">
        <v>28</v>
      </c>
      <c r="F3563" s="64" t="s">
        <v>378</v>
      </c>
      <c r="G3563" s="64" t="s">
        <v>1144</v>
      </c>
      <c r="H3563" t="s">
        <v>1151</v>
      </c>
      <c r="I3563" s="50" t="str">
        <f t="shared" si="56"/>
        <v>1. 国内VCMECIII6. 多级粗细调筒式电位电阻小于等于47</v>
      </c>
      <c r="J3563" s="50" t="s">
        <v>1160</v>
      </c>
    </row>
    <row r="3564" spans="1:10" hidden="1">
      <c r="A3564" s="64" t="s">
        <v>1095</v>
      </c>
      <c r="B3564" s="64" t="s">
        <v>308</v>
      </c>
      <c r="C3564" t="s">
        <v>1084</v>
      </c>
      <c r="D3564" s="64" t="s">
        <v>389</v>
      </c>
      <c r="E3564" s="64" t="s">
        <v>153</v>
      </c>
      <c r="F3564" s="64" t="s">
        <v>378</v>
      </c>
      <c r="G3564" s="64" t="s">
        <v>531</v>
      </c>
      <c r="H3564" t="s">
        <v>1151</v>
      </c>
      <c r="I3564" s="50" t="str">
        <f t="shared" si="56"/>
        <v>1. 国内VCMECI6. 多级粗细调无小于等于47</v>
      </c>
      <c r="J3564" s="50" t="s">
        <v>1160</v>
      </c>
    </row>
    <row r="3565" spans="1:10" hidden="1">
      <c r="A3565" s="64" t="s">
        <v>1095</v>
      </c>
      <c r="B3565" s="64" t="s">
        <v>308</v>
      </c>
      <c r="C3565" t="s">
        <v>1084</v>
      </c>
      <c r="D3565" s="64" t="s">
        <v>389</v>
      </c>
      <c r="E3565" s="64" t="s">
        <v>153</v>
      </c>
      <c r="F3565" s="64" t="s">
        <v>378</v>
      </c>
      <c r="G3565" s="64" t="s">
        <v>1144</v>
      </c>
      <c r="H3565" t="s">
        <v>1151</v>
      </c>
      <c r="I3565" s="50" t="str">
        <f t="shared" si="56"/>
        <v>1. 国内VCMECI6. 多级粗细调筒式电位电阻小于等于47</v>
      </c>
      <c r="J3565" s="50" t="s">
        <v>1160</v>
      </c>
    </row>
    <row r="3566" spans="1:10" hidden="1">
      <c r="A3566" s="64" t="s">
        <v>1095</v>
      </c>
      <c r="B3566" s="64" t="s">
        <v>308</v>
      </c>
      <c r="C3566" t="s">
        <v>1084</v>
      </c>
      <c r="D3566" s="64" t="s">
        <v>387</v>
      </c>
      <c r="E3566" s="64" t="s">
        <v>28</v>
      </c>
      <c r="F3566" s="64" t="s">
        <v>373</v>
      </c>
      <c r="G3566" s="64" t="s">
        <v>531</v>
      </c>
      <c r="H3566" t="s">
        <v>1151</v>
      </c>
      <c r="I3566" s="50" t="str">
        <f t="shared" si="56"/>
        <v>1. 国内VCMEDIII1. 正反调无小于等于47</v>
      </c>
      <c r="J3566" s="50" t="s">
        <v>1156</v>
      </c>
    </row>
    <row r="3567" spans="1:10" hidden="1">
      <c r="A3567" s="64" t="s">
        <v>1095</v>
      </c>
      <c r="B3567" s="64" t="s">
        <v>308</v>
      </c>
      <c r="C3567" t="s">
        <v>1084</v>
      </c>
      <c r="D3567" s="64" t="s">
        <v>387</v>
      </c>
      <c r="E3567" s="64" t="s">
        <v>28</v>
      </c>
      <c r="F3567" s="64" t="s">
        <v>373</v>
      </c>
      <c r="G3567" s="64" t="s">
        <v>1144</v>
      </c>
      <c r="H3567" t="s">
        <v>1151</v>
      </c>
      <c r="I3567" s="50" t="str">
        <f t="shared" si="56"/>
        <v>1. 国内VCMEDIII1. 正反调筒式电位电阻小于等于47</v>
      </c>
      <c r="J3567" s="50" t="s">
        <v>1162</v>
      </c>
    </row>
    <row r="3568" spans="1:10" hidden="1">
      <c r="A3568" s="64" t="s">
        <v>1095</v>
      </c>
      <c r="B3568" s="64" t="s">
        <v>308</v>
      </c>
      <c r="C3568" t="s">
        <v>1084</v>
      </c>
      <c r="D3568" s="64" t="s">
        <v>387</v>
      </c>
      <c r="E3568" s="64" t="s">
        <v>153</v>
      </c>
      <c r="F3568" s="64" t="s">
        <v>373</v>
      </c>
      <c r="G3568" s="64" t="s">
        <v>531</v>
      </c>
      <c r="H3568" t="s">
        <v>1151</v>
      </c>
      <c r="I3568" s="50" t="str">
        <f t="shared" si="56"/>
        <v>1. 国内VCMEDI1. 正反调无小于等于47</v>
      </c>
      <c r="J3568" s="50" t="s">
        <v>1154</v>
      </c>
    </row>
    <row r="3569" spans="1:10" hidden="1">
      <c r="A3569" s="64" t="s">
        <v>1095</v>
      </c>
      <c r="B3569" s="64" t="s">
        <v>308</v>
      </c>
      <c r="C3569" t="s">
        <v>1084</v>
      </c>
      <c r="D3569" s="64" t="s">
        <v>387</v>
      </c>
      <c r="E3569" s="64" t="s">
        <v>153</v>
      </c>
      <c r="F3569" s="64" t="s">
        <v>373</v>
      </c>
      <c r="G3569" s="64" t="s">
        <v>1144</v>
      </c>
      <c r="H3569" t="s">
        <v>1151</v>
      </c>
      <c r="I3569" s="50" t="str">
        <f t="shared" si="56"/>
        <v>1. 国内VCMEDI1. 正反调筒式电位电阻小于等于47</v>
      </c>
      <c r="J3569" s="50" t="s">
        <v>1154</v>
      </c>
    </row>
    <row r="3570" spans="1:10" hidden="1">
      <c r="A3570" s="64" t="s">
        <v>1095</v>
      </c>
      <c r="B3570" s="64" t="s">
        <v>308</v>
      </c>
      <c r="C3570" t="s">
        <v>1084</v>
      </c>
      <c r="D3570" s="64" t="s">
        <v>387</v>
      </c>
      <c r="E3570" s="64" t="s">
        <v>28</v>
      </c>
      <c r="F3570" s="64" t="s">
        <v>374</v>
      </c>
      <c r="G3570" s="64" t="s">
        <v>531</v>
      </c>
      <c r="H3570" t="s">
        <v>1151</v>
      </c>
      <c r="I3570" s="50" t="str">
        <f t="shared" si="56"/>
        <v>1. 国内VCMEDIII2. 线性调无小于等于47</v>
      </c>
      <c r="J3570" s="50" t="s">
        <v>1156</v>
      </c>
    </row>
    <row r="3571" spans="1:10" hidden="1">
      <c r="A3571" s="64" t="s">
        <v>1095</v>
      </c>
      <c r="B3571" s="64" t="s">
        <v>308</v>
      </c>
      <c r="C3571" t="s">
        <v>1084</v>
      </c>
      <c r="D3571" s="64" t="s">
        <v>387</v>
      </c>
      <c r="E3571" s="64" t="s">
        <v>153</v>
      </c>
      <c r="F3571" s="64" t="s">
        <v>374</v>
      </c>
      <c r="G3571" s="64" t="s">
        <v>531</v>
      </c>
      <c r="H3571" t="s">
        <v>1151</v>
      </c>
      <c r="I3571" s="50" t="str">
        <f t="shared" si="56"/>
        <v>1. 国内VCMEDI2. 线性调无小于等于47</v>
      </c>
      <c r="J3571" s="50" t="s">
        <v>1154</v>
      </c>
    </row>
    <row r="3572" spans="1:10" hidden="1">
      <c r="A3572" s="64" t="s">
        <v>1095</v>
      </c>
      <c r="B3572" s="64" t="s">
        <v>308</v>
      </c>
      <c r="C3572" t="s">
        <v>1084</v>
      </c>
      <c r="D3572" s="64" t="s">
        <v>387</v>
      </c>
      <c r="E3572" s="64" t="s">
        <v>28</v>
      </c>
      <c r="F3572" s="64" t="s">
        <v>375</v>
      </c>
      <c r="G3572" s="64" t="s">
        <v>531</v>
      </c>
      <c r="H3572" t="s">
        <v>1151</v>
      </c>
      <c r="I3572" s="50" t="str">
        <f t="shared" si="56"/>
        <v>1. 国内VCMEDIII3. 粗细调无小于等于47</v>
      </c>
      <c r="J3572" s="50" t="s">
        <v>1164</v>
      </c>
    </row>
    <row r="3573" spans="1:10" hidden="1">
      <c r="A3573" s="64" t="s">
        <v>1095</v>
      </c>
      <c r="B3573" s="64" t="s">
        <v>308</v>
      </c>
      <c r="C3573" t="s">
        <v>1084</v>
      </c>
      <c r="D3573" s="64" t="s">
        <v>387</v>
      </c>
      <c r="E3573" s="64" t="s">
        <v>28</v>
      </c>
      <c r="F3573" s="64" t="s">
        <v>375</v>
      </c>
      <c r="G3573" s="64" t="s">
        <v>1144</v>
      </c>
      <c r="H3573" t="s">
        <v>1151</v>
      </c>
      <c r="I3573" s="50" t="str">
        <f t="shared" si="56"/>
        <v>1. 国内VCMEDIII3. 粗细调筒式电位电阻小于等于47</v>
      </c>
      <c r="J3573" s="50" t="s">
        <v>1164</v>
      </c>
    </row>
    <row r="3574" spans="1:10" hidden="1">
      <c r="A3574" s="64" t="s">
        <v>1095</v>
      </c>
      <c r="B3574" s="64" t="s">
        <v>308</v>
      </c>
      <c r="C3574" t="s">
        <v>1084</v>
      </c>
      <c r="D3574" s="64" t="s">
        <v>387</v>
      </c>
      <c r="E3574" s="64" t="s">
        <v>153</v>
      </c>
      <c r="F3574" s="64" t="s">
        <v>375</v>
      </c>
      <c r="G3574" s="64" t="s">
        <v>531</v>
      </c>
      <c r="H3574" t="s">
        <v>1151</v>
      </c>
      <c r="I3574" s="50" t="str">
        <f t="shared" si="56"/>
        <v>1. 国内VCMEDI3. 粗细调无小于等于47</v>
      </c>
      <c r="J3574" s="50" t="s">
        <v>1164</v>
      </c>
    </row>
    <row r="3575" spans="1:10" hidden="1">
      <c r="A3575" s="64" t="s">
        <v>1095</v>
      </c>
      <c r="B3575" s="64" t="s">
        <v>308</v>
      </c>
      <c r="C3575" t="s">
        <v>1084</v>
      </c>
      <c r="D3575" s="64" t="s">
        <v>387</v>
      </c>
      <c r="E3575" s="64" t="s">
        <v>153</v>
      </c>
      <c r="F3575" s="64" t="s">
        <v>375</v>
      </c>
      <c r="G3575" s="64" t="s">
        <v>1144</v>
      </c>
      <c r="H3575" t="s">
        <v>1151</v>
      </c>
      <c r="I3575" s="50" t="str">
        <f t="shared" si="56"/>
        <v>1. 国内VCMEDI3. 粗细调筒式电位电阻小于等于47</v>
      </c>
      <c r="J3575" s="50" t="s">
        <v>1164</v>
      </c>
    </row>
    <row r="3576" spans="1:10" hidden="1">
      <c r="A3576" s="64" t="s">
        <v>1095</v>
      </c>
      <c r="B3576" s="64" t="s">
        <v>308</v>
      </c>
      <c r="C3576" t="s">
        <v>1084</v>
      </c>
      <c r="D3576" s="64" t="s">
        <v>387</v>
      </c>
      <c r="E3576" s="64" t="s">
        <v>28</v>
      </c>
      <c r="F3576" s="64" t="s">
        <v>376</v>
      </c>
      <c r="G3576" s="64" t="s">
        <v>531</v>
      </c>
      <c r="H3576" t="s">
        <v>1151</v>
      </c>
      <c r="I3576" s="50" t="str">
        <f t="shared" si="56"/>
        <v>1. 国内VCMEDIII4. 多级正反调无小于等于47</v>
      </c>
      <c r="J3576" s="50" t="s">
        <v>1160</v>
      </c>
    </row>
    <row r="3577" spans="1:10" hidden="1">
      <c r="A3577" s="64" t="s">
        <v>1095</v>
      </c>
      <c r="B3577" s="64" t="s">
        <v>308</v>
      </c>
      <c r="C3577" t="s">
        <v>1084</v>
      </c>
      <c r="D3577" s="64" t="s">
        <v>387</v>
      </c>
      <c r="E3577" s="64" t="s">
        <v>28</v>
      </c>
      <c r="F3577" s="64" t="s">
        <v>376</v>
      </c>
      <c r="G3577" s="64" t="s">
        <v>1144</v>
      </c>
      <c r="H3577" t="s">
        <v>1151</v>
      </c>
      <c r="I3577" s="50" t="str">
        <f t="shared" si="56"/>
        <v>1. 国内VCMEDIII4. 多级正反调筒式电位电阻小于等于47</v>
      </c>
      <c r="J3577" s="50" t="s">
        <v>1160</v>
      </c>
    </row>
    <row r="3578" spans="1:10" hidden="1">
      <c r="A3578" s="64" t="s">
        <v>1095</v>
      </c>
      <c r="B3578" s="64" t="s">
        <v>308</v>
      </c>
      <c r="C3578" t="s">
        <v>1084</v>
      </c>
      <c r="D3578" s="64" t="s">
        <v>387</v>
      </c>
      <c r="E3578" s="64" t="s">
        <v>153</v>
      </c>
      <c r="F3578" s="64" t="s">
        <v>376</v>
      </c>
      <c r="G3578" s="64" t="s">
        <v>531</v>
      </c>
      <c r="H3578" t="s">
        <v>1151</v>
      </c>
      <c r="I3578" s="50" t="str">
        <f t="shared" si="56"/>
        <v>1. 国内VCMEDI4. 多级正反调无小于等于47</v>
      </c>
      <c r="J3578" s="50" t="s">
        <v>1160</v>
      </c>
    </row>
    <row r="3579" spans="1:10" hidden="1">
      <c r="A3579" s="64" t="s">
        <v>1095</v>
      </c>
      <c r="B3579" s="64" t="s">
        <v>308</v>
      </c>
      <c r="C3579" t="s">
        <v>1084</v>
      </c>
      <c r="D3579" s="64" t="s">
        <v>387</v>
      </c>
      <c r="E3579" s="64" t="s">
        <v>153</v>
      </c>
      <c r="F3579" s="64" t="s">
        <v>376</v>
      </c>
      <c r="G3579" s="64" t="s">
        <v>1144</v>
      </c>
      <c r="H3579" t="s">
        <v>1151</v>
      </c>
      <c r="I3579" s="50" t="str">
        <f t="shared" si="56"/>
        <v>1. 国内VCMEDI4. 多级正反调筒式电位电阻小于等于47</v>
      </c>
      <c r="J3579" s="50" t="s">
        <v>1160</v>
      </c>
    </row>
    <row r="3580" spans="1:10" hidden="1">
      <c r="A3580" s="64" t="s">
        <v>1095</v>
      </c>
      <c r="B3580" s="64" t="s">
        <v>308</v>
      </c>
      <c r="C3580" t="s">
        <v>1084</v>
      </c>
      <c r="D3580" s="64" t="s">
        <v>387</v>
      </c>
      <c r="E3580" s="64" t="s">
        <v>28</v>
      </c>
      <c r="F3580" s="64" t="s">
        <v>377</v>
      </c>
      <c r="G3580" s="64" t="s">
        <v>531</v>
      </c>
      <c r="H3580" t="s">
        <v>1151</v>
      </c>
      <c r="I3580" s="50" t="str">
        <f t="shared" si="56"/>
        <v>1. 国内VCMEDIII5. 多级线性调无小于等于47</v>
      </c>
      <c r="J3580" s="50" t="s">
        <v>1160</v>
      </c>
    </row>
    <row r="3581" spans="1:10" hidden="1">
      <c r="A3581" s="64" t="s">
        <v>1095</v>
      </c>
      <c r="B3581" s="64" t="s">
        <v>308</v>
      </c>
      <c r="C3581" t="s">
        <v>1084</v>
      </c>
      <c r="D3581" s="64" t="s">
        <v>387</v>
      </c>
      <c r="E3581" s="64" t="s">
        <v>153</v>
      </c>
      <c r="F3581" s="64" t="s">
        <v>377</v>
      </c>
      <c r="G3581" s="64" t="s">
        <v>531</v>
      </c>
      <c r="H3581" t="s">
        <v>1151</v>
      </c>
      <c r="I3581" s="50" t="str">
        <f t="shared" si="56"/>
        <v>1. 国内VCMEDI5. 多级线性调无小于等于47</v>
      </c>
      <c r="J3581" s="50" t="s">
        <v>1160</v>
      </c>
    </row>
    <row r="3582" spans="1:10" hidden="1">
      <c r="A3582" s="64" t="s">
        <v>1095</v>
      </c>
      <c r="B3582" s="64" t="s">
        <v>308</v>
      </c>
      <c r="C3582" t="s">
        <v>1084</v>
      </c>
      <c r="D3582" s="64" t="s">
        <v>387</v>
      </c>
      <c r="E3582" s="64" t="s">
        <v>28</v>
      </c>
      <c r="F3582" s="64" t="s">
        <v>378</v>
      </c>
      <c r="G3582" s="64" t="s">
        <v>531</v>
      </c>
      <c r="H3582" t="s">
        <v>1151</v>
      </c>
      <c r="I3582" s="50" t="str">
        <f t="shared" si="56"/>
        <v>1. 国内VCMEDIII6. 多级粗细调无小于等于47</v>
      </c>
      <c r="J3582" s="50" t="s">
        <v>1160</v>
      </c>
    </row>
    <row r="3583" spans="1:10" hidden="1">
      <c r="A3583" s="64" t="s">
        <v>1095</v>
      </c>
      <c r="B3583" s="64" t="s">
        <v>308</v>
      </c>
      <c r="C3583" t="s">
        <v>1084</v>
      </c>
      <c r="D3583" s="64" t="s">
        <v>387</v>
      </c>
      <c r="E3583" s="64" t="s">
        <v>28</v>
      </c>
      <c r="F3583" s="64" t="s">
        <v>378</v>
      </c>
      <c r="G3583" s="64" t="s">
        <v>1144</v>
      </c>
      <c r="H3583" t="s">
        <v>1151</v>
      </c>
      <c r="I3583" s="50" t="str">
        <f t="shared" si="56"/>
        <v>1. 国内VCMEDIII6. 多级粗细调筒式电位电阻小于等于47</v>
      </c>
      <c r="J3583" s="50" t="s">
        <v>1160</v>
      </c>
    </row>
    <row r="3584" spans="1:10" hidden="1">
      <c r="A3584" s="64" t="s">
        <v>1095</v>
      </c>
      <c r="B3584" s="64" t="s">
        <v>308</v>
      </c>
      <c r="C3584" t="s">
        <v>1084</v>
      </c>
      <c r="D3584" s="64" t="s">
        <v>387</v>
      </c>
      <c r="E3584" s="64" t="s">
        <v>153</v>
      </c>
      <c r="F3584" s="64" t="s">
        <v>378</v>
      </c>
      <c r="G3584" s="64" t="s">
        <v>531</v>
      </c>
      <c r="H3584" t="s">
        <v>1151</v>
      </c>
      <c r="I3584" s="50" t="str">
        <f t="shared" si="56"/>
        <v>1. 国内VCMEDI6. 多级粗细调无小于等于47</v>
      </c>
      <c r="J3584" s="50" t="s">
        <v>1160</v>
      </c>
    </row>
    <row r="3585" spans="1:10" hidden="1">
      <c r="A3585" s="64" t="s">
        <v>1095</v>
      </c>
      <c r="B3585" s="64" t="s">
        <v>308</v>
      </c>
      <c r="C3585" t="s">
        <v>1084</v>
      </c>
      <c r="D3585" s="64" t="s">
        <v>387</v>
      </c>
      <c r="E3585" s="64" t="s">
        <v>153</v>
      </c>
      <c r="F3585" s="64" t="s">
        <v>378</v>
      </c>
      <c r="G3585" s="64" t="s">
        <v>1144</v>
      </c>
      <c r="H3585" t="s">
        <v>1151</v>
      </c>
      <c r="I3585" s="50" t="str">
        <f t="shared" si="56"/>
        <v>1. 国内VCMEDI6. 多级粗细调筒式电位电阻小于等于47</v>
      </c>
      <c r="J3585" s="50" t="s">
        <v>1160</v>
      </c>
    </row>
    <row r="3586" spans="1:10" hidden="1">
      <c r="A3586" s="64" t="s">
        <v>1095</v>
      </c>
      <c r="B3586" s="64" t="s">
        <v>308</v>
      </c>
      <c r="C3586" t="s">
        <v>1084</v>
      </c>
      <c r="D3586" s="64" t="s">
        <v>390</v>
      </c>
      <c r="E3586" s="64" t="s">
        <v>28</v>
      </c>
      <c r="F3586" s="64" t="s">
        <v>373</v>
      </c>
      <c r="G3586" s="64" t="s">
        <v>531</v>
      </c>
      <c r="H3586" t="s">
        <v>1151</v>
      </c>
      <c r="I3586" s="50" t="str">
        <f t="shared" si="56"/>
        <v>1. 国内VCMEDEIII1. 正反调无小于等于47</v>
      </c>
      <c r="J3586" s="50" t="s">
        <v>1156</v>
      </c>
    </row>
    <row r="3587" spans="1:10" hidden="1">
      <c r="A3587" s="64" t="s">
        <v>1095</v>
      </c>
      <c r="B3587" s="64" t="s">
        <v>308</v>
      </c>
      <c r="C3587" t="s">
        <v>1084</v>
      </c>
      <c r="D3587" s="64" t="s">
        <v>390</v>
      </c>
      <c r="E3587" s="64" t="s">
        <v>28</v>
      </c>
      <c r="F3587" s="64" t="s">
        <v>373</v>
      </c>
      <c r="G3587" s="64" t="s">
        <v>1144</v>
      </c>
      <c r="H3587" t="s">
        <v>1151</v>
      </c>
      <c r="I3587" s="50" t="str">
        <f t="shared" si="56"/>
        <v>1. 国内VCMEDEIII1. 正反调筒式电位电阻小于等于47</v>
      </c>
      <c r="J3587" s="50" t="s">
        <v>1162</v>
      </c>
    </row>
    <row r="3588" spans="1:10" hidden="1">
      <c r="A3588" s="64" t="s">
        <v>1095</v>
      </c>
      <c r="B3588" s="64" t="s">
        <v>308</v>
      </c>
      <c r="C3588" t="s">
        <v>1084</v>
      </c>
      <c r="D3588" s="64" t="s">
        <v>390</v>
      </c>
      <c r="E3588" s="64" t="s">
        <v>153</v>
      </c>
      <c r="F3588" s="64" t="s">
        <v>373</v>
      </c>
      <c r="G3588" s="64" t="s">
        <v>531</v>
      </c>
      <c r="H3588" t="s">
        <v>1151</v>
      </c>
      <c r="I3588" s="50" t="str">
        <f t="shared" si="56"/>
        <v>1. 国内VCMEDEI1. 正反调无小于等于47</v>
      </c>
      <c r="J3588" s="50" t="s">
        <v>1154</v>
      </c>
    </row>
    <row r="3589" spans="1:10" hidden="1">
      <c r="A3589" s="64" t="s">
        <v>1095</v>
      </c>
      <c r="B3589" s="64" t="s">
        <v>308</v>
      </c>
      <c r="C3589" t="s">
        <v>1084</v>
      </c>
      <c r="D3589" s="64" t="s">
        <v>390</v>
      </c>
      <c r="E3589" s="64" t="s">
        <v>153</v>
      </c>
      <c r="F3589" s="64" t="s">
        <v>373</v>
      </c>
      <c r="G3589" s="64" t="s">
        <v>1144</v>
      </c>
      <c r="H3589" t="s">
        <v>1151</v>
      </c>
      <c r="I3589" s="50" t="str">
        <f t="shared" si="56"/>
        <v>1. 国内VCMEDEI1. 正反调筒式电位电阻小于等于47</v>
      </c>
      <c r="J3589" s="50" t="s">
        <v>1154</v>
      </c>
    </row>
    <row r="3590" spans="1:10" hidden="1">
      <c r="A3590" s="64" t="s">
        <v>1095</v>
      </c>
      <c r="B3590" s="64" t="s">
        <v>308</v>
      </c>
      <c r="C3590" t="s">
        <v>1084</v>
      </c>
      <c r="D3590" s="64" t="s">
        <v>390</v>
      </c>
      <c r="E3590" s="64" t="s">
        <v>28</v>
      </c>
      <c r="F3590" s="64" t="s">
        <v>374</v>
      </c>
      <c r="G3590" s="64" t="s">
        <v>531</v>
      </c>
      <c r="H3590" t="s">
        <v>1151</v>
      </c>
      <c r="I3590" s="50" t="str">
        <f t="shared" si="56"/>
        <v>1. 国内VCMEDEIII2. 线性调无小于等于47</v>
      </c>
      <c r="J3590" s="50" t="s">
        <v>1156</v>
      </c>
    </row>
    <row r="3591" spans="1:10" hidden="1">
      <c r="A3591" s="64" t="s">
        <v>1095</v>
      </c>
      <c r="B3591" s="64" t="s">
        <v>308</v>
      </c>
      <c r="C3591" t="s">
        <v>1084</v>
      </c>
      <c r="D3591" s="64" t="s">
        <v>390</v>
      </c>
      <c r="E3591" s="64" t="s">
        <v>153</v>
      </c>
      <c r="F3591" s="64" t="s">
        <v>374</v>
      </c>
      <c r="G3591" s="64" t="s">
        <v>531</v>
      </c>
      <c r="H3591" t="s">
        <v>1151</v>
      </c>
      <c r="I3591" s="50" t="str">
        <f t="shared" si="56"/>
        <v>1. 国内VCMEDEI2. 线性调无小于等于47</v>
      </c>
      <c r="J3591" s="50" t="s">
        <v>1154</v>
      </c>
    </row>
    <row r="3592" spans="1:10" hidden="1">
      <c r="A3592" s="64" t="s">
        <v>1095</v>
      </c>
      <c r="B3592" s="64" t="s">
        <v>308</v>
      </c>
      <c r="C3592" t="s">
        <v>1084</v>
      </c>
      <c r="D3592" s="64" t="s">
        <v>390</v>
      </c>
      <c r="E3592" s="64" t="s">
        <v>28</v>
      </c>
      <c r="F3592" s="64" t="s">
        <v>375</v>
      </c>
      <c r="G3592" s="64" t="s">
        <v>531</v>
      </c>
      <c r="H3592" t="s">
        <v>1151</v>
      </c>
      <c r="I3592" s="50" t="str">
        <f t="shared" si="56"/>
        <v>1. 国内VCMEDEIII3. 粗细调无小于等于47</v>
      </c>
      <c r="J3592" s="50" t="s">
        <v>1164</v>
      </c>
    </row>
    <row r="3593" spans="1:10" hidden="1">
      <c r="A3593" s="64" t="s">
        <v>1095</v>
      </c>
      <c r="B3593" s="64" t="s">
        <v>308</v>
      </c>
      <c r="C3593" t="s">
        <v>1084</v>
      </c>
      <c r="D3593" s="64" t="s">
        <v>390</v>
      </c>
      <c r="E3593" s="64" t="s">
        <v>28</v>
      </c>
      <c r="F3593" s="64" t="s">
        <v>375</v>
      </c>
      <c r="G3593" s="64" t="s">
        <v>1144</v>
      </c>
      <c r="H3593" t="s">
        <v>1151</v>
      </c>
      <c r="I3593" s="50" t="str">
        <f t="shared" si="56"/>
        <v>1. 国内VCMEDEIII3. 粗细调筒式电位电阻小于等于47</v>
      </c>
      <c r="J3593" s="50" t="s">
        <v>1164</v>
      </c>
    </row>
    <row r="3594" spans="1:10" hidden="1">
      <c r="A3594" s="64" t="s">
        <v>1095</v>
      </c>
      <c r="B3594" s="64" t="s">
        <v>308</v>
      </c>
      <c r="C3594" t="s">
        <v>1084</v>
      </c>
      <c r="D3594" s="64" t="s">
        <v>390</v>
      </c>
      <c r="E3594" s="64" t="s">
        <v>153</v>
      </c>
      <c r="F3594" s="64" t="s">
        <v>375</v>
      </c>
      <c r="G3594" s="64" t="s">
        <v>531</v>
      </c>
      <c r="H3594" t="s">
        <v>1151</v>
      </c>
      <c r="I3594" s="50" t="str">
        <f t="shared" si="56"/>
        <v>1. 国内VCMEDEI3. 粗细调无小于等于47</v>
      </c>
      <c r="J3594" s="50" t="s">
        <v>1164</v>
      </c>
    </row>
    <row r="3595" spans="1:10" hidden="1">
      <c r="A3595" s="64" t="s">
        <v>1095</v>
      </c>
      <c r="B3595" s="64" t="s">
        <v>308</v>
      </c>
      <c r="C3595" t="s">
        <v>1084</v>
      </c>
      <c r="D3595" s="64" t="s">
        <v>390</v>
      </c>
      <c r="E3595" s="64" t="s">
        <v>153</v>
      </c>
      <c r="F3595" s="64" t="s">
        <v>375</v>
      </c>
      <c r="G3595" s="64" t="s">
        <v>1144</v>
      </c>
      <c r="H3595" t="s">
        <v>1151</v>
      </c>
      <c r="I3595" s="50" t="str">
        <f t="shared" si="56"/>
        <v>1. 国内VCMEDEI3. 粗细调筒式电位电阻小于等于47</v>
      </c>
      <c r="J3595" s="50" t="s">
        <v>1164</v>
      </c>
    </row>
    <row r="3596" spans="1:10" hidden="1">
      <c r="A3596" s="64" t="s">
        <v>1095</v>
      </c>
      <c r="B3596" s="64" t="s">
        <v>308</v>
      </c>
      <c r="C3596" t="s">
        <v>1084</v>
      </c>
      <c r="D3596" s="64" t="s">
        <v>390</v>
      </c>
      <c r="E3596" s="64" t="s">
        <v>28</v>
      </c>
      <c r="F3596" s="64" t="s">
        <v>376</v>
      </c>
      <c r="G3596" s="64" t="s">
        <v>531</v>
      </c>
      <c r="H3596" t="s">
        <v>1151</v>
      </c>
      <c r="I3596" s="50" t="str">
        <f t="shared" si="56"/>
        <v>1. 国内VCMEDEIII4. 多级正反调无小于等于47</v>
      </c>
      <c r="J3596" s="50" t="s">
        <v>1160</v>
      </c>
    </row>
    <row r="3597" spans="1:10" hidden="1">
      <c r="A3597" s="64" t="s">
        <v>1095</v>
      </c>
      <c r="B3597" s="64" t="s">
        <v>308</v>
      </c>
      <c r="C3597" t="s">
        <v>1084</v>
      </c>
      <c r="D3597" s="64" t="s">
        <v>390</v>
      </c>
      <c r="E3597" s="64" t="s">
        <v>28</v>
      </c>
      <c r="F3597" s="64" t="s">
        <v>376</v>
      </c>
      <c r="G3597" s="64" t="s">
        <v>1144</v>
      </c>
      <c r="H3597" t="s">
        <v>1151</v>
      </c>
      <c r="I3597" s="50" t="str">
        <f t="shared" si="56"/>
        <v>1. 国内VCMEDEIII4. 多级正反调筒式电位电阻小于等于47</v>
      </c>
      <c r="J3597" s="50" t="s">
        <v>1160</v>
      </c>
    </row>
    <row r="3598" spans="1:10" hidden="1">
      <c r="A3598" s="64" t="s">
        <v>1095</v>
      </c>
      <c r="B3598" s="64" t="s">
        <v>308</v>
      </c>
      <c r="C3598" t="s">
        <v>1084</v>
      </c>
      <c r="D3598" s="64" t="s">
        <v>390</v>
      </c>
      <c r="E3598" s="64" t="s">
        <v>153</v>
      </c>
      <c r="F3598" s="64" t="s">
        <v>376</v>
      </c>
      <c r="G3598" s="64" t="s">
        <v>531</v>
      </c>
      <c r="H3598" t="s">
        <v>1151</v>
      </c>
      <c r="I3598" s="50" t="str">
        <f t="shared" si="56"/>
        <v>1. 国内VCMEDEI4. 多级正反调无小于等于47</v>
      </c>
      <c r="J3598" s="50" t="s">
        <v>1160</v>
      </c>
    </row>
    <row r="3599" spans="1:10" hidden="1">
      <c r="A3599" s="64" t="s">
        <v>1095</v>
      </c>
      <c r="B3599" s="64" t="s">
        <v>308</v>
      </c>
      <c r="C3599" t="s">
        <v>1084</v>
      </c>
      <c r="D3599" s="64" t="s">
        <v>390</v>
      </c>
      <c r="E3599" s="64" t="s">
        <v>153</v>
      </c>
      <c r="F3599" s="64" t="s">
        <v>376</v>
      </c>
      <c r="G3599" s="64" t="s">
        <v>1144</v>
      </c>
      <c r="H3599" t="s">
        <v>1151</v>
      </c>
      <c r="I3599" s="50" t="str">
        <f t="shared" si="56"/>
        <v>1. 国内VCMEDEI4. 多级正反调筒式电位电阻小于等于47</v>
      </c>
      <c r="J3599" s="50" t="s">
        <v>1160</v>
      </c>
    </row>
    <row r="3600" spans="1:10" hidden="1">
      <c r="A3600" s="64" t="s">
        <v>1095</v>
      </c>
      <c r="B3600" s="64" t="s">
        <v>308</v>
      </c>
      <c r="C3600" t="s">
        <v>1084</v>
      </c>
      <c r="D3600" s="64" t="s">
        <v>390</v>
      </c>
      <c r="E3600" s="64" t="s">
        <v>28</v>
      </c>
      <c r="F3600" s="64" t="s">
        <v>377</v>
      </c>
      <c r="G3600" s="64" t="s">
        <v>531</v>
      </c>
      <c r="H3600" t="s">
        <v>1151</v>
      </c>
      <c r="I3600" s="50" t="str">
        <f t="shared" si="56"/>
        <v>1. 国内VCMEDEIII5. 多级线性调无小于等于47</v>
      </c>
      <c r="J3600" s="50" t="s">
        <v>1160</v>
      </c>
    </row>
    <row r="3601" spans="1:10" hidden="1">
      <c r="A3601" s="64" t="s">
        <v>1095</v>
      </c>
      <c r="B3601" s="64" t="s">
        <v>308</v>
      </c>
      <c r="C3601" t="s">
        <v>1084</v>
      </c>
      <c r="D3601" s="64" t="s">
        <v>390</v>
      </c>
      <c r="E3601" s="64" t="s">
        <v>153</v>
      </c>
      <c r="F3601" s="64" t="s">
        <v>377</v>
      </c>
      <c r="G3601" s="64" t="s">
        <v>531</v>
      </c>
      <c r="H3601" t="s">
        <v>1151</v>
      </c>
      <c r="I3601" s="50" t="str">
        <f t="shared" si="56"/>
        <v>1. 国内VCMEDEI5. 多级线性调无小于等于47</v>
      </c>
      <c r="J3601" s="50" t="s">
        <v>1160</v>
      </c>
    </row>
    <row r="3602" spans="1:10" hidden="1">
      <c r="A3602" s="64" t="s">
        <v>1095</v>
      </c>
      <c r="B3602" s="64" t="s">
        <v>308</v>
      </c>
      <c r="C3602" t="s">
        <v>1084</v>
      </c>
      <c r="D3602" s="64" t="s">
        <v>390</v>
      </c>
      <c r="E3602" s="64" t="s">
        <v>28</v>
      </c>
      <c r="F3602" s="64" t="s">
        <v>378</v>
      </c>
      <c r="G3602" s="64" t="s">
        <v>531</v>
      </c>
      <c r="H3602" t="s">
        <v>1151</v>
      </c>
      <c r="I3602" s="50" t="str">
        <f t="shared" si="56"/>
        <v>1. 国内VCMEDEIII6. 多级粗细调无小于等于47</v>
      </c>
      <c r="J3602" s="50" t="s">
        <v>1160</v>
      </c>
    </row>
    <row r="3603" spans="1:10" hidden="1">
      <c r="A3603" s="64" t="s">
        <v>1095</v>
      </c>
      <c r="B3603" s="64" t="s">
        <v>308</v>
      </c>
      <c r="C3603" t="s">
        <v>1084</v>
      </c>
      <c r="D3603" s="64" t="s">
        <v>390</v>
      </c>
      <c r="E3603" s="64" t="s">
        <v>28</v>
      </c>
      <c r="F3603" s="64" t="s">
        <v>378</v>
      </c>
      <c r="G3603" s="64" t="s">
        <v>1144</v>
      </c>
      <c r="H3603" t="s">
        <v>1151</v>
      </c>
      <c r="I3603" s="50" t="str">
        <f t="shared" si="56"/>
        <v>1. 国内VCMEDEIII6. 多级粗细调筒式电位电阻小于等于47</v>
      </c>
      <c r="J3603" s="50" t="s">
        <v>1160</v>
      </c>
    </row>
    <row r="3604" spans="1:10" hidden="1">
      <c r="A3604" s="64" t="s">
        <v>1095</v>
      </c>
      <c r="B3604" s="64" t="s">
        <v>308</v>
      </c>
      <c r="C3604" t="s">
        <v>1084</v>
      </c>
      <c r="D3604" s="64" t="s">
        <v>390</v>
      </c>
      <c r="E3604" s="64" t="s">
        <v>153</v>
      </c>
      <c r="F3604" s="64" t="s">
        <v>378</v>
      </c>
      <c r="G3604" s="64" t="s">
        <v>531</v>
      </c>
      <c r="H3604" t="s">
        <v>1151</v>
      </c>
      <c r="I3604" s="50" t="str">
        <f t="shared" si="56"/>
        <v>1. 国内VCMEDEI6. 多级粗细调无小于等于47</v>
      </c>
      <c r="J3604" s="50" t="s">
        <v>1160</v>
      </c>
    </row>
    <row r="3605" spans="1:10" hidden="1">
      <c r="A3605" s="64" t="s">
        <v>1095</v>
      </c>
      <c r="B3605" s="64" t="s">
        <v>308</v>
      </c>
      <c r="C3605" t="s">
        <v>1084</v>
      </c>
      <c r="D3605" s="64" t="s">
        <v>390</v>
      </c>
      <c r="E3605" s="64" t="s">
        <v>153</v>
      </c>
      <c r="F3605" s="64" t="s">
        <v>378</v>
      </c>
      <c r="G3605" s="64" t="s">
        <v>1144</v>
      </c>
      <c r="H3605" t="s">
        <v>1151</v>
      </c>
      <c r="I3605" s="50" t="str">
        <f t="shared" si="56"/>
        <v>1. 国内VCMEDEI6. 多级粗细调筒式电位电阻小于等于47</v>
      </c>
      <c r="J3605" s="50" t="s">
        <v>1160</v>
      </c>
    </row>
    <row r="3606" spans="1:10" hidden="1">
      <c r="A3606" s="64" t="s">
        <v>1095</v>
      </c>
      <c r="B3606" s="64" t="s">
        <v>308</v>
      </c>
      <c r="C3606" t="s">
        <v>1084</v>
      </c>
      <c r="D3606" s="64" t="s">
        <v>118</v>
      </c>
      <c r="E3606" s="64" t="s">
        <v>28</v>
      </c>
      <c r="F3606" s="64" t="s">
        <v>373</v>
      </c>
      <c r="G3606" s="64" t="s">
        <v>531</v>
      </c>
      <c r="H3606" t="s">
        <v>1152</v>
      </c>
      <c r="I3606" s="50" t="str">
        <f t="shared" si="56"/>
        <v>1. 国内VCMEBIII1. 正反调无大于47</v>
      </c>
      <c r="J3606" s="50" t="s">
        <v>1154</v>
      </c>
    </row>
    <row r="3607" spans="1:10" hidden="1">
      <c r="A3607" s="64" t="s">
        <v>1095</v>
      </c>
      <c r="B3607" s="64" t="s">
        <v>308</v>
      </c>
      <c r="C3607" t="s">
        <v>1084</v>
      </c>
      <c r="D3607" s="64" t="s">
        <v>118</v>
      </c>
      <c r="E3607" s="64" t="s">
        <v>28</v>
      </c>
      <c r="F3607" s="64" t="s">
        <v>373</v>
      </c>
      <c r="G3607" s="64" t="s">
        <v>1144</v>
      </c>
      <c r="H3607" t="s">
        <v>1152</v>
      </c>
      <c r="I3607" s="50" t="str">
        <f t="shared" si="56"/>
        <v>1. 国内VCMEBIII1. 正反调筒式电位电阻大于47</v>
      </c>
      <c r="J3607" s="50" t="s">
        <v>1156</v>
      </c>
    </row>
    <row r="3608" spans="1:10" hidden="1">
      <c r="A3608" s="64" t="s">
        <v>1095</v>
      </c>
      <c r="B3608" s="64" t="s">
        <v>308</v>
      </c>
      <c r="C3608" t="s">
        <v>1084</v>
      </c>
      <c r="D3608" s="64" t="s">
        <v>118</v>
      </c>
      <c r="E3608" s="64" t="s">
        <v>153</v>
      </c>
      <c r="F3608" s="64" t="s">
        <v>373</v>
      </c>
      <c r="G3608" s="64" t="s">
        <v>531</v>
      </c>
      <c r="H3608" t="s">
        <v>1152</v>
      </c>
      <c r="I3608" s="50" t="str">
        <f t="shared" si="56"/>
        <v>1. 国内VCMEBI1. 正反调无大于47</v>
      </c>
      <c r="J3608" s="50" t="s">
        <v>1154</v>
      </c>
    </row>
    <row r="3609" spans="1:10" hidden="1">
      <c r="A3609" s="64" t="s">
        <v>1095</v>
      </c>
      <c r="B3609" s="64" t="s">
        <v>308</v>
      </c>
      <c r="C3609" t="s">
        <v>1084</v>
      </c>
      <c r="D3609" s="64" t="s">
        <v>118</v>
      </c>
      <c r="E3609" s="64" t="s">
        <v>153</v>
      </c>
      <c r="F3609" s="64" t="s">
        <v>373</v>
      </c>
      <c r="G3609" s="64" t="s">
        <v>1144</v>
      </c>
      <c r="H3609" t="s">
        <v>1152</v>
      </c>
      <c r="I3609" s="50" t="str">
        <f t="shared" si="56"/>
        <v>1. 国内VCMEBI1. 正反调筒式电位电阻大于47</v>
      </c>
      <c r="J3609" s="50" t="s">
        <v>1154</v>
      </c>
    </row>
    <row r="3610" spans="1:10" hidden="1">
      <c r="A3610" s="64" t="s">
        <v>1095</v>
      </c>
      <c r="B3610" s="64" t="s">
        <v>308</v>
      </c>
      <c r="C3610" t="s">
        <v>1084</v>
      </c>
      <c r="D3610" s="64" t="s">
        <v>118</v>
      </c>
      <c r="E3610" s="64" t="s">
        <v>28</v>
      </c>
      <c r="F3610" s="64" t="s">
        <v>374</v>
      </c>
      <c r="G3610" s="64" t="s">
        <v>531</v>
      </c>
      <c r="H3610" t="s">
        <v>1152</v>
      </c>
      <c r="I3610" s="50" t="str">
        <f t="shared" si="56"/>
        <v>1. 国内VCMEBIII2. 线性调无大于47</v>
      </c>
      <c r="J3610" s="50" t="s">
        <v>1154</v>
      </c>
    </row>
    <row r="3611" spans="1:10" hidden="1">
      <c r="A3611" s="64" t="s">
        <v>1095</v>
      </c>
      <c r="B3611" s="64" t="s">
        <v>308</v>
      </c>
      <c r="C3611" t="s">
        <v>1084</v>
      </c>
      <c r="D3611" s="64" t="s">
        <v>118</v>
      </c>
      <c r="E3611" s="64" t="s">
        <v>153</v>
      </c>
      <c r="F3611" s="64" t="s">
        <v>374</v>
      </c>
      <c r="G3611" s="64" t="s">
        <v>531</v>
      </c>
      <c r="H3611" t="s">
        <v>1152</v>
      </c>
      <c r="I3611" s="50" t="str">
        <f t="shared" si="56"/>
        <v>1. 国内VCMEBI2. 线性调无大于47</v>
      </c>
      <c r="J3611" s="50" t="s">
        <v>1154</v>
      </c>
    </row>
    <row r="3612" spans="1:10" hidden="1">
      <c r="A3612" s="64" t="s">
        <v>1095</v>
      </c>
      <c r="B3612" s="64" t="s">
        <v>308</v>
      </c>
      <c r="C3612" t="s">
        <v>1084</v>
      </c>
      <c r="D3612" s="64" t="s">
        <v>118</v>
      </c>
      <c r="E3612" s="64" t="s">
        <v>28</v>
      </c>
      <c r="F3612" s="64" t="s">
        <v>375</v>
      </c>
      <c r="G3612" s="64" t="s">
        <v>531</v>
      </c>
      <c r="H3612" t="s">
        <v>1152</v>
      </c>
      <c r="I3612" s="50" t="str">
        <f t="shared" si="56"/>
        <v>1. 国内VCMEBIII3. 粗细调无大于47</v>
      </c>
      <c r="J3612" s="50" t="s">
        <v>1158</v>
      </c>
    </row>
    <row r="3613" spans="1:10" hidden="1">
      <c r="A3613" s="64" t="s">
        <v>1095</v>
      </c>
      <c r="B3613" s="64" t="s">
        <v>308</v>
      </c>
      <c r="C3613" t="s">
        <v>1084</v>
      </c>
      <c r="D3613" s="64" t="s">
        <v>118</v>
      </c>
      <c r="E3613" s="64" t="s">
        <v>28</v>
      </c>
      <c r="F3613" s="64" t="s">
        <v>375</v>
      </c>
      <c r="G3613" s="64" t="s">
        <v>1144</v>
      </c>
      <c r="H3613" t="s">
        <v>1152</v>
      </c>
      <c r="I3613" s="50" t="str">
        <f t="shared" si="56"/>
        <v>1. 国内VCMEBIII3. 粗细调筒式电位电阻大于47</v>
      </c>
      <c r="J3613" s="50" t="s">
        <v>1158</v>
      </c>
    </row>
    <row r="3614" spans="1:10" hidden="1">
      <c r="A3614" s="64" t="s">
        <v>1095</v>
      </c>
      <c r="B3614" s="64" t="s">
        <v>308</v>
      </c>
      <c r="C3614" t="s">
        <v>1084</v>
      </c>
      <c r="D3614" s="64" t="s">
        <v>118</v>
      </c>
      <c r="E3614" s="64" t="s">
        <v>153</v>
      </c>
      <c r="F3614" s="64" t="s">
        <v>375</v>
      </c>
      <c r="G3614" s="64" t="s">
        <v>531</v>
      </c>
      <c r="H3614" t="s">
        <v>1152</v>
      </c>
      <c r="I3614" s="50" t="str">
        <f t="shared" si="56"/>
        <v>1. 国内VCMEBI3. 粗细调无大于47</v>
      </c>
      <c r="J3614" s="50" t="s">
        <v>1158</v>
      </c>
    </row>
    <row r="3615" spans="1:10" hidden="1">
      <c r="A3615" s="64" t="s">
        <v>1095</v>
      </c>
      <c r="B3615" s="64" t="s">
        <v>308</v>
      </c>
      <c r="C3615" t="s">
        <v>1084</v>
      </c>
      <c r="D3615" s="64" t="s">
        <v>118</v>
      </c>
      <c r="E3615" s="64" t="s">
        <v>153</v>
      </c>
      <c r="F3615" s="64" t="s">
        <v>375</v>
      </c>
      <c r="G3615" s="64" t="s">
        <v>1144</v>
      </c>
      <c r="H3615" t="s">
        <v>1152</v>
      </c>
      <c r="I3615" s="50" t="str">
        <f t="shared" si="56"/>
        <v>1. 国内VCMEBI3. 粗细调筒式电位电阻大于47</v>
      </c>
      <c r="J3615" s="50" t="s">
        <v>1158</v>
      </c>
    </row>
    <row r="3616" spans="1:10" hidden="1">
      <c r="A3616" s="64" t="s">
        <v>1095</v>
      </c>
      <c r="B3616" s="64" t="s">
        <v>308</v>
      </c>
      <c r="C3616" t="s">
        <v>1084</v>
      </c>
      <c r="D3616" s="64" t="s">
        <v>118</v>
      </c>
      <c r="E3616" s="64" t="s">
        <v>28</v>
      </c>
      <c r="F3616" s="64" t="s">
        <v>376</v>
      </c>
      <c r="G3616" s="64" t="s">
        <v>531</v>
      </c>
      <c r="H3616" t="s">
        <v>1152</v>
      </c>
      <c r="I3616" s="50" t="str">
        <f t="shared" si="56"/>
        <v>1. 国内VCMEBIII4. 多级正反调无大于47</v>
      </c>
      <c r="J3616" s="50" t="s">
        <v>1166</v>
      </c>
    </row>
    <row r="3617" spans="1:10" hidden="1">
      <c r="A3617" s="64" t="s">
        <v>1095</v>
      </c>
      <c r="B3617" s="64" t="s">
        <v>308</v>
      </c>
      <c r="C3617" t="s">
        <v>1084</v>
      </c>
      <c r="D3617" s="64" t="s">
        <v>118</v>
      </c>
      <c r="E3617" s="64" t="s">
        <v>28</v>
      </c>
      <c r="F3617" s="64" t="s">
        <v>376</v>
      </c>
      <c r="G3617" s="64" t="s">
        <v>1144</v>
      </c>
      <c r="H3617" t="s">
        <v>1152</v>
      </c>
      <c r="I3617" s="50" t="str">
        <f t="shared" si="56"/>
        <v>1. 国内VCMEBIII4. 多级正反调筒式电位电阻大于47</v>
      </c>
      <c r="J3617" s="50" t="s">
        <v>1166</v>
      </c>
    </row>
    <row r="3618" spans="1:10" hidden="1">
      <c r="A3618" s="64" t="s">
        <v>1095</v>
      </c>
      <c r="B3618" s="64" t="s">
        <v>308</v>
      </c>
      <c r="C3618" t="s">
        <v>1084</v>
      </c>
      <c r="D3618" s="64" t="s">
        <v>118</v>
      </c>
      <c r="E3618" s="64" t="s">
        <v>153</v>
      </c>
      <c r="F3618" s="64" t="s">
        <v>376</v>
      </c>
      <c r="G3618" s="64" t="s">
        <v>531</v>
      </c>
      <c r="H3618" t="s">
        <v>1152</v>
      </c>
      <c r="I3618" s="50" t="str">
        <f t="shared" si="56"/>
        <v>1. 国内VCMEBI4. 多级正反调无大于47</v>
      </c>
      <c r="J3618" s="50" t="s">
        <v>1166</v>
      </c>
    </row>
    <row r="3619" spans="1:10" hidden="1">
      <c r="A3619" s="64" t="s">
        <v>1095</v>
      </c>
      <c r="B3619" s="64" t="s">
        <v>308</v>
      </c>
      <c r="C3619" t="s">
        <v>1084</v>
      </c>
      <c r="D3619" s="64" t="s">
        <v>118</v>
      </c>
      <c r="E3619" s="64" t="s">
        <v>153</v>
      </c>
      <c r="F3619" s="64" t="s">
        <v>376</v>
      </c>
      <c r="G3619" s="64" t="s">
        <v>1144</v>
      </c>
      <c r="H3619" t="s">
        <v>1152</v>
      </c>
      <c r="I3619" s="50" t="str">
        <f t="shared" si="56"/>
        <v>1. 国内VCMEBI4. 多级正反调筒式电位电阻大于47</v>
      </c>
      <c r="J3619" s="50" t="s">
        <v>1166</v>
      </c>
    </row>
    <row r="3620" spans="1:10" hidden="1">
      <c r="A3620" s="64" t="s">
        <v>1095</v>
      </c>
      <c r="B3620" s="64" t="s">
        <v>308</v>
      </c>
      <c r="C3620" t="s">
        <v>1084</v>
      </c>
      <c r="D3620" s="64" t="s">
        <v>118</v>
      </c>
      <c r="E3620" s="64" t="s">
        <v>28</v>
      </c>
      <c r="F3620" s="64" t="s">
        <v>377</v>
      </c>
      <c r="G3620" s="64" t="s">
        <v>531</v>
      </c>
      <c r="H3620" t="s">
        <v>1152</v>
      </c>
      <c r="I3620" s="50" t="str">
        <f t="shared" si="56"/>
        <v>1. 国内VCMEBIII5. 多级线性调无大于47</v>
      </c>
      <c r="J3620" s="50" t="s">
        <v>1166</v>
      </c>
    </row>
    <row r="3621" spans="1:10" hidden="1">
      <c r="A3621" s="64" t="s">
        <v>1095</v>
      </c>
      <c r="B3621" s="64" t="s">
        <v>308</v>
      </c>
      <c r="C3621" t="s">
        <v>1084</v>
      </c>
      <c r="D3621" s="64" t="s">
        <v>118</v>
      </c>
      <c r="E3621" s="64" t="s">
        <v>153</v>
      </c>
      <c r="F3621" s="64" t="s">
        <v>377</v>
      </c>
      <c r="G3621" s="64" t="s">
        <v>531</v>
      </c>
      <c r="H3621" t="s">
        <v>1152</v>
      </c>
      <c r="I3621" s="50" t="str">
        <f t="shared" si="56"/>
        <v>1. 国内VCMEBI5. 多级线性调无大于47</v>
      </c>
      <c r="J3621" s="50" t="s">
        <v>1166</v>
      </c>
    </row>
    <row r="3622" spans="1:10" hidden="1">
      <c r="A3622" s="64" t="s">
        <v>1095</v>
      </c>
      <c r="B3622" s="64" t="s">
        <v>308</v>
      </c>
      <c r="C3622" t="s">
        <v>1084</v>
      </c>
      <c r="D3622" s="64" t="s">
        <v>118</v>
      </c>
      <c r="E3622" s="64" t="s">
        <v>28</v>
      </c>
      <c r="F3622" s="64" t="s">
        <v>378</v>
      </c>
      <c r="G3622" s="64" t="s">
        <v>531</v>
      </c>
      <c r="H3622" t="s">
        <v>1152</v>
      </c>
      <c r="I3622" s="50" t="str">
        <f t="shared" si="56"/>
        <v>1. 国内VCMEBIII6. 多级粗细调无大于47</v>
      </c>
      <c r="J3622" s="50" t="s">
        <v>1166</v>
      </c>
    </row>
    <row r="3623" spans="1:10" hidden="1">
      <c r="A3623" s="64" t="s">
        <v>1095</v>
      </c>
      <c r="B3623" s="64" t="s">
        <v>308</v>
      </c>
      <c r="C3623" t="s">
        <v>1084</v>
      </c>
      <c r="D3623" s="64" t="s">
        <v>118</v>
      </c>
      <c r="E3623" s="64" t="s">
        <v>28</v>
      </c>
      <c r="F3623" s="64" t="s">
        <v>378</v>
      </c>
      <c r="G3623" s="64" t="s">
        <v>1144</v>
      </c>
      <c r="H3623" t="s">
        <v>1152</v>
      </c>
      <c r="I3623" s="50" t="str">
        <f t="shared" si="56"/>
        <v>1. 国内VCMEBIII6. 多级粗细调筒式电位电阻大于47</v>
      </c>
      <c r="J3623" s="50" t="s">
        <v>1166</v>
      </c>
    </row>
    <row r="3624" spans="1:10" hidden="1">
      <c r="A3624" s="64" t="s">
        <v>1095</v>
      </c>
      <c r="B3624" s="64" t="s">
        <v>308</v>
      </c>
      <c r="C3624" t="s">
        <v>1084</v>
      </c>
      <c r="D3624" s="64" t="s">
        <v>118</v>
      </c>
      <c r="E3624" s="64" t="s">
        <v>153</v>
      </c>
      <c r="F3624" s="64" t="s">
        <v>378</v>
      </c>
      <c r="G3624" s="64" t="s">
        <v>531</v>
      </c>
      <c r="H3624" t="s">
        <v>1152</v>
      </c>
      <c r="I3624" s="50" t="str">
        <f t="shared" si="56"/>
        <v>1. 国内VCMEBI6. 多级粗细调无大于47</v>
      </c>
      <c r="J3624" s="50" t="s">
        <v>1166</v>
      </c>
    </row>
    <row r="3625" spans="1:10" hidden="1">
      <c r="A3625" s="64" t="s">
        <v>1095</v>
      </c>
      <c r="B3625" s="64" t="s">
        <v>308</v>
      </c>
      <c r="C3625" t="s">
        <v>1084</v>
      </c>
      <c r="D3625" s="64" t="s">
        <v>118</v>
      </c>
      <c r="E3625" s="64" t="s">
        <v>153</v>
      </c>
      <c r="F3625" s="64" t="s">
        <v>378</v>
      </c>
      <c r="G3625" s="64" t="s">
        <v>1144</v>
      </c>
      <c r="H3625" t="s">
        <v>1152</v>
      </c>
      <c r="I3625" s="50" t="str">
        <f t="shared" si="56"/>
        <v>1. 国内VCMEBI6. 多级粗细调筒式电位电阻大于47</v>
      </c>
      <c r="J3625" s="50" t="s">
        <v>1166</v>
      </c>
    </row>
    <row r="3626" spans="1:10" hidden="1">
      <c r="A3626" s="64" t="s">
        <v>1095</v>
      </c>
      <c r="B3626" s="64" t="s">
        <v>308</v>
      </c>
      <c r="C3626" t="s">
        <v>1084</v>
      </c>
      <c r="D3626" s="64" t="s">
        <v>389</v>
      </c>
      <c r="E3626" s="64" t="s">
        <v>28</v>
      </c>
      <c r="F3626" s="64" t="s">
        <v>373</v>
      </c>
      <c r="G3626" s="64" t="s">
        <v>531</v>
      </c>
      <c r="H3626" t="s">
        <v>1152</v>
      </c>
      <c r="I3626" s="50" t="str">
        <f t="shared" ref="I3626:I3685" si="57">A3626&amp;B3626&amp;D3626&amp;E3626&amp;F3626&amp;G3626&amp;H3626</f>
        <v>1. 国内VCMECIII1. 正反调无大于47</v>
      </c>
      <c r="J3626" s="50" t="s">
        <v>1154</v>
      </c>
    </row>
    <row r="3627" spans="1:10" hidden="1">
      <c r="A3627" s="64" t="s">
        <v>1095</v>
      </c>
      <c r="B3627" s="64" t="s">
        <v>308</v>
      </c>
      <c r="C3627" t="s">
        <v>1084</v>
      </c>
      <c r="D3627" s="64" t="s">
        <v>389</v>
      </c>
      <c r="E3627" s="64" t="s">
        <v>28</v>
      </c>
      <c r="F3627" s="64" t="s">
        <v>373</v>
      </c>
      <c r="G3627" s="64" t="s">
        <v>1144</v>
      </c>
      <c r="H3627" t="s">
        <v>1152</v>
      </c>
      <c r="I3627" s="50" t="str">
        <f t="shared" si="57"/>
        <v>1. 国内VCMECIII1. 正反调筒式电位电阻大于47</v>
      </c>
      <c r="J3627" s="50" t="s">
        <v>1156</v>
      </c>
    </row>
    <row r="3628" spans="1:10" hidden="1">
      <c r="A3628" s="64" t="s">
        <v>1095</v>
      </c>
      <c r="B3628" s="64" t="s">
        <v>308</v>
      </c>
      <c r="C3628" t="s">
        <v>1084</v>
      </c>
      <c r="D3628" s="64" t="s">
        <v>389</v>
      </c>
      <c r="E3628" s="64" t="s">
        <v>153</v>
      </c>
      <c r="F3628" s="64" t="s">
        <v>373</v>
      </c>
      <c r="G3628" s="64" t="s">
        <v>531</v>
      </c>
      <c r="H3628" t="s">
        <v>1152</v>
      </c>
      <c r="I3628" s="50" t="str">
        <f t="shared" si="57"/>
        <v>1. 国内VCMECI1. 正反调无大于47</v>
      </c>
      <c r="J3628" s="50" t="s">
        <v>1154</v>
      </c>
    </row>
    <row r="3629" spans="1:10" hidden="1">
      <c r="A3629" s="64" t="s">
        <v>1095</v>
      </c>
      <c r="B3629" s="64" t="s">
        <v>308</v>
      </c>
      <c r="C3629" t="s">
        <v>1084</v>
      </c>
      <c r="D3629" s="64" t="s">
        <v>389</v>
      </c>
      <c r="E3629" s="64" t="s">
        <v>153</v>
      </c>
      <c r="F3629" s="64" t="s">
        <v>373</v>
      </c>
      <c r="G3629" s="64" t="s">
        <v>1144</v>
      </c>
      <c r="H3629" t="s">
        <v>1152</v>
      </c>
      <c r="I3629" s="50" t="str">
        <f t="shared" si="57"/>
        <v>1. 国内VCMECI1. 正反调筒式电位电阻大于47</v>
      </c>
      <c r="J3629" s="50" t="s">
        <v>1154</v>
      </c>
    </row>
    <row r="3630" spans="1:10" hidden="1">
      <c r="A3630" s="64" t="s">
        <v>1095</v>
      </c>
      <c r="B3630" s="64" t="s">
        <v>308</v>
      </c>
      <c r="C3630" t="s">
        <v>1084</v>
      </c>
      <c r="D3630" s="64" t="s">
        <v>389</v>
      </c>
      <c r="E3630" s="64" t="s">
        <v>28</v>
      </c>
      <c r="F3630" s="64" t="s">
        <v>374</v>
      </c>
      <c r="G3630" s="64" t="s">
        <v>531</v>
      </c>
      <c r="H3630" t="s">
        <v>1152</v>
      </c>
      <c r="I3630" s="50" t="str">
        <f t="shared" si="57"/>
        <v>1. 国内VCMECIII2. 线性调无大于47</v>
      </c>
      <c r="J3630" s="50" t="s">
        <v>1154</v>
      </c>
    </row>
    <row r="3631" spans="1:10" hidden="1">
      <c r="A3631" s="64" t="s">
        <v>1095</v>
      </c>
      <c r="B3631" s="64" t="s">
        <v>308</v>
      </c>
      <c r="C3631" t="s">
        <v>1084</v>
      </c>
      <c r="D3631" s="64" t="s">
        <v>389</v>
      </c>
      <c r="E3631" s="64" t="s">
        <v>153</v>
      </c>
      <c r="F3631" s="64" t="s">
        <v>374</v>
      </c>
      <c r="G3631" s="64" t="s">
        <v>531</v>
      </c>
      <c r="H3631" t="s">
        <v>1152</v>
      </c>
      <c r="I3631" s="50" t="str">
        <f t="shared" si="57"/>
        <v>1. 国内VCMECI2. 线性调无大于47</v>
      </c>
      <c r="J3631" s="50" t="s">
        <v>1154</v>
      </c>
    </row>
    <row r="3632" spans="1:10" hidden="1">
      <c r="A3632" s="64" t="s">
        <v>1095</v>
      </c>
      <c r="B3632" s="64" t="s">
        <v>308</v>
      </c>
      <c r="C3632" t="s">
        <v>1084</v>
      </c>
      <c r="D3632" s="64" t="s">
        <v>389</v>
      </c>
      <c r="E3632" s="64" t="s">
        <v>28</v>
      </c>
      <c r="F3632" s="64" t="s">
        <v>375</v>
      </c>
      <c r="G3632" s="64" t="s">
        <v>531</v>
      </c>
      <c r="H3632" t="s">
        <v>1152</v>
      </c>
      <c r="I3632" s="50" t="str">
        <f t="shared" si="57"/>
        <v>1. 国内VCMECIII3. 粗细调无大于47</v>
      </c>
      <c r="J3632" s="50" t="s">
        <v>1158</v>
      </c>
    </row>
    <row r="3633" spans="1:10" hidden="1">
      <c r="A3633" s="64" t="s">
        <v>1095</v>
      </c>
      <c r="B3633" s="64" t="s">
        <v>308</v>
      </c>
      <c r="C3633" t="s">
        <v>1084</v>
      </c>
      <c r="D3633" s="64" t="s">
        <v>389</v>
      </c>
      <c r="E3633" s="64" t="s">
        <v>28</v>
      </c>
      <c r="F3633" s="64" t="s">
        <v>375</v>
      </c>
      <c r="G3633" s="64" t="s">
        <v>1144</v>
      </c>
      <c r="H3633" t="s">
        <v>1152</v>
      </c>
      <c r="I3633" s="50" t="str">
        <f t="shared" si="57"/>
        <v>1. 国内VCMECIII3. 粗细调筒式电位电阻大于47</v>
      </c>
      <c r="J3633" s="50" t="s">
        <v>1158</v>
      </c>
    </row>
    <row r="3634" spans="1:10" hidden="1">
      <c r="A3634" s="64" t="s">
        <v>1095</v>
      </c>
      <c r="B3634" s="64" t="s">
        <v>308</v>
      </c>
      <c r="C3634" t="s">
        <v>1084</v>
      </c>
      <c r="D3634" s="64" t="s">
        <v>389</v>
      </c>
      <c r="E3634" s="64" t="s">
        <v>153</v>
      </c>
      <c r="F3634" s="64" t="s">
        <v>375</v>
      </c>
      <c r="G3634" s="64" t="s">
        <v>531</v>
      </c>
      <c r="H3634" t="s">
        <v>1152</v>
      </c>
      <c r="I3634" s="50" t="str">
        <f t="shared" si="57"/>
        <v>1. 国内VCMECI3. 粗细调无大于47</v>
      </c>
      <c r="J3634" s="50" t="s">
        <v>1158</v>
      </c>
    </row>
    <row r="3635" spans="1:10" hidden="1">
      <c r="A3635" s="64" t="s">
        <v>1095</v>
      </c>
      <c r="B3635" s="64" t="s">
        <v>308</v>
      </c>
      <c r="C3635" t="s">
        <v>1084</v>
      </c>
      <c r="D3635" s="64" t="s">
        <v>389</v>
      </c>
      <c r="E3635" s="64" t="s">
        <v>153</v>
      </c>
      <c r="F3635" s="64" t="s">
        <v>375</v>
      </c>
      <c r="G3635" s="64" t="s">
        <v>1144</v>
      </c>
      <c r="H3635" t="s">
        <v>1152</v>
      </c>
      <c r="I3635" s="50" t="str">
        <f t="shared" si="57"/>
        <v>1. 国内VCMECI3. 粗细调筒式电位电阻大于47</v>
      </c>
      <c r="J3635" s="50" t="s">
        <v>1158</v>
      </c>
    </row>
    <row r="3636" spans="1:10" hidden="1">
      <c r="A3636" s="64" t="s">
        <v>1095</v>
      </c>
      <c r="B3636" s="64" t="s">
        <v>308</v>
      </c>
      <c r="C3636" t="s">
        <v>1084</v>
      </c>
      <c r="D3636" s="64" t="s">
        <v>389</v>
      </c>
      <c r="E3636" s="64" t="s">
        <v>28</v>
      </c>
      <c r="F3636" s="64" t="s">
        <v>376</v>
      </c>
      <c r="G3636" s="64" t="s">
        <v>531</v>
      </c>
      <c r="H3636" t="s">
        <v>1152</v>
      </c>
      <c r="I3636" s="50" t="str">
        <f t="shared" si="57"/>
        <v>1. 国内VCMECIII4. 多级正反调无大于47</v>
      </c>
      <c r="J3636" s="50" t="s">
        <v>1166</v>
      </c>
    </row>
    <row r="3637" spans="1:10" hidden="1">
      <c r="A3637" s="64" t="s">
        <v>1095</v>
      </c>
      <c r="B3637" s="64" t="s">
        <v>308</v>
      </c>
      <c r="C3637" t="s">
        <v>1084</v>
      </c>
      <c r="D3637" s="64" t="s">
        <v>389</v>
      </c>
      <c r="E3637" s="64" t="s">
        <v>28</v>
      </c>
      <c r="F3637" s="64" t="s">
        <v>376</v>
      </c>
      <c r="G3637" s="64" t="s">
        <v>1144</v>
      </c>
      <c r="H3637" t="s">
        <v>1152</v>
      </c>
      <c r="I3637" s="50" t="str">
        <f t="shared" si="57"/>
        <v>1. 国内VCMECIII4. 多级正反调筒式电位电阻大于47</v>
      </c>
      <c r="J3637" s="50" t="s">
        <v>1166</v>
      </c>
    </row>
    <row r="3638" spans="1:10" hidden="1">
      <c r="A3638" s="64" t="s">
        <v>1095</v>
      </c>
      <c r="B3638" s="64" t="s">
        <v>308</v>
      </c>
      <c r="C3638" t="s">
        <v>1084</v>
      </c>
      <c r="D3638" s="64" t="s">
        <v>389</v>
      </c>
      <c r="E3638" s="64" t="s">
        <v>153</v>
      </c>
      <c r="F3638" s="64" t="s">
        <v>376</v>
      </c>
      <c r="G3638" s="64" t="s">
        <v>531</v>
      </c>
      <c r="H3638" t="s">
        <v>1152</v>
      </c>
      <c r="I3638" s="50" t="str">
        <f t="shared" si="57"/>
        <v>1. 国内VCMECI4. 多级正反调无大于47</v>
      </c>
      <c r="J3638" s="50" t="s">
        <v>1166</v>
      </c>
    </row>
    <row r="3639" spans="1:10" hidden="1">
      <c r="A3639" s="64" t="s">
        <v>1095</v>
      </c>
      <c r="B3639" s="64" t="s">
        <v>308</v>
      </c>
      <c r="C3639" t="s">
        <v>1084</v>
      </c>
      <c r="D3639" s="64" t="s">
        <v>389</v>
      </c>
      <c r="E3639" s="64" t="s">
        <v>153</v>
      </c>
      <c r="F3639" s="64" t="s">
        <v>376</v>
      </c>
      <c r="G3639" s="64" t="s">
        <v>1144</v>
      </c>
      <c r="H3639" t="s">
        <v>1152</v>
      </c>
      <c r="I3639" s="50" t="str">
        <f t="shared" si="57"/>
        <v>1. 国内VCMECI4. 多级正反调筒式电位电阻大于47</v>
      </c>
      <c r="J3639" s="50" t="s">
        <v>1166</v>
      </c>
    </row>
    <row r="3640" spans="1:10" hidden="1">
      <c r="A3640" s="64" t="s">
        <v>1095</v>
      </c>
      <c r="B3640" s="64" t="s">
        <v>308</v>
      </c>
      <c r="C3640" t="s">
        <v>1084</v>
      </c>
      <c r="D3640" s="64" t="s">
        <v>389</v>
      </c>
      <c r="E3640" s="64" t="s">
        <v>28</v>
      </c>
      <c r="F3640" s="64" t="s">
        <v>377</v>
      </c>
      <c r="G3640" s="64" t="s">
        <v>531</v>
      </c>
      <c r="H3640" t="s">
        <v>1152</v>
      </c>
      <c r="I3640" s="50" t="str">
        <f t="shared" si="57"/>
        <v>1. 国内VCMECIII5. 多级线性调无大于47</v>
      </c>
      <c r="J3640" s="50" t="s">
        <v>1166</v>
      </c>
    </row>
    <row r="3641" spans="1:10" hidden="1">
      <c r="A3641" s="64" t="s">
        <v>1095</v>
      </c>
      <c r="B3641" s="64" t="s">
        <v>308</v>
      </c>
      <c r="C3641" t="s">
        <v>1084</v>
      </c>
      <c r="D3641" s="64" t="s">
        <v>389</v>
      </c>
      <c r="E3641" s="64" t="s">
        <v>153</v>
      </c>
      <c r="F3641" s="64" t="s">
        <v>377</v>
      </c>
      <c r="G3641" s="64" t="s">
        <v>531</v>
      </c>
      <c r="H3641" t="s">
        <v>1152</v>
      </c>
      <c r="I3641" s="50" t="str">
        <f t="shared" si="57"/>
        <v>1. 国内VCMECI5. 多级线性调无大于47</v>
      </c>
      <c r="J3641" s="50" t="s">
        <v>1166</v>
      </c>
    </row>
    <row r="3642" spans="1:10" hidden="1">
      <c r="A3642" s="64" t="s">
        <v>1095</v>
      </c>
      <c r="B3642" s="64" t="s">
        <v>308</v>
      </c>
      <c r="C3642" t="s">
        <v>1084</v>
      </c>
      <c r="D3642" s="64" t="s">
        <v>389</v>
      </c>
      <c r="E3642" s="64" t="s">
        <v>28</v>
      </c>
      <c r="F3642" s="64" t="s">
        <v>378</v>
      </c>
      <c r="G3642" s="64" t="s">
        <v>531</v>
      </c>
      <c r="H3642" t="s">
        <v>1152</v>
      </c>
      <c r="I3642" s="50" t="str">
        <f t="shared" si="57"/>
        <v>1. 国内VCMECIII6. 多级粗细调无大于47</v>
      </c>
      <c r="J3642" s="50" t="s">
        <v>1166</v>
      </c>
    </row>
    <row r="3643" spans="1:10" hidden="1">
      <c r="A3643" s="64" t="s">
        <v>1095</v>
      </c>
      <c r="B3643" s="64" t="s">
        <v>308</v>
      </c>
      <c r="C3643" t="s">
        <v>1084</v>
      </c>
      <c r="D3643" s="64" t="s">
        <v>389</v>
      </c>
      <c r="E3643" s="64" t="s">
        <v>28</v>
      </c>
      <c r="F3643" s="64" t="s">
        <v>378</v>
      </c>
      <c r="G3643" s="64" t="s">
        <v>1144</v>
      </c>
      <c r="H3643" t="s">
        <v>1152</v>
      </c>
      <c r="I3643" s="50" t="str">
        <f t="shared" si="57"/>
        <v>1. 国内VCMECIII6. 多级粗细调筒式电位电阻大于47</v>
      </c>
      <c r="J3643" s="50" t="s">
        <v>1166</v>
      </c>
    </row>
    <row r="3644" spans="1:10" hidden="1">
      <c r="A3644" s="64" t="s">
        <v>1095</v>
      </c>
      <c r="B3644" s="64" t="s">
        <v>308</v>
      </c>
      <c r="C3644" t="s">
        <v>1084</v>
      </c>
      <c r="D3644" s="64" t="s">
        <v>389</v>
      </c>
      <c r="E3644" s="64" t="s">
        <v>153</v>
      </c>
      <c r="F3644" s="64" t="s">
        <v>378</v>
      </c>
      <c r="G3644" s="64" t="s">
        <v>531</v>
      </c>
      <c r="H3644" t="s">
        <v>1152</v>
      </c>
      <c r="I3644" s="50" t="str">
        <f t="shared" si="57"/>
        <v>1. 国内VCMECI6. 多级粗细调无大于47</v>
      </c>
      <c r="J3644" s="50" t="s">
        <v>1166</v>
      </c>
    </row>
    <row r="3645" spans="1:10" hidden="1">
      <c r="A3645" s="64" t="s">
        <v>1095</v>
      </c>
      <c r="B3645" s="64" t="s">
        <v>308</v>
      </c>
      <c r="C3645" t="s">
        <v>1084</v>
      </c>
      <c r="D3645" s="64" t="s">
        <v>389</v>
      </c>
      <c r="E3645" s="64" t="s">
        <v>153</v>
      </c>
      <c r="F3645" s="64" t="s">
        <v>378</v>
      </c>
      <c r="G3645" s="64" t="s">
        <v>1144</v>
      </c>
      <c r="H3645" t="s">
        <v>1152</v>
      </c>
      <c r="I3645" s="50" t="str">
        <f t="shared" si="57"/>
        <v>1. 国内VCMECI6. 多级粗细调筒式电位电阻大于47</v>
      </c>
      <c r="J3645" s="50" t="s">
        <v>1166</v>
      </c>
    </row>
    <row r="3646" spans="1:10" hidden="1">
      <c r="A3646" s="64" t="s">
        <v>1095</v>
      </c>
      <c r="B3646" s="64" t="s">
        <v>308</v>
      </c>
      <c r="C3646" t="s">
        <v>1084</v>
      </c>
      <c r="D3646" s="64" t="s">
        <v>387</v>
      </c>
      <c r="E3646" s="64" t="s">
        <v>28</v>
      </c>
      <c r="F3646" s="64" t="s">
        <v>373</v>
      </c>
      <c r="G3646" s="64" t="s">
        <v>531</v>
      </c>
      <c r="H3646" t="s">
        <v>1152</v>
      </c>
      <c r="I3646" s="50" t="str">
        <f t="shared" si="57"/>
        <v>1. 国内VCMEDIII1. 正反调无大于47</v>
      </c>
      <c r="J3646" s="50" t="s">
        <v>1156</v>
      </c>
    </row>
    <row r="3647" spans="1:10" hidden="1">
      <c r="A3647" s="64" t="s">
        <v>1095</v>
      </c>
      <c r="B3647" s="64" t="s">
        <v>308</v>
      </c>
      <c r="C3647" t="s">
        <v>1084</v>
      </c>
      <c r="D3647" s="64" t="s">
        <v>387</v>
      </c>
      <c r="E3647" s="64" t="s">
        <v>28</v>
      </c>
      <c r="F3647" s="64" t="s">
        <v>373</v>
      </c>
      <c r="G3647" s="64" t="s">
        <v>1144</v>
      </c>
      <c r="H3647" t="s">
        <v>1152</v>
      </c>
      <c r="I3647" s="50" t="str">
        <f t="shared" si="57"/>
        <v>1. 国内VCMEDIII1. 正反调筒式电位电阻大于47</v>
      </c>
      <c r="J3647" s="50" t="s">
        <v>1162</v>
      </c>
    </row>
    <row r="3648" spans="1:10" hidden="1">
      <c r="A3648" s="64" t="s">
        <v>1095</v>
      </c>
      <c r="B3648" s="64" t="s">
        <v>308</v>
      </c>
      <c r="C3648" t="s">
        <v>1084</v>
      </c>
      <c r="D3648" s="64" t="s">
        <v>387</v>
      </c>
      <c r="E3648" s="64" t="s">
        <v>153</v>
      </c>
      <c r="F3648" s="64" t="s">
        <v>373</v>
      </c>
      <c r="G3648" s="64" t="s">
        <v>531</v>
      </c>
      <c r="H3648" t="s">
        <v>1152</v>
      </c>
      <c r="I3648" s="50" t="str">
        <f t="shared" si="57"/>
        <v>1. 国内VCMEDI1. 正反调无大于47</v>
      </c>
      <c r="J3648" s="50" t="s">
        <v>1154</v>
      </c>
    </row>
    <row r="3649" spans="1:10" hidden="1">
      <c r="A3649" s="64" t="s">
        <v>1095</v>
      </c>
      <c r="B3649" s="64" t="s">
        <v>308</v>
      </c>
      <c r="C3649" t="s">
        <v>1084</v>
      </c>
      <c r="D3649" s="64" t="s">
        <v>387</v>
      </c>
      <c r="E3649" s="64" t="s">
        <v>153</v>
      </c>
      <c r="F3649" s="64" t="s">
        <v>373</v>
      </c>
      <c r="G3649" s="64" t="s">
        <v>1144</v>
      </c>
      <c r="H3649" t="s">
        <v>1152</v>
      </c>
      <c r="I3649" s="50" t="str">
        <f t="shared" si="57"/>
        <v>1. 国内VCMEDI1. 正反调筒式电位电阻大于47</v>
      </c>
      <c r="J3649" s="50" t="s">
        <v>1154</v>
      </c>
    </row>
    <row r="3650" spans="1:10" hidden="1">
      <c r="A3650" s="64" t="s">
        <v>1095</v>
      </c>
      <c r="B3650" s="64" t="s">
        <v>308</v>
      </c>
      <c r="C3650" t="s">
        <v>1084</v>
      </c>
      <c r="D3650" s="64" t="s">
        <v>387</v>
      </c>
      <c r="E3650" s="64" t="s">
        <v>28</v>
      </c>
      <c r="F3650" s="64" t="s">
        <v>374</v>
      </c>
      <c r="G3650" s="64" t="s">
        <v>531</v>
      </c>
      <c r="H3650" t="s">
        <v>1152</v>
      </c>
      <c r="I3650" s="50" t="str">
        <f t="shared" si="57"/>
        <v>1. 国内VCMEDIII2. 线性调无大于47</v>
      </c>
      <c r="J3650" s="50" t="s">
        <v>1156</v>
      </c>
    </row>
    <row r="3651" spans="1:10" hidden="1">
      <c r="A3651" s="64" t="s">
        <v>1095</v>
      </c>
      <c r="B3651" s="64" t="s">
        <v>308</v>
      </c>
      <c r="C3651" t="s">
        <v>1084</v>
      </c>
      <c r="D3651" s="64" t="s">
        <v>387</v>
      </c>
      <c r="E3651" s="64" t="s">
        <v>153</v>
      </c>
      <c r="F3651" s="64" t="s">
        <v>374</v>
      </c>
      <c r="G3651" s="64" t="s">
        <v>531</v>
      </c>
      <c r="H3651" t="s">
        <v>1152</v>
      </c>
      <c r="I3651" s="50" t="str">
        <f t="shared" si="57"/>
        <v>1. 国内VCMEDI2. 线性调无大于47</v>
      </c>
      <c r="J3651" s="50" t="s">
        <v>1154</v>
      </c>
    </row>
    <row r="3652" spans="1:10" hidden="1">
      <c r="A3652" s="64" t="s">
        <v>1095</v>
      </c>
      <c r="B3652" s="64" t="s">
        <v>308</v>
      </c>
      <c r="C3652" t="s">
        <v>1084</v>
      </c>
      <c r="D3652" s="64" t="s">
        <v>387</v>
      </c>
      <c r="E3652" s="64" t="s">
        <v>28</v>
      </c>
      <c r="F3652" s="64" t="s">
        <v>375</v>
      </c>
      <c r="G3652" s="64" t="s">
        <v>531</v>
      </c>
      <c r="H3652" t="s">
        <v>1152</v>
      </c>
      <c r="I3652" s="50" t="str">
        <f t="shared" si="57"/>
        <v>1. 国内VCMEDIII3. 粗细调无大于47</v>
      </c>
      <c r="J3652" s="50" t="s">
        <v>1164</v>
      </c>
    </row>
    <row r="3653" spans="1:10" hidden="1">
      <c r="A3653" s="64" t="s">
        <v>1095</v>
      </c>
      <c r="B3653" s="64" t="s">
        <v>308</v>
      </c>
      <c r="C3653" t="s">
        <v>1084</v>
      </c>
      <c r="D3653" s="64" t="s">
        <v>387</v>
      </c>
      <c r="E3653" s="64" t="s">
        <v>28</v>
      </c>
      <c r="F3653" s="64" t="s">
        <v>375</v>
      </c>
      <c r="G3653" s="64" t="s">
        <v>1144</v>
      </c>
      <c r="H3653" t="s">
        <v>1152</v>
      </c>
      <c r="I3653" s="50" t="str">
        <f t="shared" si="57"/>
        <v>1. 国内VCMEDIII3. 粗细调筒式电位电阻大于47</v>
      </c>
      <c r="J3653" s="50" t="s">
        <v>1164</v>
      </c>
    </row>
    <row r="3654" spans="1:10" hidden="1">
      <c r="A3654" s="64" t="s">
        <v>1095</v>
      </c>
      <c r="B3654" s="64" t="s">
        <v>308</v>
      </c>
      <c r="C3654" t="s">
        <v>1084</v>
      </c>
      <c r="D3654" s="64" t="s">
        <v>387</v>
      </c>
      <c r="E3654" s="64" t="s">
        <v>153</v>
      </c>
      <c r="F3654" s="64" t="s">
        <v>375</v>
      </c>
      <c r="G3654" s="64" t="s">
        <v>531</v>
      </c>
      <c r="H3654" t="s">
        <v>1152</v>
      </c>
      <c r="I3654" s="50" t="str">
        <f t="shared" si="57"/>
        <v>1. 国内VCMEDI3. 粗细调无大于47</v>
      </c>
      <c r="J3654" s="50" t="s">
        <v>1164</v>
      </c>
    </row>
    <row r="3655" spans="1:10" hidden="1">
      <c r="A3655" s="64" t="s">
        <v>1095</v>
      </c>
      <c r="B3655" s="64" t="s">
        <v>308</v>
      </c>
      <c r="C3655" t="s">
        <v>1084</v>
      </c>
      <c r="D3655" s="64" t="s">
        <v>387</v>
      </c>
      <c r="E3655" s="64" t="s">
        <v>153</v>
      </c>
      <c r="F3655" s="64" t="s">
        <v>375</v>
      </c>
      <c r="G3655" s="64" t="s">
        <v>1144</v>
      </c>
      <c r="H3655" t="s">
        <v>1152</v>
      </c>
      <c r="I3655" s="50" t="str">
        <f t="shared" si="57"/>
        <v>1. 国内VCMEDI3. 粗细调筒式电位电阻大于47</v>
      </c>
      <c r="J3655" s="50" t="s">
        <v>1164</v>
      </c>
    </row>
    <row r="3656" spans="1:10" hidden="1">
      <c r="A3656" s="64" t="s">
        <v>1095</v>
      </c>
      <c r="B3656" s="64" t="s">
        <v>308</v>
      </c>
      <c r="C3656" t="s">
        <v>1084</v>
      </c>
      <c r="D3656" s="64" t="s">
        <v>387</v>
      </c>
      <c r="E3656" s="64" t="s">
        <v>28</v>
      </c>
      <c r="F3656" s="64" t="s">
        <v>376</v>
      </c>
      <c r="G3656" s="64" t="s">
        <v>531</v>
      </c>
      <c r="H3656" t="s">
        <v>1152</v>
      </c>
      <c r="I3656" s="50" t="str">
        <f t="shared" si="57"/>
        <v>1. 国内VCMEDIII4. 多级正反调无大于47</v>
      </c>
      <c r="J3656" s="50" t="s">
        <v>1166</v>
      </c>
    </row>
    <row r="3657" spans="1:10" hidden="1">
      <c r="A3657" s="64" t="s">
        <v>1095</v>
      </c>
      <c r="B3657" s="64" t="s">
        <v>308</v>
      </c>
      <c r="C3657" t="s">
        <v>1084</v>
      </c>
      <c r="D3657" s="64" t="s">
        <v>387</v>
      </c>
      <c r="E3657" s="64" t="s">
        <v>28</v>
      </c>
      <c r="F3657" s="64" t="s">
        <v>376</v>
      </c>
      <c r="G3657" s="64" t="s">
        <v>1144</v>
      </c>
      <c r="H3657" t="s">
        <v>1152</v>
      </c>
      <c r="I3657" s="50" t="str">
        <f t="shared" si="57"/>
        <v>1. 国内VCMEDIII4. 多级正反调筒式电位电阻大于47</v>
      </c>
      <c r="J3657" s="50" t="s">
        <v>1166</v>
      </c>
    </row>
    <row r="3658" spans="1:10" hidden="1">
      <c r="A3658" s="64" t="s">
        <v>1095</v>
      </c>
      <c r="B3658" s="64" t="s">
        <v>308</v>
      </c>
      <c r="C3658" t="s">
        <v>1084</v>
      </c>
      <c r="D3658" s="64" t="s">
        <v>387</v>
      </c>
      <c r="E3658" s="64" t="s">
        <v>153</v>
      </c>
      <c r="F3658" s="64" t="s">
        <v>376</v>
      </c>
      <c r="G3658" s="64" t="s">
        <v>531</v>
      </c>
      <c r="H3658" t="s">
        <v>1152</v>
      </c>
      <c r="I3658" s="50" t="str">
        <f t="shared" si="57"/>
        <v>1. 国内VCMEDI4. 多级正反调无大于47</v>
      </c>
      <c r="J3658" s="50" t="s">
        <v>1166</v>
      </c>
    </row>
    <row r="3659" spans="1:10" hidden="1">
      <c r="A3659" s="64" t="s">
        <v>1095</v>
      </c>
      <c r="B3659" s="64" t="s">
        <v>308</v>
      </c>
      <c r="C3659" t="s">
        <v>1084</v>
      </c>
      <c r="D3659" s="64" t="s">
        <v>387</v>
      </c>
      <c r="E3659" s="64" t="s">
        <v>153</v>
      </c>
      <c r="F3659" s="64" t="s">
        <v>376</v>
      </c>
      <c r="G3659" s="64" t="s">
        <v>1144</v>
      </c>
      <c r="H3659" t="s">
        <v>1152</v>
      </c>
      <c r="I3659" s="50" t="str">
        <f t="shared" si="57"/>
        <v>1. 国内VCMEDI4. 多级正反调筒式电位电阻大于47</v>
      </c>
      <c r="J3659" s="50" t="s">
        <v>1166</v>
      </c>
    </row>
    <row r="3660" spans="1:10" hidden="1">
      <c r="A3660" s="64" t="s">
        <v>1095</v>
      </c>
      <c r="B3660" s="64" t="s">
        <v>308</v>
      </c>
      <c r="C3660" t="s">
        <v>1084</v>
      </c>
      <c r="D3660" s="64" t="s">
        <v>387</v>
      </c>
      <c r="E3660" s="64" t="s">
        <v>28</v>
      </c>
      <c r="F3660" s="64" t="s">
        <v>377</v>
      </c>
      <c r="G3660" s="64" t="s">
        <v>531</v>
      </c>
      <c r="H3660" t="s">
        <v>1152</v>
      </c>
      <c r="I3660" s="50" t="str">
        <f t="shared" si="57"/>
        <v>1. 国内VCMEDIII5. 多级线性调无大于47</v>
      </c>
      <c r="J3660" s="50" t="s">
        <v>1166</v>
      </c>
    </row>
    <row r="3661" spans="1:10" hidden="1">
      <c r="A3661" s="64" t="s">
        <v>1095</v>
      </c>
      <c r="B3661" s="64" t="s">
        <v>308</v>
      </c>
      <c r="C3661" t="s">
        <v>1084</v>
      </c>
      <c r="D3661" s="64" t="s">
        <v>387</v>
      </c>
      <c r="E3661" s="64" t="s">
        <v>153</v>
      </c>
      <c r="F3661" s="64" t="s">
        <v>377</v>
      </c>
      <c r="G3661" s="64" t="s">
        <v>531</v>
      </c>
      <c r="H3661" t="s">
        <v>1152</v>
      </c>
      <c r="I3661" s="50" t="str">
        <f t="shared" si="57"/>
        <v>1. 国内VCMEDI5. 多级线性调无大于47</v>
      </c>
      <c r="J3661" s="50" t="s">
        <v>1166</v>
      </c>
    </row>
    <row r="3662" spans="1:10" hidden="1">
      <c r="A3662" s="64" t="s">
        <v>1095</v>
      </c>
      <c r="B3662" s="64" t="s">
        <v>308</v>
      </c>
      <c r="C3662" t="s">
        <v>1084</v>
      </c>
      <c r="D3662" s="64" t="s">
        <v>387</v>
      </c>
      <c r="E3662" s="64" t="s">
        <v>28</v>
      </c>
      <c r="F3662" s="64" t="s">
        <v>378</v>
      </c>
      <c r="G3662" s="64" t="s">
        <v>531</v>
      </c>
      <c r="H3662" t="s">
        <v>1152</v>
      </c>
      <c r="I3662" s="50" t="str">
        <f t="shared" si="57"/>
        <v>1. 国内VCMEDIII6. 多级粗细调无大于47</v>
      </c>
      <c r="J3662" s="50" t="s">
        <v>1166</v>
      </c>
    </row>
    <row r="3663" spans="1:10" hidden="1">
      <c r="A3663" s="64" t="s">
        <v>1095</v>
      </c>
      <c r="B3663" s="64" t="s">
        <v>308</v>
      </c>
      <c r="C3663" t="s">
        <v>1084</v>
      </c>
      <c r="D3663" s="64" t="s">
        <v>387</v>
      </c>
      <c r="E3663" s="64" t="s">
        <v>28</v>
      </c>
      <c r="F3663" s="64" t="s">
        <v>378</v>
      </c>
      <c r="G3663" s="64" t="s">
        <v>1144</v>
      </c>
      <c r="H3663" t="s">
        <v>1152</v>
      </c>
      <c r="I3663" s="50" t="str">
        <f t="shared" si="57"/>
        <v>1. 国内VCMEDIII6. 多级粗细调筒式电位电阻大于47</v>
      </c>
      <c r="J3663" s="50" t="s">
        <v>1166</v>
      </c>
    </row>
    <row r="3664" spans="1:10" hidden="1">
      <c r="A3664" s="64" t="s">
        <v>1095</v>
      </c>
      <c r="B3664" s="64" t="s">
        <v>308</v>
      </c>
      <c r="C3664" t="s">
        <v>1084</v>
      </c>
      <c r="D3664" s="64" t="s">
        <v>387</v>
      </c>
      <c r="E3664" s="64" t="s">
        <v>153</v>
      </c>
      <c r="F3664" s="64" t="s">
        <v>378</v>
      </c>
      <c r="G3664" s="64" t="s">
        <v>531</v>
      </c>
      <c r="H3664" t="s">
        <v>1152</v>
      </c>
      <c r="I3664" s="50" t="str">
        <f t="shared" si="57"/>
        <v>1. 国内VCMEDI6. 多级粗细调无大于47</v>
      </c>
      <c r="J3664" s="50" t="s">
        <v>1166</v>
      </c>
    </row>
    <row r="3665" spans="1:10" hidden="1">
      <c r="A3665" s="64" t="s">
        <v>1095</v>
      </c>
      <c r="B3665" s="64" t="s">
        <v>308</v>
      </c>
      <c r="C3665" t="s">
        <v>1084</v>
      </c>
      <c r="D3665" s="64" t="s">
        <v>387</v>
      </c>
      <c r="E3665" s="64" t="s">
        <v>153</v>
      </c>
      <c r="F3665" s="64" t="s">
        <v>378</v>
      </c>
      <c r="G3665" s="64" t="s">
        <v>1144</v>
      </c>
      <c r="H3665" t="s">
        <v>1152</v>
      </c>
      <c r="I3665" s="50" t="str">
        <f t="shared" si="57"/>
        <v>1. 国内VCMEDI6. 多级粗细调筒式电位电阻大于47</v>
      </c>
      <c r="J3665" s="50" t="s">
        <v>1166</v>
      </c>
    </row>
    <row r="3666" spans="1:10" hidden="1">
      <c r="A3666" s="64" t="s">
        <v>1095</v>
      </c>
      <c r="B3666" s="64" t="s">
        <v>308</v>
      </c>
      <c r="C3666" t="s">
        <v>1084</v>
      </c>
      <c r="D3666" s="64" t="s">
        <v>390</v>
      </c>
      <c r="E3666" s="64" t="s">
        <v>28</v>
      </c>
      <c r="F3666" s="64" t="s">
        <v>373</v>
      </c>
      <c r="G3666" s="64" t="s">
        <v>531</v>
      </c>
      <c r="H3666" t="s">
        <v>1152</v>
      </c>
      <c r="I3666" s="50" t="str">
        <f t="shared" si="57"/>
        <v>1. 国内VCMEDEIII1. 正反调无大于47</v>
      </c>
      <c r="J3666" s="50" t="s">
        <v>1156</v>
      </c>
    </row>
    <row r="3667" spans="1:10" hidden="1">
      <c r="A3667" s="64" t="s">
        <v>1095</v>
      </c>
      <c r="B3667" s="64" t="s">
        <v>308</v>
      </c>
      <c r="C3667" t="s">
        <v>1084</v>
      </c>
      <c r="D3667" s="64" t="s">
        <v>390</v>
      </c>
      <c r="E3667" s="64" t="s">
        <v>28</v>
      </c>
      <c r="F3667" s="64" t="s">
        <v>373</v>
      </c>
      <c r="G3667" s="64" t="s">
        <v>1144</v>
      </c>
      <c r="H3667" t="s">
        <v>1152</v>
      </c>
      <c r="I3667" s="50" t="str">
        <f t="shared" si="57"/>
        <v>1. 国内VCMEDEIII1. 正反调筒式电位电阻大于47</v>
      </c>
      <c r="J3667" s="50" t="s">
        <v>1162</v>
      </c>
    </row>
    <row r="3668" spans="1:10" hidden="1">
      <c r="A3668" s="64" t="s">
        <v>1095</v>
      </c>
      <c r="B3668" s="64" t="s">
        <v>308</v>
      </c>
      <c r="C3668" t="s">
        <v>1084</v>
      </c>
      <c r="D3668" s="64" t="s">
        <v>390</v>
      </c>
      <c r="E3668" s="64" t="s">
        <v>153</v>
      </c>
      <c r="F3668" s="64" t="s">
        <v>373</v>
      </c>
      <c r="G3668" s="64" t="s">
        <v>531</v>
      </c>
      <c r="H3668" t="s">
        <v>1152</v>
      </c>
      <c r="I3668" s="50" t="str">
        <f t="shared" si="57"/>
        <v>1. 国内VCMEDEI1. 正反调无大于47</v>
      </c>
      <c r="J3668" s="50" t="s">
        <v>1154</v>
      </c>
    </row>
    <row r="3669" spans="1:10" hidden="1">
      <c r="A3669" s="64" t="s">
        <v>1095</v>
      </c>
      <c r="B3669" s="64" t="s">
        <v>308</v>
      </c>
      <c r="C3669" t="s">
        <v>1084</v>
      </c>
      <c r="D3669" s="64" t="s">
        <v>390</v>
      </c>
      <c r="E3669" s="64" t="s">
        <v>153</v>
      </c>
      <c r="F3669" s="64" t="s">
        <v>373</v>
      </c>
      <c r="G3669" s="64" t="s">
        <v>1144</v>
      </c>
      <c r="H3669" t="s">
        <v>1152</v>
      </c>
      <c r="I3669" s="50" t="str">
        <f t="shared" si="57"/>
        <v>1. 国内VCMEDEI1. 正反调筒式电位电阻大于47</v>
      </c>
      <c r="J3669" s="50" t="s">
        <v>1154</v>
      </c>
    </row>
    <row r="3670" spans="1:10" hidden="1">
      <c r="A3670" s="64" t="s">
        <v>1095</v>
      </c>
      <c r="B3670" s="64" t="s">
        <v>308</v>
      </c>
      <c r="C3670" t="s">
        <v>1084</v>
      </c>
      <c r="D3670" s="64" t="s">
        <v>390</v>
      </c>
      <c r="E3670" s="64" t="s">
        <v>28</v>
      </c>
      <c r="F3670" s="64" t="s">
        <v>374</v>
      </c>
      <c r="G3670" s="64" t="s">
        <v>531</v>
      </c>
      <c r="H3670" t="s">
        <v>1152</v>
      </c>
      <c r="I3670" s="50" t="str">
        <f t="shared" si="57"/>
        <v>1. 国内VCMEDEIII2. 线性调无大于47</v>
      </c>
      <c r="J3670" s="50" t="s">
        <v>1156</v>
      </c>
    </row>
    <row r="3671" spans="1:10" hidden="1">
      <c r="A3671" s="64" t="s">
        <v>1095</v>
      </c>
      <c r="B3671" s="64" t="s">
        <v>308</v>
      </c>
      <c r="C3671" t="s">
        <v>1084</v>
      </c>
      <c r="D3671" s="64" t="s">
        <v>390</v>
      </c>
      <c r="E3671" s="64" t="s">
        <v>153</v>
      </c>
      <c r="F3671" s="64" t="s">
        <v>374</v>
      </c>
      <c r="G3671" s="64" t="s">
        <v>531</v>
      </c>
      <c r="H3671" t="s">
        <v>1152</v>
      </c>
      <c r="I3671" s="50" t="str">
        <f t="shared" si="57"/>
        <v>1. 国内VCMEDEI2. 线性调无大于47</v>
      </c>
      <c r="J3671" s="50" t="s">
        <v>1154</v>
      </c>
    </row>
    <row r="3672" spans="1:10" hidden="1">
      <c r="A3672" s="64" t="s">
        <v>1095</v>
      </c>
      <c r="B3672" s="64" t="s">
        <v>308</v>
      </c>
      <c r="C3672" t="s">
        <v>1084</v>
      </c>
      <c r="D3672" s="64" t="s">
        <v>390</v>
      </c>
      <c r="E3672" s="64" t="s">
        <v>28</v>
      </c>
      <c r="F3672" s="64" t="s">
        <v>375</v>
      </c>
      <c r="G3672" s="64" t="s">
        <v>531</v>
      </c>
      <c r="H3672" t="s">
        <v>1152</v>
      </c>
      <c r="I3672" s="50" t="str">
        <f t="shared" si="57"/>
        <v>1. 国内VCMEDEIII3. 粗细调无大于47</v>
      </c>
      <c r="J3672" s="50" t="s">
        <v>1164</v>
      </c>
    </row>
    <row r="3673" spans="1:10" hidden="1">
      <c r="A3673" s="64" t="s">
        <v>1095</v>
      </c>
      <c r="B3673" s="64" t="s">
        <v>308</v>
      </c>
      <c r="C3673" t="s">
        <v>1084</v>
      </c>
      <c r="D3673" s="64" t="s">
        <v>390</v>
      </c>
      <c r="E3673" s="64" t="s">
        <v>28</v>
      </c>
      <c r="F3673" s="64" t="s">
        <v>375</v>
      </c>
      <c r="G3673" s="64" t="s">
        <v>1144</v>
      </c>
      <c r="H3673" t="s">
        <v>1152</v>
      </c>
      <c r="I3673" s="50" t="str">
        <f t="shared" si="57"/>
        <v>1. 国内VCMEDEIII3. 粗细调筒式电位电阻大于47</v>
      </c>
      <c r="J3673" s="50" t="s">
        <v>1164</v>
      </c>
    </row>
    <row r="3674" spans="1:10" hidden="1">
      <c r="A3674" s="64" t="s">
        <v>1095</v>
      </c>
      <c r="B3674" s="64" t="s">
        <v>308</v>
      </c>
      <c r="C3674" t="s">
        <v>1084</v>
      </c>
      <c r="D3674" s="64" t="s">
        <v>390</v>
      </c>
      <c r="E3674" s="64" t="s">
        <v>153</v>
      </c>
      <c r="F3674" s="64" t="s">
        <v>375</v>
      </c>
      <c r="G3674" s="64" t="s">
        <v>531</v>
      </c>
      <c r="H3674" t="s">
        <v>1152</v>
      </c>
      <c r="I3674" s="50" t="str">
        <f t="shared" si="57"/>
        <v>1. 国内VCMEDEI3. 粗细调无大于47</v>
      </c>
      <c r="J3674" s="50" t="s">
        <v>1164</v>
      </c>
    </row>
    <row r="3675" spans="1:10" hidden="1">
      <c r="A3675" s="64" t="s">
        <v>1095</v>
      </c>
      <c r="B3675" s="64" t="s">
        <v>308</v>
      </c>
      <c r="C3675" t="s">
        <v>1084</v>
      </c>
      <c r="D3675" s="64" t="s">
        <v>390</v>
      </c>
      <c r="E3675" s="64" t="s">
        <v>153</v>
      </c>
      <c r="F3675" s="64" t="s">
        <v>375</v>
      </c>
      <c r="G3675" s="64" t="s">
        <v>1144</v>
      </c>
      <c r="H3675" t="s">
        <v>1152</v>
      </c>
      <c r="I3675" s="50" t="str">
        <f t="shared" si="57"/>
        <v>1. 国内VCMEDEI3. 粗细调筒式电位电阻大于47</v>
      </c>
      <c r="J3675" s="50" t="s">
        <v>1164</v>
      </c>
    </row>
    <row r="3676" spans="1:10" hidden="1">
      <c r="A3676" s="64" t="s">
        <v>1095</v>
      </c>
      <c r="B3676" s="64" t="s">
        <v>308</v>
      </c>
      <c r="C3676" t="s">
        <v>1084</v>
      </c>
      <c r="D3676" s="64" t="s">
        <v>390</v>
      </c>
      <c r="E3676" s="64" t="s">
        <v>28</v>
      </c>
      <c r="F3676" s="64" t="s">
        <v>376</v>
      </c>
      <c r="G3676" s="64" t="s">
        <v>531</v>
      </c>
      <c r="H3676" t="s">
        <v>1152</v>
      </c>
      <c r="I3676" s="50" t="str">
        <f t="shared" si="57"/>
        <v>1. 国内VCMEDEIII4. 多级正反调无大于47</v>
      </c>
      <c r="J3676" s="50" t="s">
        <v>1166</v>
      </c>
    </row>
    <row r="3677" spans="1:10" hidden="1">
      <c r="A3677" s="64" t="s">
        <v>1095</v>
      </c>
      <c r="B3677" s="64" t="s">
        <v>308</v>
      </c>
      <c r="C3677" t="s">
        <v>1084</v>
      </c>
      <c r="D3677" s="64" t="s">
        <v>390</v>
      </c>
      <c r="E3677" s="64" t="s">
        <v>28</v>
      </c>
      <c r="F3677" s="64" t="s">
        <v>376</v>
      </c>
      <c r="G3677" s="64" t="s">
        <v>1144</v>
      </c>
      <c r="H3677" t="s">
        <v>1152</v>
      </c>
      <c r="I3677" s="50" t="str">
        <f t="shared" si="57"/>
        <v>1. 国内VCMEDEIII4. 多级正反调筒式电位电阻大于47</v>
      </c>
      <c r="J3677" s="50" t="s">
        <v>1166</v>
      </c>
    </row>
    <row r="3678" spans="1:10" hidden="1">
      <c r="A3678" s="64" t="s">
        <v>1095</v>
      </c>
      <c r="B3678" s="64" t="s">
        <v>308</v>
      </c>
      <c r="C3678" t="s">
        <v>1084</v>
      </c>
      <c r="D3678" s="64" t="s">
        <v>390</v>
      </c>
      <c r="E3678" s="64" t="s">
        <v>153</v>
      </c>
      <c r="F3678" s="64" t="s">
        <v>376</v>
      </c>
      <c r="G3678" s="64" t="s">
        <v>531</v>
      </c>
      <c r="H3678" t="s">
        <v>1152</v>
      </c>
      <c r="I3678" s="50" t="str">
        <f t="shared" si="57"/>
        <v>1. 国内VCMEDEI4. 多级正反调无大于47</v>
      </c>
      <c r="J3678" s="50" t="s">
        <v>1166</v>
      </c>
    </row>
    <row r="3679" spans="1:10" hidden="1">
      <c r="A3679" s="64" t="s">
        <v>1095</v>
      </c>
      <c r="B3679" s="64" t="s">
        <v>308</v>
      </c>
      <c r="C3679" t="s">
        <v>1084</v>
      </c>
      <c r="D3679" s="64" t="s">
        <v>390</v>
      </c>
      <c r="E3679" s="64" t="s">
        <v>153</v>
      </c>
      <c r="F3679" s="64" t="s">
        <v>376</v>
      </c>
      <c r="G3679" s="64" t="s">
        <v>1144</v>
      </c>
      <c r="H3679" t="s">
        <v>1152</v>
      </c>
      <c r="I3679" s="50" t="str">
        <f t="shared" si="57"/>
        <v>1. 国内VCMEDEI4. 多级正反调筒式电位电阻大于47</v>
      </c>
      <c r="J3679" s="50" t="s">
        <v>1166</v>
      </c>
    </row>
    <row r="3680" spans="1:10">
      <c r="A3680" s="64" t="s">
        <v>1095</v>
      </c>
      <c r="B3680" s="64" t="s">
        <v>308</v>
      </c>
      <c r="C3680" t="s">
        <v>1084</v>
      </c>
      <c r="D3680" s="64" t="s">
        <v>390</v>
      </c>
      <c r="E3680" s="64" t="s">
        <v>28</v>
      </c>
      <c r="F3680" s="64" t="s">
        <v>377</v>
      </c>
      <c r="G3680" s="64" t="s">
        <v>531</v>
      </c>
      <c r="H3680" t="s">
        <v>1152</v>
      </c>
      <c r="I3680" s="50" t="str">
        <f t="shared" si="57"/>
        <v>1. 国内VCMEDEIII5. 多级线性调无大于47</v>
      </c>
      <c r="J3680" s="50" t="s">
        <v>1166</v>
      </c>
    </row>
    <row r="3681" spans="1:10">
      <c r="A3681" s="64" t="s">
        <v>1095</v>
      </c>
      <c r="B3681" s="64" t="s">
        <v>308</v>
      </c>
      <c r="C3681" t="s">
        <v>1084</v>
      </c>
      <c r="D3681" s="64" t="s">
        <v>390</v>
      </c>
      <c r="E3681" s="64" t="s">
        <v>153</v>
      </c>
      <c r="F3681" s="64" t="s">
        <v>377</v>
      </c>
      <c r="G3681" s="64" t="s">
        <v>531</v>
      </c>
      <c r="H3681" t="s">
        <v>1152</v>
      </c>
      <c r="I3681" s="50" t="str">
        <f t="shared" si="57"/>
        <v>1. 国内VCMEDEI5. 多级线性调无大于47</v>
      </c>
      <c r="J3681" s="50" t="s">
        <v>1166</v>
      </c>
    </row>
    <row r="3682" spans="1:10">
      <c r="A3682" s="64" t="s">
        <v>1095</v>
      </c>
      <c r="B3682" s="64" t="s">
        <v>308</v>
      </c>
      <c r="C3682" t="s">
        <v>1084</v>
      </c>
      <c r="D3682" s="64" t="s">
        <v>390</v>
      </c>
      <c r="E3682" s="64" t="s">
        <v>28</v>
      </c>
      <c r="F3682" s="64" t="s">
        <v>378</v>
      </c>
      <c r="G3682" s="64" t="s">
        <v>531</v>
      </c>
      <c r="H3682" t="s">
        <v>1152</v>
      </c>
      <c r="I3682" s="50" t="str">
        <f t="shared" si="57"/>
        <v>1. 国内VCMEDEIII6. 多级粗细调无大于47</v>
      </c>
      <c r="J3682" s="50" t="s">
        <v>1166</v>
      </c>
    </row>
    <row r="3683" spans="1:10">
      <c r="A3683" s="64" t="s">
        <v>1095</v>
      </c>
      <c r="B3683" s="64" t="s">
        <v>308</v>
      </c>
      <c r="C3683" t="s">
        <v>1084</v>
      </c>
      <c r="D3683" s="64" t="s">
        <v>390</v>
      </c>
      <c r="E3683" s="64" t="s">
        <v>28</v>
      </c>
      <c r="F3683" s="64" t="s">
        <v>378</v>
      </c>
      <c r="G3683" s="64" t="s">
        <v>1144</v>
      </c>
      <c r="H3683" t="s">
        <v>1152</v>
      </c>
      <c r="I3683" s="50" t="str">
        <f t="shared" si="57"/>
        <v>1. 国内VCMEDEIII6. 多级粗细调筒式电位电阻大于47</v>
      </c>
      <c r="J3683" s="50" t="s">
        <v>1166</v>
      </c>
    </row>
    <row r="3684" spans="1:10">
      <c r="A3684" s="64" t="s">
        <v>1095</v>
      </c>
      <c r="B3684" s="64" t="s">
        <v>308</v>
      </c>
      <c r="C3684" t="s">
        <v>1084</v>
      </c>
      <c r="D3684" s="64" t="s">
        <v>390</v>
      </c>
      <c r="E3684" s="64" t="s">
        <v>153</v>
      </c>
      <c r="F3684" s="64" t="s">
        <v>378</v>
      </c>
      <c r="G3684" s="64" t="s">
        <v>531</v>
      </c>
      <c r="H3684" t="s">
        <v>1152</v>
      </c>
      <c r="I3684" s="50" t="str">
        <f t="shared" si="57"/>
        <v>1. 国内VCMEDEI6. 多级粗细调无大于47</v>
      </c>
      <c r="J3684" s="50" t="s">
        <v>1166</v>
      </c>
    </row>
    <row r="3685" spans="1:10">
      <c r="A3685" s="64" t="s">
        <v>1095</v>
      </c>
      <c r="B3685" s="64" t="s">
        <v>308</v>
      </c>
      <c r="C3685" t="s">
        <v>1084</v>
      </c>
      <c r="D3685" s="64" t="s">
        <v>390</v>
      </c>
      <c r="E3685" s="64" t="s">
        <v>153</v>
      </c>
      <c r="F3685" s="64" t="s">
        <v>378</v>
      </c>
      <c r="G3685" s="64" t="s">
        <v>1144</v>
      </c>
      <c r="H3685" t="s">
        <v>1152</v>
      </c>
      <c r="I3685" s="50" t="str">
        <f t="shared" si="57"/>
        <v>1. 国内VCMEDEI6. 多级粗细调筒式电位电阻大于47</v>
      </c>
      <c r="J3685" s="50" t="s">
        <v>1166</v>
      </c>
    </row>
    <row r="3691" spans="1:10">
      <c r="A3691" s="64" t="s">
        <v>1087</v>
      </c>
      <c r="B3691" s="99" t="s">
        <v>1088</v>
      </c>
      <c r="D3691" s="64" t="s">
        <v>1089</v>
      </c>
      <c r="E3691" s="64" t="s">
        <v>1168</v>
      </c>
    </row>
    <row r="3692" spans="1:10">
      <c r="A3692" s="64" t="s">
        <v>15</v>
      </c>
      <c r="B3692" s="99" t="s">
        <v>285</v>
      </c>
      <c r="C3692" t="s">
        <v>1083</v>
      </c>
      <c r="D3692" s="64">
        <v>40.5</v>
      </c>
      <c r="E3692" s="64" t="s">
        <v>387</v>
      </c>
      <c r="F3692" t="s">
        <v>1075</v>
      </c>
      <c r="G3692" t="str">
        <f t="shared" ref="G3692:G3721" si="58">A3692&amp;B3692&amp;D3692&amp;E3692&amp;F3692</f>
        <v>2. 出口CV240.5D立装</v>
      </c>
      <c r="H3692" s="50" t="s">
        <v>1169</v>
      </c>
    </row>
    <row r="3693" spans="1:10">
      <c r="A3693" s="64" t="s">
        <v>15</v>
      </c>
      <c r="B3693" s="99" t="s">
        <v>285</v>
      </c>
      <c r="C3693" t="s">
        <v>1083</v>
      </c>
      <c r="D3693">
        <v>40.5</v>
      </c>
      <c r="E3693" t="s">
        <v>387</v>
      </c>
      <c r="F3693" t="s">
        <v>1074</v>
      </c>
      <c r="G3693" t="str">
        <f t="shared" si="58"/>
        <v>2. 出口CV240.5D卧装</v>
      </c>
      <c r="H3693" s="50" t="s">
        <v>1170</v>
      </c>
    </row>
    <row r="3694" spans="1:10">
      <c r="A3694" s="64" t="s">
        <v>15</v>
      </c>
      <c r="B3694" s="99" t="s">
        <v>285</v>
      </c>
      <c r="C3694" t="s">
        <v>1083</v>
      </c>
      <c r="D3694">
        <v>40.5</v>
      </c>
      <c r="E3694" t="s">
        <v>116</v>
      </c>
      <c r="F3694" t="s">
        <v>1075</v>
      </c>
      <c r="G3694" t="str">
        <f t="shared" si="58"/>
        <v>2. 出口CV240.5Y立装</v>
      </c>
      <c r="H3694" s="50" t="s">
        <v>1169</v>
      </c>
    </row>
    <row r="3695" spans="1:10">
      <c r="A3695" s="64" t="s">
        <v>15</v>
      </c>
      <c r="B3695" s="99" t="s">
        <v>285</v>
      </c>
      <c r="C3695" t="s">
        <v>1083</v>
      </c>
      <c r="D3695">
        <v>40.5</v>
      </c>
      <c r="E3695" t="s">
        <v>116</v>
      </c>
      <c r="F3695" t="s">
        <v>1074</v>
      </c>
      <c r="G3695" t="str">
        <f t="shared" si="58"/>
        <v>2. 出口CV240.5Y卧装</v>
      </c>
      <c r="H3695" s="50" t="s">
        <v>1170</v>
      </c>
    </row>
    <row r="3696" spans="1:10">
      <c r="A3696" s="64" t="s">
        <v>15</v>
      </c>
      <c r="B3696" s="99" t="s">
        <v>285</v>
      </c>
      <c r="C3696" t="s">
        <v>1083</v>
      </c>
      <c r="D3696">
        <v>72.5</v>
      </c>
      <c r="E3696" t="s">
        <v>387</v>
      </c>
      <c r="F3696" t="s">
        <v>1075</v>
      </c>
      <c r="G3696" t="str">
        <f t="shared" si="58"/>
        <v>2. 出口CV272.5D立装</v>
      </c>
      <c r="H3696" s="50" t="s">
        <v>1169</v>
      </c>
    </row>
    <row r="3697" spans="1:10">
      <c r="A3697" s="64" t="s">
        <v>15</v>
      </c>
      <c r="B3697" s="99" t="s">
        <v>285</v>
      </c>
      <c r="C3697" t="s">
        <v>1083</v>
      </c>
      <c r="D3697">
        <v>72.5</v>
      </c>
      <c r="E3697" t="s">
        <v>387</v>
      </c>
      <c r="F3697" t="s">
        <v>1074</v>
      </c>
      <c r="G3697" t="str">
        <f t="shared" si="58"/>
        <v>2. 出口CV272.5D卧装</v>
      </c>
      <c r="H3697" s="50" t="s">
        <v>1171</v>
      </c>
    </row>
    <row r="3698" spans="1:10">
      <c r="A3698" s="64" t="s">
        <v>15</v>
      </c>
      <c r="B3698" s="99" t="s">
        <v>285</v>
      </c>
      <c r="C3698" t="s">
        <v>1083</v>
      </c>
      <c r="D3698">
        <v>72.5</v>
      </c>
      <c r="E3698" t="s">
        <v>116</v>
      </c>
      <c r="F3698" t="s">
        <v>1075</v>
      </c>
      <c r="G3698" t="str">
        <f t="shared" si="58"/>
        <v>2. 出口CV272.5Y立装</v>
      </c>
      <c r="H3698" s="50" t="s">
        <v>1169</v>
      </c>
    </row>
    <row r="3699" spans="1:10">
      <c r="A3699" s="64" t="s">
        <v>15</v>
      </c>
      <c r="B3699" s="99" t="s">
        <v>285</v>
      </c>
      <c r="C3699" t="s">
        <v>1083</v>
      </c>
      <c r="D3699">
        <v>72.5</v>
      </c>
      <c r="E3699" t="s">
        <v>116</v>
      </c>
      <c r="F3699" t="s">
        <v>1074</v>
      </c>
      <c r="G3699" t="str">
        <f t="shared" si="58"/>
        <v>2. 出口CV272.5Y卧装</v>
      </c>
      <c r="H3699" s="50" t="s">
        <v>1170</v>
      </c>
    </row>
    <row r="3700" spans="1:10">
      <c r="A3700" s="64" t="s">
        <v>15</v>
      </c>
      <c r="B3700" s="99" t="s">
        <v>285</v>
      </c>
      <c r="C3700" t="s">
        <v>1083</v>
      </c>
      <c r="D3700">
        <v>126</v>
      </c>
      <c r="E3700" t="s">
        <v>387</v>
      </c>
      <c r="F3700" t="s">
        <v>1074</v>
      </c>
      <c r="G3700" t="str">
        <f t="shared" si="58"/>
        <v>2. 出口CV2126D卧装</v>
      </c>
      <c r="H3700" s="50" t="s">
        <v>1172</v>
      </c>
    </row>
    <row r="3701" spans="1:10">
      <c r="A3701" s="64" t="s">
        <v>15</v>
      </c>
      <c r="B3701" s="99" t="s">
        <v>285</v>
      </c>
      <c r="C3701" t="s">
        <v>1083</v>
      </c>
      <c r="D3701">
        <v>126</v>
      </c>
      <c r="E3701" t="s">
        <v>116</v>
      </c>
      <c r="F3701" t="s">
        <v>1075</v>
      </c>
      <c r="G3701" t="str">
        <f t="shared" si="58"/>
        <v>2. 出口CV2126Y立装</v>
      </c>
      <c r="H3701" s="50" t="s">
        <v>1169</v>
      </c>
    </row>
    <row r="3702" spans="1:10">
      <c r="A3702" s="64" t="s">
        <v>15</v>
      </c>
      <c r="B3702" s="99" t="s">
        <v>285</v>
      </c>
      <c r="C3702" t="s">
        <v>1083</v>
      </c>
      <c r="D3702">
        <v>126</v>
      </c>
      <c r="E3702" t="s">
        <v>116</v>
      </c>
      <c r="F3702" t="s">
        <v>1074</v>
      </c>
      <c r="G3702" t="str">
        <f t="shared" si="58"/>
        <v>2. 出口CV2126Y卧装</v>
      </c>
      <c r="H3702" s="50" t="s">
        <v>1171</v>
      </c>
    </row>
    <row r="3703" spans="1:10">
      <c r="A3703" s="64" t="s">
        <v>15</v>
      </c>
      <c r="B3703" s="99" t="s">
        <v>285</v>
      </c>
      <c r="C3703" t="s">
        <v>1083</v>
      </c>
      <c r="D3703">
        <v>145</v>
      </c>
      <c r="E3703" t="s">
        <v>387</v>
      </c>
      <c r="F3703" t="s">
        <v>1074</v>
      </c>
      <c r="G3703" t="str">
        <f t="shared" si="58"/>
        <v>2. 出口CV2145D卧装</v>
      </c>
      <c r="H3703" s="50" t="s">
        <v>1172</v>
      </c>
    </row>
    <row r="3704" spans="1:10">
      <c r="A3704" s="64" t="s">
        <v>15</v>
      </c>
      <c r="B3704" s="99" t="s">
        <v>285</v>
      </c>
      <c r="C3704" t="s">
        <v>1083</v>
      </c>
      <c r="D3704">
        <v>145</v>
      </c>
      <c r="E3704" t="s">
        <v>116</v>
      </c>
      <c r="F3704" t="s">
        <v>1075</v>
      </c>
      <c r="G3704" t="str">
        <f t="shared" si="58"/>
        <v>2. 出口CV2145Y立装</v>
      </c>
      <c r="H3704" s="50" t="s">
        <v>1169</v>
      </c>
    </row>
    <row r="3705" spans="1:10">
      <c r="A3705" s="64" t="s">
        <v>15</v>
      </c>
      <c r="B3705" s="99" t="s">
        <v>285</v>
      </c>
      <c r="C3705" t="s">
        <v>1083</v>
      </c>
      <c r="D3705">
        <v>145</v>
      </c>
      <c r="E3705" t="s">
        <v>116</v>
      </c>
      <c r="F3705" t="s">
        <v>1074</v>
      </c>
      <c r="G3705" t="str">
        <f t="shared" si="58"/>
        <v>2. 出口CV2145Y卧装</v>
      </c>
      <c r="H3705" s="50" t="s">
        <v>1171</v>
      </c>
    </row>
    <row r="3706" spans="1:10">
      <c r="A3706" s="64" t="s">
        <v>1095</v>
      </c>
      <c r="B3706" t="s">
        <v>286</v>
      </c>
      <c r="C3706" t="s">
        <v>1083</v>
      </c>
      <c r="D3706">
        <v>40.5</v>
      </c>
      <c r="E3706" t="s">
        <v>387</v>
      </c>
      <c r="F3706" t="s">
        <v>1075</v>
      </c>
      <c r="G3706" t="str">
        <f t="shared" si="58"/>
        <v>1. 国内VCV-G40.5D立装</v>
      </c>
      <c r="H3706" s="50" t="s">
        <v>1173</v>
      </c>
      <c r="J3706" t="s">
        <v>1174</v>
      </c>
    </row>
    <row r="3707" spans="1:10">
      <c r="A3707" s="64" t="s">
        <v>1095</v>
      </c>
      <c r="B3707" t="s">
        <v>286</v>
      </c>
      <c r="C3707" t="s">
        <v>1083</v>
      </c>
      <c r="D3707">
        <v>40.5</v>
      </c>
      <c r="E3707" t="s">
        <v>387</v>
      </c>
      <c r="F3707" t="s">
        <v>1074</v>
      </c>
      <c r="G3707" t="str">
        <f t="shared" si="58"/>
        <v>1. 国内VCV-G40.5D卧装</v>
      </c>
      <c r="H3707" s="50" t="s">
        <v>1173</v>
      </c>
      <c r="J3707" t="s">
        <v>1174</v>
      </c>
    </row>
    <row r="3708" spans="1:10">
      <c r="A3708" s="64" t="s">
        <v>1095</v>
      </c>
      <c r="B3708" t="s">
        <v>286</v>
      </c>
      <c r="C3708" t="s">
        <v>1083</v>
      </c>
      <c r="D3708">
        <v>40.5</v>
      </c>
      <c r="E3708" t="s">
        <v>116</v>
      </c>
      <c r="F3708" t="s">
        <v>1075</v>
      </c>
      <c r="G3708" t="str">
        <f t="shared" si="58"/>
        <v>1. 国内VCV-G40.5Y立装</v>
      </c>
      <c r="H3708" s="50" t="s">
        <v>1173</v>
      </c>
      <c r="J3708" t="s">
        <v>1174</v>
      </c>
    </row>
    <row r="3709" spans="1:10">
      <c r="A3709" s="64" t="s">
        <v>1095</v>
      </c>
      <c r="B3709" t="s">
        <v>286</v>
      </c>
      <c r="C3709" t="s">
        <v>1083</v>
      </c>
      <c r="D3709">
        <v>40.5</v>
      </c>
      <c r="E3709" t="s">
        <v>116</v>
      </c>
      <c r="F3709" t="s">
        <v>1074</v>
      </c>
      <c r="G3709" t="str">
        <f t="shared" si="58"/>
        <v>1. 国内VCV-G40.5Y卧装</v>
      </c>
      <c r="H3709" s="50" t="s">
        <v>1173</v>
      </c>
      <c r="J3709" t="s">
        <v>1174</v>
      </c>
    </row>
    <row r="3710" spans="1:10">
      <c r="A3710" s="64" t="s">
        <v>1095</v>
      </c>
      <c r="B3710" t="s">
        <v>286</v>
      </c>
      <c r="C3710" t="s">
        <v>1083</v>
      </c>
      <c r="D3710">
        <v>72.5</v>
      </c>
      <c r="E3710" t="s">
        <v>387</v>
      </c>
      <c r="F3710" t="s">
        <v>1075</v>
      </c>
      <c r="G3710" t="str">
        <f t="shared" si="58"/>
        <v>1. 国内VCV-G72.5D立装</v>
      </c>
      <c r="H3710" s="50" t="s">
        <v>1173</v>
      </c>
      <c r="J3710" t="s">
        <v>1174</v>
      </c>
    </row>
    <row r="3711" spans="1:10">
      <c r="A3711" s="64" t="s">
        <v>1095</v>
      </c>
      <c r="B3711" t="s">
        <v>286</v>
      </c>
      <c r="C3711" t="s">
        <v>1083</v>
      </c>
      <c r="D3711">
        <v>72.5</v>
      </c>
      <c r="E3711" t="s">
        <v>387</v>
      </c>
      <c r="F3711" t="s">
        <v>1074</v>
      </c>
      <c r="G3711" t="str">
        <f t="shared" si="58"/>
        <v>1. 国内VCV-G72.5D卧装</v>
      </c>
      <c r="H3711" s="50" t="s">
        <v>1173</v>
      </c>
      <c r="J3711" t="s">
        <v>1174</v>
      </c>
    </row>
    <row r="3712" spans="1:10">
      <c r="A3712" s="64" t="s">
        <v>1095</v>
      </c>
      <c r="B3712" t="s">
        <v>286</v>
      </c>
      <c r="C3712" t="s">
        <v>1083</v>
      </c>
      <c r="D3712">
        <v>72.5</v>
      </c>
      <c r="E3712" t="s">
        <v>116</v>
      </c>
      <c r="F3712" t="s">
        <v>1075</v>
      </c>
      <c r="G3712" t="str">
        <f t="shared" si="58"/>
        <v>1. 国内VCV-G72.5Y立装</v>
      </c>
      <c r="H3712" s="50" t="s">
        <v>1173</v>
      </c>
      <c r="J3712" t="s">
        <v>1174</v>
      </c>
    </row>
    <row r="3713" spans="1:10">
      <c r="A3713" s="64" t="s">
        <v>1095</v>
      </c>
      <c r="B3713" t="s">
        <v>286</v>
      </c>
      <c r="C3713" t="s">
        <v>1083</v>
      </c>
      <c r="D3713">
        <v>72.5</v>
      </c>
      <c r="E3713" t="s">
        <v>116</v>
      </c>
      <c r="F3713" t="s">
        <v>1074</v>
      </c>
      <c r="G3713" t="str">
        <f t="shared" si="58"/>
        <v>1. 国内VCV-G72.5Y卧装</v>
      </c>
      <c r="H3713" s="50" t="s">
        <v>1173</v>
      </c>
      <c r="J3713" t="s">
        <v>1174</v>
      </c>
    </row>
    <row r="3714" spans="1:10">
      <c r="A3714" s="64" t="s">
        <v>1095</v>
      </c>
      <c r="B3714" t="s">
        <v>286</v>
      </c>
      <c r="C3714" t="s">
        <v>1083</v>
      </c>
      <c r="D3714">
        <v>126</v>
      </c>
      <c r="E3714" t="s">
        <v>387</v>
      </c>
      <c r="F3714" t="s">
        <v>1075</v>
      </c>
      <c r="G3714" t="str">
        <f t="shared" si="58"/>
        <v>1. 国内VCV-G126D立装</v>
      </c>
      <c r="H3714" s="50" t="s">
        <v>1175</v>
      </c>
      <c r="J3714" t="s">
        <v>1176</v>
      </c>
    </row>
    <row r="3715" spans="1:10">
      <c r="A3715" s="64" t="s">
        <v>1095</v>
      </c>
      <c r="B3715" t="s">
        <v>286</v>
      </c>
      <c r="C3715" t="s">
        <v>1083</v>
      </c>
      <c r="D3715">
        <v>126</v>
      </c>
      <c r="E3715" t="s">
        <v>387</v>
      </c>
      <c r="F3715" t="s">
        <v>1074</v>
      </c>
      <c r="G3715" t="str">
        <f t="shared" si="58"/>
        <v>1. 国内VCV-G126D卧装</v>
      </c>
      <c r="H3715" s="50" t="s">
        <v>1175</v>
      </c>
      <c r="J3715" t="s">
        <v>1176</v>
      </c>
    </row>
    <row r="3716" spans="1:10">
      <c r="A3716" s="64" t="s">
        <v>1095</v>
      </c>
      <c r="B3716" t="s">
        <v>286</v>
      </c>
      <c r="C3716" t="s">
        <v>1083</v>
      </c>
      <c r="D3716">
        <v>126</v>
      </c>
      <c r="E3716" t="s">
        <v>116</v>
      </c>
      <c r="F3716" t="s">
        <v>1075</v>
      </c>
      <c r="G3716" t="str">
        <f t="shared" si="58"/>
        <v>1. 国内VCV-G126Y立装</v>
      </c>
      <c r="H3716" s="50" t="s">
        <v>1177</v>
      </c>
      <c r="J3716" t="s">
        <v>1178</v>
      </c>
    </row>
    <row r="3717" spans="1:10">
      <c r="A3717" s="64" t="s">
        <v>1095</v>
      </c>
      <c r="B3717" t="s">
        <v>286</v>
      </c>
      <c r="C3717" t="s">
        <v>1083</v>
      </c>
      <c r="D3717">
        <v>126</v>
      </c>
      <c r="E3717" t="s">
        <v>116</v>
      </c>
      <c r="F3717" t="s">
        <v>1074</v>
      </c>
      <c r="G3717" t="str">
        <f t="shared" si="58"/>
        <v>1. 国内VCV-G126Y卧装</v>
      </c>
      <c r="H3717" s="50" t="s">
        <v>1177</v>
      </c>
      <c r="J3717" t="s">
        <v>1178</v>
      </c>
    </row>
    <row r="3718" spans="1:10">
      <c r="A3718" s="64" t="s">
        <v>1095</v>
      </c>
      <c r="B3718" t="s">
        <v>286</v>
      </c>
      <c r="C3718" t="s">
        <v>1083</v>
      </c>
      <c r="D3718">
        <v>145</v>
      </c>
      <c r="E3718" t="s">
        <v>387</v>
      </c>
      <c r="F3718" t="s">
        <v>1075</v>
      </c>
      <c r="G3718" t="str">
        <f t="shared" si="58"/>
        <v>1. 国内VCV-G145D立装</v>
      </c>
      <c r="H3718" s="50" t="s">
        <v>1175</v>
      </c>
      <c r="J3718" t="s">
        <v>1176</v>
      </c>
    </row>
    <row r="3719" spans="1:10">
      <c r="A3719" s="64" t="s">
        <v>1095</v>
      </c>
      <c r="B3719" t="s">
        <v>286</v>
      </c>
      <c r="C3719" t="s">
        <v>1083</v>
      </c>
      <c r="D3719">
        <v>145</v>
      </c>
      <c r="E3719" t="s">
        <v>387</v>
      </c>
      <c r="F3719" t="s">
        <v>1074</v>
      </c>
      <c r="G3719" t="str">
        <f t="shared" si="58"/>
        <v>1. 国内VCV-G145D卧装</v>
      </c>
      <c r="H3719" s="50" t="s">
        <v>1175</v>
      </c>
      <c r="J3719" t="s">
        <v>1176</v>
      </c>
    </row>
    <row r="3720" spans="1:10">
      <c r="A3720" s="64" t="s">
        <v>1095</v>
      </c>
      <c r="B3720" t="s">
        <v>286</v>
      </c>
      <c r="C3720" t="s">
        <v>1083</v>
      </c>
      <c r="D3720">
        <v>145</v>
      </c>
      <c r="E3720" t="s">
        <v>116</v>
      </c>
      <c r="F3720" t="s">
        <v>1075</v>
      </c>
      <c r="G3720" t="str">
        <f t="shared" si="58"/>
        <v>1. 国内VCV-G145Y立装</v>
      </c>
      <c r="H3720" s="50" t="s">
        <v>1177</v>
      </c>
      <c r="J3720" t="s">
        <v>1178</v>
      </c>
    </row>
    <row r="3721" spans="1:10">
      <c r="A3721" s="64" t="s">
        <v>1095</v>
      </c>
      <c r="B3721" t="s">
        <v>286</v>
      </c>
      <c r="C3721" t="s">
        <v>1083</v>
      </c>
      <c r="D3721">
        <v>145</v>
      </c>
      <c r="E3721" t="s">
        <v>116</v>
      </c>
      <c r="F3721" t="s">
        <v>1074</v>
      </c>
      <c r="G3721" t="str">
        <f t="shared" si="58"/>
        <v>1. 国内VCV-G145Y卧装</v>
      </c>
      <c r="H3721" s="50" t="s">
        <v>1177</v>
      </c>
      <c r="J3721" t="s">
        <v>1178</v>
      </c>
    </row>
    <row r="3738" spans="1:7">
      <c r="A3738" s="64" t="s">
        <v>1087</v>
      </c>
      <c r="B3738" s="64" t="s">
        <v>1088</v>
      </c>
      <c r="D3738" s="64" t="s">
        <v>1089</v>
      </c>
      <c r="E3738" t="s">
        <v>1107</v>
      </c>
    </row>
    <row r="3739" spans="1:7">
      <c r="A3739" s="64" t="s">
        <v>15</v>
      </c>
      <c r="B3739" s="64" t="s">
        <v>304</v>
      </c>
      <c r="C3739" t="s">
        <v>1083</v>
      </c>
      <c r="D3739" s="64">
        <v>40.5</v>
      </c>
      <c r="E3739" s="64" t="s">
        <v>531</v>
      </c>
      <c r="F3739" t="str">
        <f t="shared" ref="F3739:F3750" si="59">A3739&amp;B3739&amp;D3739&amp;E3739</f>
        <v>2. 出口SV40.5无</v>
      </c>
      <c r="G3739" s="7" t="s">
        <v>1146</v>
      </c>
    </row>
    <row r="3740" spans="1:7">
      <c r="A3740" s="64" t="s">
        <v>15</v>
      </c>
      <c r="B3740" s="64" t="s">
        <v>304</v>
      </c>
      <c r="C3740" t="s">
        <v>1083</v>
      </c>
      <c r="D3740" s="64">
        <v>40.5</v>
      </c>
      <c r="E3740" s="64" t="s">
        <v>1110</v>
      </c>
      <c r="F3740" t="str">
        <f t="shared" si="59"/>
        <v>2. 出口SV40.5板式电位电阻</v>
      </c>
      <c r="G3740" s="7" t="s">
        <v>1146</v>
      </c>
    </row>
    <row r="3741" spans="1:7">
      <c r="A3741" s="64" t="s">
        <v>15</v>
      </c>
      <c r="B3741" s="64" t="s">
        <v>304</v>
      </c>
      <c r="C3741" t="s">
        <v>1083</v>
      </c>
      <c r="D3741" s="64">
        <v>40.5</v>
      </c>
      <c r="E3741" t="s">
        <v>1144</v>
      </c>
      <c r="F3741" t="str">
        <f t="shared" si="59"/>
        <v>2. 出口SV40.5筒式电位电阻</v>
      </c>
      <c r="G3741" s="7" t="s">
        <v>1145</v>
      </c>
    </row>
    <row r="3742" spans="1:7">
      <c r="A3742" s="64" t="s">
        <v>15</v>
      </c>
      <c r="B3742" s="64" t="s">
        <v>304</v>
      </c>
      <c r="C3742" t="s">
        <v>1083</v>
      </c>
      <c r="D3742">
        <v>72.5</v>
      </c>
      <c r="E3742" s="64" t="s">
        <v>531</v>
      </c>
      <c r="F3742" t="str">
        <f t="shared" si="59"/>
        <v>2. 出口SV72.5无</v>
      </c>
      <c r="G3742" s="7" t="s">
        <v>1146</v>
      </c>
    </row>
    <row r="3743" spans="1:7">
      <c r="A3743" s="64" t="s">
        <v>15</v>
      </c>
      <c r="B3743" s="64" t="s">
        <v>304</v>
      </c>
      <c r="C3743" t="s">
        <v>1083</v>
      </c>
      <c r="D3743">
        <v>72.5</v>
      </c>
      <c r="E3743" s="64" t="s">
        <v>1110</v>
      </c>
      <c r="F3743" t="str">
        <f t="shared" si="59"/>
        <v>2. 出口SV72.5板式电位电阻</v>
      </c>
      <c r="G3743" s="7" t="s">
        <v>1146</v>
      </c>
    </row>
    <row r="3744" spans="1:7">
      <c r="A3744" s="64" t="s">
        <v>15</v>
      </c>
      <c r="B3744" s="64" t="s">
        <v>304</v>
      </c>
      <c r="C3744" t="s">
        <v>1083</v>
      </c>
      <c r="D3744">
        <v>72.5</v>
      </c>
      <c r="E3744" t="s">
        <v>1144</v>
      </c>
      <c r="F3744" t="str">
        <f t="shared" si="59"/>
        <v>2. 出口SV72.5筒式电位电阻</v>
      </c>
      <c r="G3744" s="7" t="s">
        <v>1145</v>
      </c>
    </row>
    <row r="3745" spans="1:8">
      <c r="A3745" t="s">
        <v>1095</v>
      </c>
      <c r="B3745" t="s">
        <v>296</v>
      </c>
      <c r="C3745" t="s">
        <v>1083</v>
      </c>
      <c r="D3745" s="64">
        <v>40.5</v>
      </c>
      <c r="E3745" s="64" t="s">
        <v>531</v>
      </c>
      <c r="F3745" t="str">
        <f t="shared" si="59"/>
        <v>1. 国内CV40.5无</v>
      </c>
      <c r="G3745" s="50" t="s">
        <v>1179</v>
      </c>
      <c r="H3745" s="50" t="s">
        <v>1180</v>
      </c>
    </row>
    <row r="3746" spans="1:8">
      <c r="A3746" t="s">
        <v>1095</v>
      </c>
      <c r="B3746" t="s">
        <v>296</v>
      </c>
      <c r="C3746" t="s">
        <v>1083</v>
      </c>
      <c r="D3746" s="64">
        <v>40.5</v>
      </c>
      <c r="E3746" s="64" t="s">
        <v>1110</v>
      </c>
      <c r="F3746" t="str">
        <f t="shared" si="59"/>
        <v>1. 国内CV40.5板式电位电阻</v>
      </c>
      <c r="G3746" s="50" t="s">
        <v>1179</v>
      </c>
      <c r="H3746" s="50" t="s">
        <v>1180</v>
      </c>
    </row>
    <row r="3747" spans="1:8">
      <c r="A3747" t="s">
        <v>1095</v>
      </c>
      <c r="B3747" t="s">
        <v>296</v>
      </c>
      <c r="C3747" t="s">
        <v>1083</v>
      </c>
      <c r="D3747" s="64">
        <v>40.5</v>
      </c>
      <c r="E3747" t="s">
        <v>1144</v>
      </c>
      <c r="F3747" t="str">
        <f t="shared" si="59"/>
        <v>1. 国内CV40.5筒式电位电阻</v>
      </c>
      <c r="G3747" s="50" t="s">
        <v>1156</v>
      </c>
      <c r="H3747" s="50" t="s">
        <v>1157</v>
      </c>
    </row>
    <row r="3748" spans="1:8">
      <c r="A3748" t="s">
        <v>1095</v>
      </c>
      <c r="B3748" t="s">
        <v>296</v>
      </c>
      <c r="C3748" t="s">
        <v>1083</v>
      </c>
      <c r="D3748">
        <v>72.5</v>
      </c>
      <c r="E3748" s="64" t="s">
        <v>531</v>
      </c>
      <c r="F3748" t="str">
        <f t="shared" si="59"/>
        <v>1. 国内CV72.5无</v>
      </c>
      <c r="G3748" s="50" t="s">
        <v>1179</v>
      </c>
      <c r="H3748" s="50" t="s">
        <v>1180</v>
      </c>
    </row>
    <row r="3749" spans="1:8">
      <c r="A3749" t="s">
        <v>1095</v>
      </c>
      <c r="B3749" t="s">
        <v>296</v>
      </c>
      <c r="C3749" t="s">
        <v>1083</v>
      </c>
      <c r="D3749">
        <v>72.5</v>
      </c>
      <c r="E3749" s="64" t="s">
        <v>1110</v>
      </c>
      <c r="F3749" t="str">
        <f t="shared" si="59"/>
        <v>1. 国内CV72.5板式电位电阻</v>
      </c>
      <c r="G3749" s="50" t="s">
        <v>1179</v>
      </c>
      <c r="H3749" s="50" t="s">
        <v>1180</v>
      </c>
    </row>
    <row r="3750" spans="1:8">
      <c r="A3750" t="s">
        <v>1095</v>
      </c>
      <c r="B3750" t="s">
        <v>296</v>
      </c>
      <c r="C3750" t="s">
        <v>1083</v>
      </c>
      <c r="D3750">
        <v>72.5</v>
      </c>
      <c r="E3750" t="s">
        <v>1144</v>
      </c>
      <c r="F3750" t="str">
        <f t="shared" si="59"/>
        <v>1. 国内CV72.5筒式电位电阻</v>
      </c>
      <c r="G3750" s="50" t="s">
        <v>1156</v>
      </c>
      <c r="H3750" s="50" t="s">
        <v>1157</v>
      </c>
    </row>
  </sheetData>
  <sheetProtection algorithmName="SHA-512" hashValue="cmBivmC4F+YaqBD9MQ3WD78BEWqu7AOzhooQxKWfKscspWaqFfW5dxOPHL+YBwidXbqQMIZ083L7xM5qeZRrjA==" saltValue="c0WIH0CbTtrTE8IeU0Bb7Q==" spinCount="100000" sheet="1" selectLockedCells="1" selectUnlockedCells="1"/>
  <mergeCells count="11">
    <mergeCell ref="A716:C716"/>
    <mergeCell ref="D716:F716"/>
    <mergeCell ref="A223:A227"/>
    <mergeCell ref="U420:U425"/>
    <mergeCell ref="U427:U432"/>
    <mergeCell ref="U434:U439"/>
    <mergeCell ref="V420:W425"/>
    <mergeCell ref="AB420:AC425"/>
    <mergeCell ref="Y420:Z425"/>
    <mergeCell ref="V427:W432"/>
    <mergeCell ref="V434:W439"/>
  </mergeCells>
  <phoneticPr fontId="58" type="noConversion"/>
  <hyperlinks>
    <hyperlink ref="C599" r:id="rId1" xr:uid="{00000000-0004-0000-0100-000000000000}"/>
    <hyperlink ref="C600" r:id="rId2" xr:uid="{00000000-0004-0000-0100-000001000000}"/>
    <hyperlink ref="C601" r:id="rId3" xr:uid="{00000000-0004-0000-0100-000002000000}"/>
    <hyperlink ref="C602" r:id="rId4" xr:uid="{00000000-0004-0000-0100-000003000000}"/>
    <hyperlink ref="C604" r:id="rId5" xr:uid="{00000000-0004-0000-0100-000004000000}"/>
    <hyperlink ref="C607" r:id="rId6" xr:uid="{00000000-0004-0000-0100-000005000000}"/>
    <hyperlink ref="C606" r:id="rId7" xr:uid="{00000000-0004-0000-0100-000006000000}"/>
    <hyperlink ref="C608" r:id="rId8" xr:uid="{00000000-0004-0000-0100-000007000000}"/>
    <hyperlink ref="C605" r:id="rId9" xr:uid="{00000000-0004-0000-0100-000008000000}"/>
    <hyperlink ref="C626" r:id="rId10" xr:uid="{00000000-0004-0000-0100-000009000000}"/>
    <hyperlink ref="C627" r:id="rId11" xr:uid="{00000000-0004-0000-0100-00000A000000}"/>
    <hyperlink ref="C628" r:id="rId12" xr:uid="{00000000-0004-0000-0100-00000B000000}"/>
    <hyperlink ref="C629" r:id="rId13" xr:uid="{00000000-0004-0000-0100-00000C000000}"/>
    <hyperlink ref="C630" r:id="rId14" xr:uid="{00000000-0004-0000-0100-00000D000000}"/>
    <hyperlink ref="C631" r:id="rId15" xr:uid="{00000000-0004-0000-0100-00000E000000}"/>
    <hyperlink ref="C632" r:id="rId16" xr:uid="{00000000-0004-0000-0100-00000F000000}"/>
    <hyperlink ref="C633" r:id="rId17" xr:uid="{00000000-0004-0000-0100-000010000000}"/>
    <hyperlink ref="C634" r:id="rId18" xr:uid="{00000000-0004-0000-0100-000011000000}"/>
    <hyperlink ref="C635" r:id="rId19" xr:uid="{00000000-0004-0000-0100-000012000000}"/>
    <hyperlink ref="C636" r:id="rId20" xr:uid="{00000000-0004-0000-0100-000013000000}"/>
    <hyperlink ref="C637" r:id="rId21" xr:uid="{00000000-0004-0000-0100-000014000000}"/>
    <hyperlink ref="C638" r:id="rId22" xr:uid="{00000000-0004-0000-0100-000015000000}"/>
    <hyperlink ref="C639" r:id="rId23" xr:uid="{00000000-0004-0000-0100-000016000000}"/>
    <hyperlink ref="C640" r:id="rId24" xr:uid="{00000000-0004-0000-0100-000017000000}"/>
    <hyperlink ref="C603" r:id="rId25" xr:uid="{00000000-0004-0000-0100-000018000000}"/>
    <hyperlink ref="B608" r:id="rId26" xr:uid="{00000000-0004-0000-0100-000019000000}"/>
    <hyperlink ref="B607" r:id="rId27" xr:uid="{00000000-0004-0000-0100-00001A000000}"/>
    <hyperlink ref="B606" r:id="rId28" xr:uid="{00000000-0004-0000-0100-00001B000000}"/>
    <hyperlink ref="B605" r:id="rId29" xr:uid="{00000000-0004-0000-0100-00001C000000}"/>
    <hyperlink ref="B599" r:id="rId30" xr:uid="{00000000-0004-0000-0100-00001D000000}"/>
    <hyperlink ref="B600" r:id="rId31" xr:uid="{00000000-0004-0000-0100-00001E000000}"/>
    <hyperlink ref="B601" r:id="rId32" xr:uid="{00000000-0004-0000-0100-00001F000000}"/>
    <hyperlink ref="B602" r:id="rId33" xr:uid="{00000000-0004-0000-0100-000020000000}"/>
    <hyperlink ref="B603" r:id="rId34" xr:uid="{00000000-0004-0000-0100-000021000000}"/>
    <hyperlink ref="B604" r:id="rId35" xr:uid="{00000000-0004-0000-0100-000022000000}"/>
    <hyperlink ref="B626" r:id="rId36" xr:uid="{00000000-0004-0000-0100-000023000000}"/>
    <hyperlink ref="B627" r:id="rId37" xr:uid="{00000000-0004-0000-0100-000024000000}"/>
    <hyperlink ref="B628" r:id="rId38" xr:uid="{00000000-0004-0000-0100-000025000000}"/>
    <hyperlink ref="B629" r:id="rId39" xr:uid="{00000000-0004-0000-0100-000026000000}"/>
    <hyperlink ref="B630" r:id="rId40" xr:uid="{00000000-0004-0000-0100-000027000000}"/>
    <hyperlink ref="B631" r:id="rId41" xr:uid="{00000000-0004-0000-0100-000028000000}"/>
    <hyperlink ref="B632" r:id="rId42" xr:uid="{00000000-0004-0000-0100-000029000000}"/>
    <hyperlink ref="B633" r:id="rId43" xr:uid="{00000000-0004-0000-0100-00002A000000}"/>
    <hyperlink ref="B634" r:id="rId44" xr:uid="{00000000-0004-0000-0100-00002B000000}"/>
    <hyperlink ref="B635" r:id="rId45" xr:uid="{00000000-0004-0000-0100-00002C000000}"/>
    <hyperlink ref="B636" r:id="rId46" xr:uid="{00000000-0004-0000-0100-00002D000000}"/>
    <hyperlink ref="B637" r:id="rId47" xr:uid="{00000000-0004-0000-0100-00002E000000}"/>
    <hyperlink ref="B638" r:id="rId48" xr:uid="{00000000-0004-0000-0100-00002F000000}"/>
    <hyperlink ref="B639" r:id="rId49" xr:uid="{00000000-0004-0000-0100-000030000000}"/>
    <hyperlink ref="B640" r:id="rId50" xr:uid="{00000000-0004-0000-0100-000031000000}"/>
    <hyperlink ref="B609" r:id="rId51" xr:uid="{00000000-0004-0000-0100-000032000000}"/>
    <hyperlink ref="C609" r:id="rId52" xr:uid="{00000000-0004-0000-0100-000033000000}"/>
    <hyperlink ref="B610" r:id="rId53" xr:uid="{00000000-0004-0000-0100-000034000000}"/>
    <hyperlink ref="C610" r:id="rId54" xr:uid="{00000000-0004-0000-0100-000035000000}"/>
    <hyperlink ref="B538" r:id="rId55" xr:uid="{00000000-0004-0000-0100-000036000000}"/>
    <hyperlink ref="C538" r:id="rId56" xr:uid="{00000000-0004-0000-0100-000037000000}"/>
    <hyperlink ref="B537" r:id="rId57" xr:uid="{00000000-0004-0000-0100-000038000000}"/>
    <hyperlink ref="C537" r:id="rId58" xr:uid="{00000000-0004-0000-0100-000039000000}"/>
    <hyperlink ref="B540" r:id="rId59" xr:uid="{00000000-0004-0000-0100-00003A000000}"/>
    <hyperlink ref="C540" r:id="rId60" xr:uid="{00000000-0004-0000-0100-00003B000000}"/>
    <hyperlink ref="B539" r:id="rId61" xr:uid="{00000000-0004-0000-0100-00003C000000}"/>
    <hyperlink ref="C539" r:id="rId62" xr:uid="{00000000-0004-0000-0100-00003D000000}"/>
    <hyperlink ref="B542" r:id="rId63" xr:uid="{00000000-0004-0000-0100-00003E000000}"/>
    <hyperlink ref="C542" r:id="rId64" xr:uid="{00000000-0004-0000-0100-00003F000000}"/>
    <hyperlink ref="B541" r:id="rId65" xr:uid="{00000000-0004-0000-0100-000040000000}"/>
    <hyperlink ref="C541" r:id="rId66" xr:uid="{00000000-0004-0000-0100-000041000000}"/>
    <hyperlink ref="B544" r:id="rId67" xr:uid="{00000000-0004-0000-0100-000042000000}"/>
    <hyperlink ref="C544" r:id="rId68" xr:uid="{00000000-0004-0000-0100-000043000000}"/>
    <hyperlink ref="B543" r:id="rId69" xr:uid="{00000000-0004-0000-0100-000044000000}"/>
    <hyperlink ref="C543" r:id="rId70" xr:uid="{00000000-0004-0000-0100-000045000000}"/>
    <hyperlink ref="B548" r:id="rId71" xr:uid="{00000000-0004-0000-0100-000046000000}"/>
    <hyperlink ref="C548" r:id="rId72" xr:uid="{00000000-0004-0000-0100-000047000000}"/>
    <hyperlink ref="B547" r:id="rId73" xr:uid="{00000000-0004-0000-0100-000048000000}"/>
    <hyperlink ref="C547" r:id="rId74" xr:uid="{00000000-0004-0000-0100-000049000000}"/>
    <hyperlink ref="B526" r:id="rId75" xr:uid="{00000000-0004-0000-0100-00004A000000}"/>
    <hyperlink ref="C526" r:id="rId76" xr:uid="{00000000-0004-0000-0100-00004B000000}"/>
    <hyperlink ref="B525" r:id="rId77" xr:uid="{00000000-0004-0000-0100-00004C000000}"/>
    <hyperlink ref="C525" r:id="rId78" xr:uid="{00000000-0004-0000-0100-00004D000000}"/>
    <hyperlink ref="B532" r:id="rId79" xr:uid="{00000000-0004-0000-0100-00004E000000}"/>
    <hyperlink ref="C532" r:id="rId80" xr:uid="{00000000-0004-0000-0100-00004F000000}"/>
    <hyperlink ref="B531" r:id="rId81" xr:uid="{00000000-0004-0000-0100-000050000000}"/>
    <hyperlink ref="C531" r:id="rId82" xr:uid="{00000000-0004-0000-0100-000051000000}"/>
    <hyperlink ref="B528" r:id="rId83" xr:uid="{00000000-0004-0000-0100-000052000000}"/>
    <hyperlink ref="C528" r:id="rId84" xr:uid="{00000000-0004-0000-0100-000053000000}"/>
    <hyperlink ref="B527" r:id="rId85" xr:uid="{00000000-0004-0000-0100-000054000000}"/>
    <hyperlink ref="C527" r:id="rId86" xr:uid="{00000000-0004-0000-0100-000055000000}"/>
    <hyperlink ref="B534" r:id="rId87" xr:uid="{00000000-0004-0000-0100-000056000000}"/>
    <hyperlink ref="C534" r:id="rId88" xr:uid="{00000000-0004-0000-0100-000057000000}"/>
    <hyperlink ref="B533" r:id="rId89" xr:uid="{00000000-0004-0000-0100-000058000000}"/>
    <hyperlink ref="C533" r:id="rId90" xr:uid="{00000000-0004-0000-0100-000059000000}"/>
    <hyperlink ref="B530" r:id="rId91" xr:uid="{00000000-0004-0000-0100-00005A000000}"/>
    <hyperlink ref="C530" r:id="rId92" xr:uid="{00000000-0004-0000-0100-00005B000000}"/>
    <hyperlink ref="B529" r:id="rId93" xr:uid="{00000000-0004-0000-0100-00005C000000}"/>
    <hyperlink ref="C529" r:id="rId94" xr:uid="{00000000-0004-0000-0100-00005D000000}"/>
    <hyperlink ref="B536" r:id="rId95" xr:uid="{00000000-0004-0000-0100-00005E000000}"/>
    <hyperlink ref="C536" r:id="rId96" xr:uid="{00000000-0004-0000-0100-00005F000000}"/>
    <hyperlink ref="B535" r:id="rId97" xr:uid="{00000000-0004-0000-0100-000060000000}"/>
    <hyperlink ref="C535" r:id="rId98" xr:uid="{00000000-0004-0000-0100-000061000000}"/>
    <hyperlink ref="G538" r:id="rId99" xr:uid="{00000000-0004-0000-0100-000062000000}"/>
    <hyperlink ref="H538" r:id="rId100" xr:uid="{00000000-0004-0000-0100-000063000000}"/>
    <hyperlink ref="G537" r:id="rId101" xr:uid="{00000000-0004-0000-0100-000064000000}"/>
    <hyperlink ref="H537" r:id="rId102" xr:uid="{00000000-0004-0000-0100-000065000000}"/>
    <hyperlink ref="G540" r:id="rId103" xr:uid="{00000000-0004-0000-0100-000066000000}"/>
    <hyperlink ref="H540" r:id="rId104" xr:uid="{00000000-0004-0000-0100-000067000000}"/>
    <hyperlink ref="G539" r:id="rId105" xr:uid="{00000000-0004-0000-0100-000068000000}"/>
    <hyperlink ref="H539" r:id="rId106" xr:uid="{00000000-0004-0000-0100-000069000000}"/>
    <hyperlink ref="G542" r:id="rId107" xr:uid="{00000000-0004-0000-0100-00006A000000}"/>
    <hyperlink ref="H542" r:id="rId108" xr:uid="{00000000-0004-0000-0100-00006B000000}"/>
    <hyperlink ref="G541" r:id="rId109" xr:uid="{00000000-0004-0000-0100-00006C000000}"/>
    <hyperlink ref="H541" r:id="rId110" xr:uid="{00000000-0004-0000-0100-00006D000000}"/>
    <hyperlink ref="G544" r:id="rId111" xr:uid="{00000000-0004-0000-0100-00006E000000}"/>
    <hyperlink ref="H544" r:id="rId112" xr:uid="{00000000-0004-0000-0100-00006F000000}"/>
    <hyperlink ref="G543" r:id="rId113" xr:uid="{00000000-0004-0000-0100-000070000000}"/>
    <hyperlink ref="H543" r:id="rId114" xr:uid="{00000000-0004-0000-0100-000071000000}"/>
    <hyperlink ref="G548" r:id="rId115" xr:uid="{00000000-0004-0000-0100-000072000000}"/>
    <hyperlink ref="H548" r:id="rId116" xr:uid="{00000000-0004-0000-0100-000073000000}"/>
    <hyperlink ref="G547" r:id="rId117" xr:uid="{00000000-0004-0000-0100-000074000000}"/>
    <hyperlink ref="H547" r:id="rId118" xr:uid="{00000000-0004-0000-0100-000075000000}"/>
    <hyperlink ref="G526" r:id="rId119" xr:uid="{00000000-0004-0000-0100-000076000000}"/>
    <hyperlink ref="H526" r:id="rId120" xr:uid="{00000000-0004-0000-0100-000077000000}"/>
    <hyperlink ref="G525" r:id="rId121" xr:uid="{00000000-0004-0000-0100-000078000000}"/>
    <hyperlink ref="H525" r:id="rId122" xr:uid="{00000000-0004-0000-0100-000079000000}"/>
    <hyperlink ref="G532" r:id="rId123" xr:uid="{00000000-0004-0000-0100-00007A000000}"/>
    <hyperlink ref="H532" r:id="rId124" xr:uid="{00000000-0004-0000-0100-00007B000000}"/>
    <hyperlink ref="G531" r:id="rId125" xr:uid="{00000000-0004-0000-0100-00007C000000}"/>
    <hyperlink ref="H531" r:id="rId126" xr:uid="{00000000-0004-0000-0100-00007D000000}"/>
    <hyperlink ref="G528" r:id="rId127" xr:uid="{00000000-0004-0000-0100-00007E000000}"/>
    <hyperlink ref="H528" r:id="rId128" xr:uid="{00000000-0004-0000-0100-00007F000000}"/>
    <hyperlink ref="G527" r:id="rId129" xr:uid="{00000000-0004-0000-0100-000080000000}"/>
    <hyperlink ref="H527" r:id="rId130" xr:uid="{00000000-0004-0000-0100-000081000000}"/>
    <hyperlink ref="G534" r:id="rId131" xr:uid="{00000000-0004-0000-0100-000082000000}"/>
    <hyperlink ref="H534" r:id="rId132" xr:uid="{00000000-0004-0000-0100-000083000000}"/>
    <hyperlink ref="G533" r:id="rId133" xr:uid="{00000000-0004-0000-0100-000084000000}"/>
    <hyperlink ref="H533" r:id="rId134" xr:uid="{00000000-0004-0000-0100-000085000000}"/>
    <hyperlink ref="G530" r:id="rId135" xr:uid="{00000000-0004-0000-0100-000086000000}"/>
    <hyperlink ref="H530" r:id="rId136" xr:uid="{00000000-0004-0000-0100-000087000000}"/>
    <hyperlink ref="G529" r:id="rId137" xr:uid="{00000000-0004-0000-0100-000088000000}"/>
    <hyperlink ref="H529" r:id="rId138" xr:uid="{00000000-0004-0000-0100-000089000000}"/>
    <hyperlink ref="G536" r:id="rId139" xr:uid="{00000000-0004-0000-0100-00008A000000}"/>
    <hyperlink ref="H536" r:id="rId140" xr:uid="{00000000-0004-0000-0100-00008B000000}"/>
    <hyperlink ref="G535" r:id="rId141" xr:uid="{00000000-0004-0000-0100-00008C000000}"/>
    <hyperlink ref="H535" r:id="rId142" xr:uid="{00000000-0004-0000-0100-00008D000000}"/>
    <hyperlink ref="G550" r:id="rId143" xr:uid="{00000000-0004-0000-0100-00008E000000}"/>
    <hyperlink ref="H550" r:id="rId144" xr:uid="{00000000-0004-0000-0100-00008F000000}"/>
    <hyperlink ref="G549" r:id="rId145" xr:uid="{00000000-0004-0000-0100-000090000000}"/>
    <hyperlink ref="H549" r:id="rId146" xr:uid="{00000000-0004-0000-0100-000091000000}"/>
    <hyperlink ref="G556" r:id="rId147" xr:uid="{00000000-0004-0000-0100-000092000000}"/>
    <hyperlink ref="H556" r:id="rId148" xr:uid="{00000000-0004-0000-0100-000093000000}"/>
    <hyperlink ref="G555" r:id="rId149" xr:uid="{00000000-0004-0000-0100-000094000000}"/>
    <hyperlink ref="H555" r:id="rId150" xr:uid="{00000000-0004-0000-0100-000095000000}"/>
    <hyperlink ref="G552" r:id="rId151" xr:uid="{00000000-0004-0000-0100-000096000000}"/>
    <hyperlink ref="H552" r:id="rId152" xr:uid="{00000000-0004-0000-0100-000097000000}"/>
    <hyperlink ref="G551" r:id="rId153" xr:uid="{00000000-0004-0000-0100-000098000000}"/>
    <hyperlink ref="H551" r:id="rId154" xr:uid="{00000000-0004-0000-0100-000099000000}"/>
    <hyperlink ref="G554" r:id="rId155" xr:uid="{00000000-0004-0000-0100-00009A000000}"/>
    <hyperlink ref="H554" r:id="rId156" xr:uid="{00000000-0004-0000-0100-00009B000000}"/>
    <hyperlink ref="G553" r:id="rId157" xr:uid="{00000000-0004-0000-0100-00009C000000}"/>
    <hyperlink ref="H553" r:id="rId158" xr:uid="{00000000-0004-0000-0100-00009D000000}"/>
    <hyperlink ref="G558" r:id="rId159" xr:uid="{00000000-0004-0000-0100-00009E000000}"/>
    <hyperlink ref="H558" r:id="rId160" xr:uid="{00000000-0004-0000-0100-00009F000000}"/>
    <hyperlink ref="G557" r:id="rId161" xr:uid="{00000000-0004-0000-0100-0000A0000000}"/>
    <hyperlink ref="H557" r:id="rId162" xr:uid="{00000000-0004-0000-0100-0000A1000000}"/>
    <hyperlink ref="G560" r:id="rId163" xr:uid="{00000000-0004-0000-0100-0000A2000000}"/>
    <hyperlink ref="H560" r:id="rId164" xr:uid="{00000000-0004-0000-0100-0000A3000000}"/>
    <hyperlink ref="G559" r:id="rId165" xr:uid="{00000000-0004-0000-0100-0000A4000000}"/>
    <hyperlink ref="H559" r:id="rId166" xr:uid="{00000000-0004-0000-0100-0000A5000000}"/>
    <hyperlink ref="G562" r:id="rId167" xr:uid="{00000000-0004-0000-0100-0000A6000000}"/>
    <hyperlink ref="H562" r:id="rId168" xr:uid="{00000000-0004-0000-0100-0000A7000000}"/>
    <hyperlink ref="G561" r:id="rId169" xr:uid="{00000000-0004-0000-0100-0000A8000000}"/>
    <hyperlink ref="H561" r:id="rId170" xr:uid="{00000000-0004-0000-0100-0000A9000000}"/>
    <hyperlink ref="G564" r:id="rId171" xr:uid="{00000000-0004-0000-0100-0000AA000000}"/>
    <hyperlink ref="H564" r:id="rId172" xr:uid="{00000000-0004-0000-0100-0000AB000000}"/>
    <hyperlink ref="G563" r:id="rId173" xr:uid="{00000000-0004-0000-0100-0000AC000000}"/>
    <hyperlink ref="H563" r:id="rId174" xr:uid="{00000000-0004-0000-0100-0000AD000000}"/>
    <hyperlink ref="G566" r:id="rId175" xr:uid="{00000000-0004-0000-0100-0000AE000000}"/>
    <hyperlink ref="H566" r:id="rId176" xr:uid="{00000000-0004-0000-0100-0000AF000000}"/>
    <hyperlink ref="G565" r:id="rId177" xr:uid="{00000000-0004-0000-0100-0000B0000000}"/>
    <hyperlink ref="H565" r:id="rId178" xr:uid="{00000000-0004-0000-0100-0000B1000000}"/>
    <hyperlink ref="G568" r:id="rId179" xr:uid="{00000000-0004-0000-0100-0000B2000000}"/>
    <hyperlink ref="H568" r:id="rId180" xr:uid="{00000000-0004-0000-0100-0000B3000000}"/>
    <hyperlink ref="G567" r:id="rId181" xr:uid="{00000000-0004-0000-0100-0000B4000000}"/>
    <hyperlink ref="H567" r:id="rId182" xr:uid="{00000000-0004-0000-0100-0000B5000000}"/>
    <hyperlink ref="G570" r:id="rId183" xr:uid="{00000000-0004-0000-0100-0000B6000000}"/>
    <hyperlink ref="H570" r:id="rId184" xr:uid="{00000000-0004-0000-0100-0000B7000000}"/>
    <hyperlink ref="G569" r:id="rId185" xr:uid="{00000000-0004-0000-0100-0000B8000000}"/>
    <hyperlink ref="H569" r:id="rId186" xr:uid="{00000000-0004-0000-0100-0000B9000000}"/>
    <hyperlink ref="G572" r:id="rId187" xr:uid="{00000000-0004-0000-0100-0000BA000000}"/>
    <hyperlink ref="H572" r:id="rId188" xr:uid="{00000000-0004-0000-0100-0000BB000000}"/>
    <hyperlink ref="G571" r:id="rId189" xr:uid="{00000000-0004-0000-0100-0000BC000000}"/>
    <hyperlink ref="H571" r:id="rId190" xr:uid="{00000000-0004-0000-0100-0000BD000000}"/>
    <hyperlink ref="G574" r:id="rId191" xr:uid="{00000000-0004-0000-0100-0000BE000000}"/>
    <hyperlink ref="H574" r:id="rId192" xr:uid="{00000000-0004-0000-0100-0000BF000000}"/>
    <hyperlink ref="G573" r:id="rId193" xr:uid="{00000000-0004-0000-0100-0000C0000000}"/>
    <hyperlink ref="H573" r:id="rId194" xr:uid="{00000000-0004-0000-0100-0000C1000000}"/>
    <hyperlink ref="G576" r:id="rId195" xr:uid="{00000000-0004-0000-0100-0000C2000000}"/>
    <hyperlink ref="H576" r:id="rId196" xr:uid="{00000000-0004-0000-0100-0000C3000000}"/>
    <hyperlink ref="G575" r:id="rId197" xr:uid="{00000000-0004-0000-0100-0000C4000000}"/>
    <hyperlink ref="H575" r:id="rId198" xr:uid="{00000000-0004-0000-0100-0000C5000000}"/>
    <hyperlink ref="G578" r:id="rId199" xr:uid="{00000000-0004-0000-0100-0000C6000000}"/>
    <hyperlink ref="H578" r:id="rId200" xr:uid="{00000000-0004-0000-0100-0000C7000000}"/>
    <hyperlink ref="G577" r:id="rId201" xr:uid="{00000000-0004-0000-0100-0000C8000000}"/>
    <hyperlink ref="H577" r:id="rId202" xr:uid="{00000000-0004-0000-0100-0000C9000000}"/>
    <hyperlink ref="G580" r:id="rId203" xr:uid="{00000000-0004-0000-0100-0000CA000000}"/>
    <hyperlink ref="H580" r:id="rId204" xr:uid="{00000000-0004-0000-0100-0000CB000000}"/>
    <hyperlink ref="G579" r:id="rId205" xr:uid="{00000000-0004-0000-0100-0000CC000000}"/>
    <hyperlink ref="H579" r:id="rId206" xr:uid="{00000000-0004-0000-0100-0000CD000000}"/>
    <hyperlink ref="G582" r:id="rId207" xr:uid="{00000000-0004-0000-0100-0000CE000000}"/>
    <hyperlink ref="H582" r:id="rId208" xr:uid="{00000000-0004-0000-0100-0000CF000000}"/>
    <hyperlink ref="G581" r:id="rId209" xr:uid="{00000000-0004-0000-0100-0000D0000000}"/>
    <hyperlink ref="H581" r:id="rId210" xr:uid="{00000000-0004-0000-0100-0000D1000000}"/>
    <hyperlink ref="G584" r:id="rId211" xr:uid="{00000000-0004-0000-0100-0000D2000000}"/>
    <hyperlink ref="H584" r:id="rId212" xr:uid="{00000000-0004-0000-0100-0000D3000000}"/>
    <hyperlink ref="G583" r:id="rId213" xr:uid="{00000000-0004-0000-0100-0000D4000000}"/>
    <hyperlink ref="H583" r:id="rId214" xr:uid="{00000000-0004-0000-0100-0000D5000000}"/>
    <hyperlink ref="B492" r:id="rId215" xr:uid="{00000000-0004-0000-0100-0000D6000000}"/>
    <hyperlink ref="B493" r:id="rId216" xr:uid="{00000000-0004-0000-0100-0000D7000000}"/>
    <hyperlink ref="B495" r:id="rId217" xr:uid="{00000000-0004-0000-0100-0000D8000000}"/>
    <hyperlink ref="B496" r:id="rId218" xr:uid="{00000000-0004-0000-0100-0000D9000000}"/>
    <hyperlink ref="B497" r:id="rId219" xr:uid="{00000000-0004-0000-0100-0000DA000000}"/>
    <hyperlink ref="B498" r:id="rId220" xr:uid="{00000000-0004-0000-0100-0000DB000000}"/>
    <hyperlink ref="B499" r:id="rId221" xr:uid="{00000000-0004-0000-0100-0000DC000000}"/>
    <hyperlink ref="B500" r:id="rId222" xr:uid="{00000000-0004-0000-0100-0000DD000000}"/>
    <hyperlink ref="B501" r:id="rId223" xr:uid="{00000000-0004-0000-0100-0000DE000000}"/>
    <hyperlink ref="B502" r:id="rId224" xr:uid="{00000000-0004-0000-0100-0000DF000000}"/>
    <hyperlink ref="B503" r:id="rId225" xr:uid="{00000000-0004-0000-0100-0000E0000000}"/>
    <hyperlink ref="B504" r:id="rId226" xr:uid="{00000000-0004-0000-0100-0000E1000000}"/>
    <hyperlink ref="B505" r:id="rId227" xr:uid="{00000000-0004-0000-0100-0000E2000000}"/>
    <hyperlink ref="B506" r:id="rId228" xr:uid="{00000000-0004-0000-0100-0000E3000000}"/>
    <hyperlink ref="B507" r:id="rId229" xr:uid="{00000000-0004-0000-0100-0000E4000000}"/>
    <hyperlink ref="B508" r:id="rId230" xr:uid="{00000000-0004-0000-0100-0000E5000000}"/>
    <hyperlink ref="C491" r:id="rId231" xr:uid="{00000000-0004-0000-0100-0000E6000000}"/>
    <hyperlink ref="C492" r:id="rId232" xr:uid="{00000000-0004-0000-0100-0000E7000000}"/>
    <hyperlink ref="C493" r:id="rId233" xr:uid="{00000000-0004-0000-0100-0000E8000000}"/>
    <hyperlink ref="C494" r:id="rId234" xr:uid="{00000000-0004-0000-0100-0000E9000000}"/>
    <hyperlink ref="C495" r:id="rId235" xr:uid="{00000000-0004-0000-0100-0000EA000000}"/>
    <hyperlink ref="C496" r:id="rId236" xr:uid="{00000000-0004-0000-0100-0000EB000000}"/>
    <hyperlink ref="C497" r:id="rId237" xr:uid="{00000000-0004-0000-0100-0000EC000000}"/>
    <hyperlink ref="C498" r:id="rId238" xr:uid="{00000000-0004-0000-0100-0000ED000000}"/>
    <hyperlink ref="C499" r:id="rId239" xr:uid="{00000000-0004-0000-0100-0000EE000000}"/>
    <hyperlink ref="C500" r:id="rId240" xr:uid="{00000000-0004-0000-0100-0000EF000000}"/>
    <hyperlink ref="C501" r:id="rId241" xr:uid="{00000000-0004-0000-0100-0000F0000000}"/>
    <hyperlink ref="C502" r:id="rId242" xr:uid="{00000000-0004-0000-0100-0000F1000000}"/>
    <hyperlink ref="C503" r:id="rId243" xr:uid="{00000000-0004-0000-0100-0000F2000000}"/>
    <hyperlink ref="C504" r:id="rId244" xr:uid="{00000000-0004-0000-0100-0000F3000000}"/>
    <hyperlink ref="C505" r:id="rId245" xr:uid="{00000000-0004-0000-0100-0000F4000000}"/>
    <hyperlink ref="C506" r:id="rId246" xr:uid="{00000000-0004-0000-0100-0000F5000000}"/>
    <hyperlink ref="C507" r:id="rId247" xr:uid="{00000000-0004-0000-0100-0000F6000000}"/>
    <hyperlink ref="C508" r:id="rId248" xr:uid="{00000000-0004-0000-0100-0000F7000000}"/>
  </hyperlinks>
  <pageMargins left="0.75" right="0.75" top="1" bottom="1" header="0.5" footer="0.5"/>
  <pageSetup paperSize="9" orientation="portrait"/>
  <drawing r:id="rId249"/>
  <legacyDrawing r:id="rId250"/>
  <oleObjects>
    <mc:AlternateContent xmlns:mc="http://schemas.openxmlformats.org/markup-compatibility/2006">
      <mc:Choice Requires="x14">
        <oleObject progId="ZWCAD.Drawing" shapeId="2049" r:id="rId251">
          <objectPr defaultSize="0" altText="" r:id="rId252">
            <anchor moveWithCells="1">
              <from>
                <xdr:col>7</xdr:col>
                <xdr:colOff>323850</xdr:colOff>
                <xdr:row>16</xdr:row>
                <xdr:rowOff>158750</xdr:rowOff>
              </from>
              <to>
                <xdr:col>7</xdr:col>
                <xdr:colOff>3486150</xdr:colOff>
                <xdr:row>16</xdr:row>
                <xdr:rowOff>2425700</xdr:rowOff>
              </to>
            </anchor>
          </objectPr>
        </oleObject>
      </mc:Choice>
      <mc:Fallback>
        <oleObject progId="ZWCAD.Drawing" shapeId="2049" r:id="rId251"/>
      </mc:Fallback>
    </mc:AlternateContent>
    <mc:AlternateContent xmlns:mc="http://schemas.openxmlformats.org/markup-compatibility/2006">
      <mc:Choice Requires="x14">
        <oleObject progId="ZWCAD.Drawing" shapeId="2050" r:id="rId253">
          <objectPr defaultSize="0" altText="" r:id="rId254">
            <anchor moveWithCells="1">
              <from>
                <xdr:col>7</xdr:col>
                <xdr:colOff>342900</xdr:colOff>
                <xdr:row>17</xdr:row>
                <xdr:rowOff>120650</xdr:rowOff>
              </from>
              <to>
                <xdr:col>7</xdr:col>
                <xdr:colOff>3359150</xdr:colOff>
                <xdr:row>17</xdr:row>
                <xdr:rowOff>2413000</xdr:rowOff>
              </to>
            </anchor>
          </objectPr>
        </oleObject>
      </mc:Choice>
      <mc:Fallback>
        <oleObject progId="ZWCAD.Drawing" shapeId="2050" r:id="rId253"/>
      </mc:Fallback>
    </mc:AlternateContent>
    <mc:AlternateContent xmlns:mc="http://schemas.openxmlformats.org/markup-compatibility/2006">
      <mc:Choice Requires="x14">
        <oleObject progId="ZWCAD.Drawing" shapeId="2051" r:id="rId255">
          <objectPr defaultSize="0" altText="" r:id="rId256">
            <anchor moveWithCells="1">
              <from>
                <xdr:col>7</xdr:col>
                <xdr:colOff>139700</xdr:colOff>
                <xdr:row>18</xdr:row>
                <xdr:rowOff>139700</xdr:rowOff>
              </from>
              <to>
                <xdr:col>7</xdr:col>
                <xdr:colOff>3613150</xdr:colOff>
                <xdr:row>18</xdr:row>
                <xdr:rowOff>2387600</xdr:rowOff>
              </to>
            </anchor>
          </objectPr>
        </oleObject>
      </mc:Choice>
      <mc:Fallback>
        <oleObject progId="ZWCAD.Drawing" shapeId="2051" r:id="rId255"/>
      </mc:Fallback>
    </mc:AlternateContent>
    <mc:AlternateContent xmlns:mc="http://schemas.openxmlformats.org/markup-compatibility/2006">
      <mc:Choice Requires="x14">
        <oleObject progId="ZWCAD.Drawing" shapeId="2052" r:id="rId257">
          <objectPr defaultSize="0" altText="" r:id="rId258">
            <anchor moveWithCells="1">
              <from>
                <xdr:col>7</xdr:col>
                <xdr:colOff>292100</xdr:colOff>
                <xdr:row>19</xdr:row>
                <xdr:rowOff>139700</xdr:rowOff>
              </from>
              <to>
                <xdr:col>7</xdr:col>
                <xdr:colOff>3460750</xdr:colOff>
                <xdr:row>19</xdr:row>
                <xdr:rowOff>2362200</xdr:rowOff>
              </to>
            </anchor>
          </objectPr>
        </oleObject>
      </mc:Choice>
      <mc:Fallback>
        <oleObject progId="ZWCAD.Drawing" shapeId="2052" r:id="rId257"/>
      </mc:Fallback>
    </mc:AlternateContent>
    <mc:AlternateContent xmlns:mc="http://schemas.openxmlformats.org/markup-compatibility/2006">
      <mc:Choice Requires="x14">
        <oleObject progId="ZWCAD.Drawing" shapeId="2053" r:id="rId259">
          <objectPr defaultSize="0" altText="" r:id="rId260">
            <anchor moveWithCells="1">
              <from>
                <xdr:col>7</xdr:col>
                <xdr:colOff>228600</xdr:colOff>
                <xdr:row>20</xdr:row>
                <xdr:rowOff>152400</xdr:rowOff>
              </from>
              <to>
                <xdr:col>7</xdr:col>
                <xdr:colOff>3340100</xdr:colOff>
                <xdr:row>20</xdr:row>
                <xdr:rowOff>2425700</xdr:rowOff>
              </to>
            </anchor>
          </objectPr>
        </oleObject>
      </mc:Choice>
      <mc:Fallback>
        <oleObject progId="ZWCAD.Drawing" shapeId="2053" r:id="rId259"/>
      </mc:Fallback>
    </mc:AlternateContent>
    <mc:AlternateContent xmlns:mc="http://schemas.openxmlformats.org/markup-compatibility/2006">
      <mc:Choice Requires="x14">
        <oleObject progId="ZWCAD.Drawing" shapeId="2054" r:id="rId261">
          <objectPr defaultSize="0" altText="" r:id="rId262">
            <anchor moveWithCells="1">
              <from>
                <xdr:col>7</xdr:col>
                <xdr:colOff>273050</xdr:colOff>
                <xdr:row>21</xdr:row>
                <xdr:rowOff>146050</xdr:rowOff>
              </from>
              <to>
                <xdr:col>7</xdr:col>
                <xdr:colOff>3409950</xdr:colOff>
                <xdr:row>21</xdr:row>
                <xdr:rowOff>2374900</xdr:rowOff>
              </to>
            </anchor>
          </objectPr>
        </oleObject>
      </mc:Choice>
      <mc:Fallback>
        <oleObject progId="ZWCAD.Drawing" shapeId="2054" r:id="rId261"/>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CP642"/>
  <sheetViews>
    <sheetView topLeftCell="A35" workbookViewId="0">
      <selection activeCell="F35" sqref="F35"/>
    </sheetView>
  </sheetViews>
  <sheetFormatPr defaultColWidth="9" defaultRowHeight="14.5"/>
  <cols>
    <col min="1" max="1" width="10.7265625" customWidth="1"/>
    <col min="2" max="2" width="31.08984375" customWidth="1"/>
    <col min="5" max="5" width="18.90625" customWidth="1"/>
    <col min="6" max="6" width="25.453125" customWidth="1"/>
    <col min="7" max="7" width="15.08984375" customWidth="1"/>
    <col min="11" max="11" width="17.36328125" customWidth="1"/>
    <col min="12" max="12" width="31.90625" customWidth="1"/>
    <col min="15" max="15" width="8.08984375" customWidth="1"/>
    <col min="16" max="16" width="37.08984375" customWidth="1"/>
    <col min="18" max="18" width="13.453125" customWidth="1"/>
    <col min="25" max="25" width="50.08984375" customWidth="1"/>
    <col min="26" max="26" width="19.1796875" customWidth="1"/>
    <col min="35" max="35" width="40.90625" customWidth="1"/>
    <col min="36" max="36" width="10.90625" customWidth="1"/>
    <col min="37" max="37" width="32.1796875" customWidth="1"/>
    <col min="38" max="38" width="25.6328125" customWidth="1"/>
    <col min="39" max="39" width="14.08984375" customWidth="1"/>
    <col min="40" max="40" width="12.08984375" customWidth="1"/>
    <col min="44" max="44" width="34.6328125" customWidth="1"/>
    <col min="51" max="51" width="10.6328125" customWidth="1"/>
    <col min="55" max="55" width="36.453125" customWidth="1"/>
    <col min="62" max="62" width="17.7265625" customWidth="1"/>
    <col min="63" max="63" width="17.36328125" customWidth="1"/>
    <col min="65" max="65" width="19.90625" customWidth="1"/>
    <col min="66" max="66" width="22.453125" customWidth="1"/>
    <col min="68" max="68" width="21.6328125" customWidth="1"/>
    <col min="69" max="70" width="10.7265625" customWidth="1"/>
    <col min="72" max="72" width="17.6328125" customWidth="1"/>
    <col min="73" max="73" width="14.6328125" customWidth="1"/>
    <col min="84" max="84" width="21.90625" customWidth="1"/>
    <col min="89" max="89" width="25.6328125" customWidth="1"/>
  </cols>
  <sheetData>
    <row r="1" spans="1:94" ht="28">
      <c r="A1" t="s">
        <v>1181</v>
      </c>
      <c r="B1" t="s">
        <v>1095</v>
      </c>
      <c r="E1" s="21" t="s">
        <v>1182</v>
      </c>
      <c r="F1" s="21" t="s">
        <v>1183</v>
      </c>
      <c r="K1" t="s">
        <v>601</v>
      </c>
      <c r="L1" t="s">
        <v>1184</v>
      </c>
      <c r="M1" t="s">
        <v>1185</v>
      </c>
      <c r="O1" s="21" t="s">
        <v>1186</v>
      </c>
      <c r="P1" s="22" t="s">
        <v>1187</v>
      </c>
      <c r="R1" s="9" t="s">
        <v>601</v>
      </c>
      <c r="S1" s="9" t="s">
        <v>1185</v>
      </c>
      <c r="T1" s="9" t="s">
        <v>388</v>
      </c>
      <c r="U1" s="9" t="s">
        <v>133</v>
      </c>
      <c r="V1" s="9" t="s">
        <v>134</v>
      </c>
      <c r="W1" s="9" t="s">
        <v>132</v>
      </c>
      <c r="X1" s="9" t="s">
        <v>131</v>
      </c>
      <c r="Y1" t="s">
        <v>1184</v>
      </c>
      <c r="Z1" t="s">
        <v>1188</v>
      </c>
      <c r="AA1" t="s">
        <v>1189</v>
      </c>
      <c r="AB1" t="s">
        <v>133</v>
      </c>
      <c r="AC1" t="s">
        <v>134</v>
      </c>
      <c r="AD1" t="s">
        <v>132</v>
      </c>
      <c r="AE1" t="s">
        <v>131</v>
      </c>
      <c r="AF1" t="s">
        <v>1190</v>
      </c>
      <c r="AG1" s="23" t="s">
        <v>386</v>
      </c>
      <c r="AH1" s="23" t="s">
        <v>1191</v>
      </c>
      <c r="AI1" s="23" t="s">
        <v>601</v>
      </c>
      <c r="AK1" s="24" t="s">
        <v>601</v>
      </c>
      <c r="AL1" s="24" t="s">
        <v>1192</v>
      </c>
      <c r="AN1" s="25" t="s">
        <v>601</v>
      </c>
      <c r="AO1" s="25" t="s">
        <v>1193</v>
      </c>
      <c r="AP1" s="25" t="s">
        <v>1194</v>
      </c>
      <c r="AQ1" s="25" t="s">
        <v>1191</v>
      </c>
      <c r="AR1" s="26" t="s">
        <v>1184</v>
      </c>
      <c r="AS1" s="25" t="s">
        <v>107</v>
      </c>
      <c r="AT1" s="25" t="s">
        <v>133</v>
      </c>
      <c r="AU1" s="25" t="s">
        <v>134</v>
      </c>
      <c r="AV1" s="25" t="s">
        <v>132</v>
      </c>
      <c r="AW1" s="25" t="s">
        <v>131</v>
      </c>
      <c r="AY1" s="27" t="s">
        <v>601</v>
      </c>
      <c r="AZ1" s="27" t="s">
        <v>1193</v>
      </c>
      <c r="BA1" s="27" t="s">
        <v>1195</v>
      </c>
      <c r="BB1" s="27" t="s">
        <v>1191</v>
      </c>
      <c r="BC1" s="27" t="s">
        <v>1184</v>
      </c>
      <c r="BD1" s="27" t="s">
        <v>107</v>
      </c>
      <c r="BE1" s="27" t="s">
        <v>133</v>
      </c>
      <c r="BF1" s="27" t="s">
        <v>134</v>
      </c>
      <c r="BG1" s="27" t="s">
        <v>132</v>
      </c>
      <c r="BH1" s="27" t="s">
        <v>131</v>
      </c>
      <c r="BJ1" s="28" t="s">
        <v>1196</v>
      </c>
      <c r="BK1" s="28" t="s">
        <v>1195</v>
      </c>
      <c r="BM1" s="29" t="s">
        <v>1196</v>
      </c>
      <c r="BN1" s="29" t="s">
        <v>1197</v>
      </c>
      <c r="BP1" s="27" t="s">
        <v>1196</v>
      </c>
      <c r="BQ1" s="27" t="s">
        <v>1198</v>
      </c>
      <c r="BR1" s="27" t="s">
        <v>1198</v>
      </c>
      <c r="BT1" s="27" t="s">
        <v>1199</v>
      </c>
      <c r="BU1" s="27" t="s">
        <v>1200</v>
      </c>
      <c r="BV1" s="27" t="s">
        <v>1195</v>
      </c>
      <c r="BW1" s="27" t="s">
        <v>1199</v>
      </c>
      <c r="BX1" s="27" t="s">
        <v>1201</v>
      </c>
      <c r="BY1" s="27">
        <v>1</v>
      </c>
      <c r="CF1" t="s">
        <v>1202</v>
      </c>
      <c r="CG1" t="s">
        <v>1203</v>
      </c>
      <c r="CH1" t="s">
        <v>1204</v>
      </c>
      <c r="CI1" t="s">
        <v>1205</v>
      </c>
      <c r="CJ1" t="str">
        <f t="shared" ref="CJ1:CJ64" si="0">CG1&amp;CI1&amp;CH1</f>
        <v>H2:R2</v>
      </c>
      <c r="CK1" t="s">
        <v>3</v>
      </c>
      <c r="CL1" t="s">
        <v>1206</v>
      </c>
      <c r="CM1" t="s">
        <v>1207</v>
      </c>
      <c r="CN1" t="s">
        <v>1208</v>
      </c>
      <c r="CO1" t="s">
        <v>1209</v>
      </c>
      <c r="CP1" t="str">
        <f t="shared" ref="CP1:CP64" si="1">CM1&amp;CJ1&amp;CN1&amp;CL1&amp;CO1</f>
        <v>Range("H2:R2").Value = ThisWorkbook.Sheets("Data Source").Range("CK1").Value</v>
      </c>
    </row>
    <row r="2" spans="1:94" ht="28">
      <c r="A2" s="30"/>
      <c r="B2" t="s">
        <v>15</v>
      </c>
      <c r="E2" s="31"/>
      <c r="F2" s="21" t="s">
        <v>909</v>
      </c>
      <c r="K2" t="s">
        <v>1210</v>
      </c>
      <c r="L2" t="s">
        <v>1211</v>
      </c>
      <c r="M2" t="s">
        <v>1212</v>
      </c>
      <c r="O2" s="32"/>
      <c r="P2" s="22" t="s">
        <v>1187</v>
      </c>
      <c r="R2" s="33" t="s">
        <v>1213</v>
      </c>
      <c r="S2" s="33" t="s">
        <v>1212</v>
      </c>
      <c r="T2" s="33" t="s">
        <v>118</v>
      </c>
      <c r="U2" s="33">
        <v>265</v>
      </c>
      <c r="V2" s="33">
        <v>295</v>
      </c>
      <c r="W2" s="33">
        <v>175</v>
      </c>
      <c r="X2" s="33">
        <v>50</v>
      </c>
      <c r="Y2" s="9" t="s">
        <v>1211</v>
      </c>
      <c r="Z2" s="34" t="s">
        <v>291</v>
      </c>
      <c r="AA2" s="34">
        <v>72.5</v>
      </c>
      <c r="AB2" s="34">
        <v>350</v>
      </c>
      <c r="AC2" s="34">
        <v>385</v>
      </c>
      <c r="AD2" s="34" t="s">
        <v>115</v>
      </c>
      <c r="AE2" s="34">
        <v>140</v>
      </c>
      <c r="AG2" s="33">
        <v>350</v>
      </c>
      <c r="AH2" s="33" t="s">
        <v>28</v>
      </c>
      <c r="AI2" s="33" t="s">
        <v>1214</v>
      </c>
      <c r="AK2" s="35" t="s">
        <v>291</v>
      </c>
      <c r="AL2" s="35" t="s">
        <v>1215</v>
      </c>
      <c r="AN2" s="33" t="s">
        <v>1210</v>
      </c>
      <c r="AO2" s="25" t="s">
        <v>1216</v>
      </c>
      <c r="AP2" s="25">
        <v>40.5</v>
      </c>
      <c r="AQ2" s="36" t="s">
        <v>28</v>
      </c>
      <c r="AR2" s="37" t="s">
        <v>1211</v>
      </c>
      <c r="AS2" s="38" t="s">
        <v>387</v>
      </c>
      <c r="AT2" s="25">
        <v>250</v>
      </c>
      <c r="AU2" s="25">
        <v>275</v>
      </c>
      <c r="AV2" s="25" t="s">
        <v>115</v>
      </c>
      <c r="AW2" s="25">
        <v>95</v>
      </c>
      <c r="AY2" s="25" t="s">
        <v>1210</v>
      </c>
      <c r="AZ2" s="25" t="s">
        <v>1212</v>
      </c>
      <c r="BA2" s="25">
        <v>10</v>
      </c>
      <c r="BB2" s="36" t="s">
        <v>28</v>
      </c>
      <c r="BC2" s="37" t="s">
        <v>1211</v>
      </c>
      <c r="BD2" s="38" t="s">
        <v>387</v>
      </c>
      <c r="BE2" s="25">
        <v>200</v>
      </c>
      <c r="BF2" s="25" t="s">
        <v>115</v>
      </c>
      <c r="BG2" s="25" t="s">
        <v>115</v>
      </c>
      <c r="BH2" s="25">
        <v>50</v>
      </c>
      <c r="BJ2" s="39" t="s">
        <v>1217</v>
      </c>
      <c r="BK2" s="39" t="s">
        <v>1218</v>
      </c>
      <c r="BM2" s="39" t="s">
        <v>1219</v>
      </c>
      <c r="BN2" s="39" t="s">
        <v>1220</v>
      </c>
      <c r="BP2" s="39" t="s">
        <v>1221</v>
      </c>
      <c r="BQ2" s="39" t="s">
        <v>1222</v>
      </c>
      <c r="BR2" s="39"/>
      <c r="BS2" s="39"/>
      <c r="BT2" s="39" t="s">
        <v>1223</v>
      </c>
      <c r="BU2" s="39" t="s">
        <v>1224</v>
      </c>
      <c r="BV2" s="39">
        <v>10</v>
      </c>
      <c r="BW2" s="39" t="s">
        <v>433</v>
      </c>
      <c r="BX2" s="39">
        <v>1</v>
      </c>
      <c r="BY2" s="39">
        <v>2</v>
      </c>
      <c r="CF2" t="s">
        <v>1225</v>
      </c>
      <c r="CG2" t="s">
        <v>1226</v>
      </c>
      <c r="CH2" t="s">
        <v>1227</v>
      </c>
      <c r="CI2" t="s">
        <v>1205</v>
      </c>
      <c r="CJ2" t="str">
        <f t="shared" si="0"/>
        <v>Z2:AK2</v>
      </c>
      <c r="CL2" t="s">
        <v>1228</v>
      </c>
      <c r="CM2" t="s">
        <v>1207</v>
      </c>
      <c r="CN2" t="s">
        <v>1208</v>
      </c>
      <c r="CO2" t="s">
        <v>1209</v>
      </c>
      <c r="CP2" t="str">
        <f t="shared" si="1"/>
        <v>Range("Z2:AK2").Value = ThisWorkbook.Sheets("Data Source").Range("CK2").Value</v>
      </c>
    </row>
    <row r="3" spans="1:94" ht="26">
      <c r="E3" s="21" t="s">
        <v>1229</v>
      </c>
      <c r="F3" s="21" t="s">
        <v>236</v>
      </c>
      <c r="G3" s="21" t="s">
        <v>235</v>
      </c>
      <c r="K3" t="s">
        <v>1210</v>
      </c>
      <c r="L3" t="s">
        <v>1211</v>
      </c>
      <c r="M3" t="s">
        <v>162</v>
      </c>
      <c r="P3" s="40" t="s">
        <v>1230</v>
      </c>
      <c r="R3" s="33" t="s">
        <v>1213</v>
      </c>
      <c r="S3" s="33" t="s">
        <v>1216</v>
      </c>
      <c r="T3" s="33" t="s">
        <v>118</v>
      </c>
      <c r="U3" s="33">
        <v>265</v>
      </c>
      <c r="V3" s="33">
        <v>295</v>
      </c>
      <c r="W3" s="33">
        <v>175</v>
      </c>
      <c r="X3" s="33">
        <v>50</v>
      </c>
      <c r="Y3" s="9" t="s">
        <v>1211</v>
      </c>
      <c r="Z3" s="34" t="s">
        <v>291</v>
      </c>
      <c r="AA3" s="34">
        <v>126</v>
      </c>
      <c r="AB3" s="34">
        <v>550</v>
      </c>
      <c r="AC3" s="34">
        <v>605</v>
      </c>
      <c r="AD3" s="34">
        <v>460</v>
      </c>
      <c r="AE3" s="34">
        <v>230</v>
      </c>
      <c r="AG3" s="33">
        <v>350</v>
      </c>
      <c r="AH3" s="33" t="s">
        <v>290</v>
      </c>
      <c r="AI3" s="33" t="s">
        <v>1214</v>
      </c>
      <c r="AK3" s="35" t="s">
        <v>296</v>
      </c>
      <c r="AL3" s="35" t="s">
        <v>1231</v>
      </c>
      <c r="AN3" s="33" t="s">
        <v>1210</v>
      </c>
      <c r="AO3" s="25" t="s">
        <v>1216</v>
      </c>
      <c r="AP3" s="25">
        <v>72.5</v>
      </c>
      <c r="AQ3" s="36" t="s">
        <v>28</v>
      </c>
      <c r="AR3" s="37" t="s">
        <v>1211</v>
      </c>
      <c r="AS3" s="38" t="s">
        <v>387</v>
      </c>
      <c r="AT3" s="25">
        <v>350</v>
      </c>
      <c r="AU3" s="25">
        <v>385</v>
      </c>
      <c r="AV3" s="25" t="s">
        <v>115</v>
      </c>
      <c r="AW3" s="25">
        <v>140</v>
      </c>
      <c r="AY3" s="25" t="s">
        <v>1210</v>
      </c>
      <c r="AZ3" s="25" t="s">
        <v>162</v>
      </c>
      <c r="BA3" s="25">
        <v>10</v>
      </c>
      <c r="BB3" s="36" t="s">
        <v>28</v>
      </c>
      <c r="BC3" s="37" t="s">
        <v>1211</v>
      </c>
      <c r="BD3" s="38" t="s">
        <v>387</v>
      </c>
      <c r="BE3" s="25">
        <v>200</v>
      </c>
      <c r="BF3" s="25" t="s">
        <v>115</v>
      </c>
      <c r="BG3" s="25" t="s">
        <v>115</v>
      </c>
      <c r="BH3" s="25">
        <v>50</v>
      </c>
      <c r="BJ3" s="39" t="s">
        <v>1232</v>
      </c>
      <c r="BK3" s="39" t="s">
        <v>1218</v>
      </c>
      <c r="BM3" s="39" t="s">
        <v>1233</v>
      </c>
      <c r="BN3" s="39" t="s">
        <v>1234</v>
      </c>
      <c r="BP3" s="39" t="s">
        <v>1235</v>
      </c>
      <c r="BQ3" s="39" t="s">
        <v>1236</v>
      </c>
      <c r="BR3" s="39"/>
      <c r="BS3" s="39"/>
      <c r="BT3" s="39" t="s">
        <v>1237</v>
      </c>
      <c r="BU3" s="39" t="s">
        <v>1238</v>
      </c>
      <c r="BV3" s="39" t="s">
        <v>119</v>
      </c>
      <c r="BW3" s="39" t="s">
        <v>433</v>
      </c>
      <c r="BX3" s="39">
        <v>1</v>
      </c>
      <c r="BY3" s="39">
        <v>2</v>
      </c>
      <c r="CF3" t="s">
        <v>1239</v>
      </c>
      <c r="CG3" t="s">
        <v>1240</v>
      </c>
      <c r="CH3" t="s">
        <v>1241</v>
      </c>
      <c r="CI3" t="s">
        <v>1205</v>
      </c>
      <c r="CJ3" t="str">
        <f t="shared" si="0"/>
        <v>H3:R3</v>
      </c>
      <c r="CL3" t="s">
        <v>1242</v>
      </c>
      <c r="CM3" t="s">
        <v>1207</v>
      </c>
      <c r="CN3" t="s">
        <v>1208</v>
      </c>
      <c r="CO3" t="s">
        <v>1209</v>
      </c>
      <c r="CP3" t="str">
        <f t="shared" si="1"/>
        <v>Range("H3:R3").Value = ThisWorkbook.Sheets("Data Source").Range("CK3").Value</v>
      </c>
    </row>
    <row r="4" spans="1:94" ht="28.5">
      <c r="A4" s="41" t="s">
        <v>1243</v>
      </c>
      <c r="B4" t="s">
        <v>203</v>
      </c>
      <c r="C4">
        <v>0</v>
      </c>
      <c r="E4" s="31"/>
      <c r="F4" s="21" t="s">
        <v>456</v>
      </c>
      <c r="G4" s="21" t="s">
        <v>909</v>
      </c>
      <c r="K4" t="s">
        <v>1210</v>
      </c>
      <c r="L4" t="s">
        <v>1211</v>
      </c>
      <c r="M4" t="s">
        <v>1216</v>
      </c>
      <c r="P4" s="21" t="s">
        <v>1244</v>
      </c>
      <c r="R4" s="33" t="s">
        <v>1213</v>
      </c>
      <c r="S4" s="33" t="s">
        <v>847</v>
      </c>
      <c r="T4" s="33" t="s">
        <v>118</v>
      </c>
      <c r="U4" s="33">
        <v>90</v>
      </c>
      <c r="V4" s="33" t="s">
        <v>115</v>
      </c>
      <c r="W4" s="33" t="s">
        <v>115</v>
      </c>
      <c r="X4" s="33">
        <v>20</v>
      </c>
      <c r="Y4" s="9" t="s">
        <v>1211</v>
      </c>
      <c r="Z4" s="34" t="s">
        <v>291</v>
      </c>
      <c r="AA4" s="34">
        <v>170</v>
      </c>
      <c r="AB4" s="34">
        <v>750</v>
      </c>
      <c r="AC4" s="34">
        <v>825</v>
      </c>
      <c r="AD4" s="34">
        <v>620</v>
      </c>
      <c r="AE4" s="34">
        <v>325</v>
      </c>
      <c r="AG4" s="33">
        <v>350</v>
      </c>
      <c r="AH4" s="33" t="s">
        <v>153</v>
      </c>
      <c r="AI4" s="33" t="s">
        <v>1214</v>
      </c>
      <c r="AK4" s="35" t="s">
        <v>286</v>
      </c>
      <c r="AL4" s="35" t="s">
        <v>1245</v>
      </c>
      <c r="AN4" s="33" t="s">
        <v>1210</v>
      </c>
      <c r="AO4" s="25" t="s">
        <v>1216</v>
      </c>
      <c r="AP4" s="25">
        <v>126</v>
      </c>
      <c r="AQ4" s="36" t="s">
        <v>28</v>
      </c>
      <c r="AR4" s="37" t="s">
        <v>1211</v>
      </c>
      <c r="AS4" s="38" t="s">
        <v>387</v>
      </c>
      <c r="AT4" s="25">
        <v>550</v>
      </c>
      <c r="AU4" s="25" t="s">
        <v>115</v>
      </c>
      <c r="AV4" s="25" t="s">
        <v>115</v>
      </c>
      <c r="AW4" s="25">
        <v>230</v>
      </c>
      <c r="AY4" s="25" t="s">
        <v>1210</v>
      </c>
      <c r="AZ4" s="25" t="s">
        <v>1212</v>
      </c>
      <c r="BA4" s="25">
        <v>12</v>
      </c>
      <c r="BB4" s="36" t="s">
        <v>28</v>
      </c>
      <c r="BC4" s="37" t="s">
        <v>1211</v>
      </c>
      <c r="BD4" s="38" t="s">
        <v>387</v>
      </c>
      <c r="BE4" s="25">
        <v>200</v>
      </c>
      <c r="BF4" s="25" t="s">
        <v>115</v>
      </c>
      <c r="BG4" s="25" t="s">
        <v>115</v>
      </c>
      <c r="BH4" s="25">
        <v>50</v>
      </c>
      <c r="BJ4" s="39" t="s">
        <v>1224</v>
      </c>
      <c r="BK4" s="39" t="s">
        <v>1218</v>
      </c>
      <c r="BM4" s="39" t="s">
        <v>1246</v>
      </c>
      <c r="BN4" s="39" t="s">
        <v>1247</v>
      </c>
      <c r="BP4" s="39" t="s">
        <v>1248</v>
      </c>
      <c r="BQ4" s="39" t="s">
        <v>1222</v>
      </c>
      <c r="BR4" s="39"/>
      <c r="BS4" s="39"/>
      <c r="BT4" s="39" t="s">
        <v>1249</v>
      </c>
      <c r="BU4" s="39" t="s">
        <v>1250</v>
      </c>
      <c r="BV4" s="39" t="s">
        <v>119</v>
      </c>
      <c r="BW4" s="39" t="s">
        <v>433</v>
      </c>
      <c r="BX4" s="39">
        <v>1</v>
      </c>
      <c r="BY4" s="39">
        <v>2</v>
      </c>
      <c r="CF4" t="s">
        <v>1251</v>
      </c>
      <c r="CG4" t="s">
        <v>1252</v>
      </c>
      <c r="CH4" t="s">
        <v>1253</v>
      </c>
      <c r="CI4" t="s">
        <v>1205</v>
      </c>
      <c r="CJ4" t="str">
        <f t="shared" si="0"/>
        <v>Z3:AK3</v>
      </c>
      <c r="CL4" t="s">
        <v>1254</v>
      </c>
      <c r="CM4" t="s">
        <v>1207</v>
      </c>
      <c r="CN4" t="s">
        <v>1208</v>
      </c>
      <c r="CO4" t="s">
        <v>1209</v>
      </c>
      <c r="CP4" t="str">
        <f t="shared" si="1"/>
        <v>Range("Z3:AK3").Value = ThisWorkbook.Sheets("Data Source").Range("CK4").Value</v>
      </c>
    </row>
    <row r="5" spans="1:94" ht="26">
      <c r="B5" t="s">
        <v>205</v>
      </c>
      <c r="C5">
        <v>0</v>
      </c>
      <c r="E5" s="31"/>
      <c r="F5" s="21" t="s">
        <v>910</v>
      </c>
      <c r="G5" s="21" t="s">
        <v>910</v>
      </c>
      <c r="K5" t="s">
        <v>1210</v>
      </c>
      <c r="L5" t="s">
        <v>1255</v>
      </c>
      <c r="M5" t="s">
        <v>1256</v>
      </c>
      <c r="P5" s="40" t="s">
        <v>1257</v>
      </c>
      <c r="R5" s="33" t="s">
        <v>1213</v>
      </c>
      <c r="S5" s="33" t="s">
        <v>162</v>
      </c>
      <c r="T5" s="33" t="s">
        <v>118</v>
      </c>
      <c r="U5" s="33">
        <v>150</v>
      </c>
      <c r="V5" s="33">
        <v>165</v>
      </c>
      <c r="W5" s="33">
        <v>100</v>
      </c>
      <c r="X5" s="33">
        <v>30</v>
      </c>
      <c r="Y5" s="9" t="s">
        <v>1211</v>
      </c>
      <c r="Z5" s="34" t="s">
        <v>291</v>
      </c>
      <c r="AA5" s="34">
        <v>252</v>
      </c>
      <c r="AB5" s="34">
        <v>1050</v>
      </c>
      <c r="AC5" s="34">
        <v>1155</v>
      </c>
      <c r="AD5" s="34">
        <v>850</v>
      </c>
      <c r="AE5" s="34">
        <v>460</v>
      </c>
      <c r="AG5" s="33">
        <v>400</v>
      </c>
      <c r="AH5" s="33" t="s">
        <v>28</v>
      </c>
      <c r="AI5" s="33" t="s">
        <v>1258</v>
      </c>
      <c r="AK5" s="35" t="s">
        <v>26</v>
      </c>
      <c r="AL5" s="35" t="s">
        <v>1259</v>
      </c>
      <c r="AN5" s="33" t="s">
        <v>1210</v>
      </c>
      <c r="AO5" s="25" t="s">
        <v>1216</v>
      </c>
      <c r="AP5" s="25">
        <v>145</v>
      </c>
      <c r="AQ5" s="36" t="s">
        <v>28</v>
      </c>
      <c r="AR5" s="37" t="s">
        <v>1211</v>
      </c>
      <c r="AS5" s="38" t="s">
        <v>387</v>
      </c>
      <c r="AT5" s="25">
        <v>650</v>
      </c>
      <c r="AU5" s="25">
        <v>715</v>
      </c>
      <c r="AV5" s="25">
        <v>540</v>
      </c>
      <c r="AW5" s="25">
        <v>275</v>
      </c>
      <c r="AY5" s="25" t="s">
        <v>1210</v>
      </c>
      <c r="AZ5" s="25" t="s">
        <v>162</v>
      </c>
      <c r="BA5" s="25">
        <v>12</v>
      </c>
      <c r="BB5" s="36" t="s">
        <v>28</v>
      </c>
      <c r="BC5" s="37" t="s">
        <v>1211</v>
      </c>
      <c r="BD5" s="38" t="s">
        <v>387</v>
      </c>
      <c r="BE5" s="25">
        <v>200</v>
      </c>
      <c r="BF5" s="25" t="s">
        <v>115</v>
      </c>
      <c r="BG5" s="25" t="s">
        <v>115</v>
      </c>
      <c r="BH5" s="25">
        <v>60</v>
      </c>
      <c r="BJ5" s="39" t="s">
        <v>1260</v>
      </c>
      <c r="BK5" s="39" t="s">
        <v>1218</v>
      </c>
      <c r="BM5" s="39" t="s">
        <v>1261</v>
      </c>
      <c r="BN5" s="39" t="s">
        <v>1262</v>
      </c>
      <c r="BP5" s="39" t="s">
        <v>1263</v>
      </c>
      <c r="BQ5" s="39" t="s">
        <v>1264</v>
      </c>
      <c r="BR5" s="39"/>
      <c r="BS5" s="39"/>
      <c r="BT5" s="39" t="s">
        <v>1265</v>
      </c>
      <c r="BU5" s="39" t="s">
        <v>1266</v>
      </c>
      <c r="BV5" s="39" t="s">
        <v>119</v>
      </c>
      <c r="BW5" s="39" t="s">
        <v>433</v>
      </c>
      <c r="BX5" s="39">
        <v>1</v>
      </c>
      <c r="BY5" s="39">
        <v>2</v>
      </c>
      <c r="CF5" t="s">
        <v>1267</v>
      </c>
      <c r="CG5" t="s">
        <v>1268</v>
      </c>
      <c r="CH5" t="s">
        <v>1269</v>
      </c>
      <c r="CI5" t="s">
        <v>1205</v>
      </c>
      <c r="CJ5" t="str">
        <f t="shared" si="0"/>
        <v>H5:R5</v>
      </c>
      <c r="CL5" t="s">
        <v>1270</v>
      </c>
      <c r="CM5" t="s">
        <v>1207</v>
      </c>
      <c r="CN5" t="s">
        <v>1208</v>
      </c>
      <c r="CO5" t="s">
        <v>1209</v>
      </c>
      <c r="CP5" t="str">
        <f t="shared" si="1"/>
        <v>Range("H5:R5").Value = ThisWorkbook.Sheets("Data Source").Range("CK5").Value</v>
      </c>
    </row>
    <row r="6" spans="1:94" ht="28">
      <c r="B6" t="s">
        <v>1271</v>
      </c>
      <c r="C6">
        <v>0</v>
      </c>
      <c r="E6" s="21" t="s">
        <v>1272</v>
      </c>
      <c r="F6" s="21" t="s">
        <v>241</v>
      </c>
      <c r="G6" s="21" t="s">
        <v>237</v>
      </c>
      <c r="K6" t="s">
        <v>1273</v>
      </c>
      <c r="L6" t="s">
        <v>1211</v>
      </c>
      <c r="M6" t="s">
        <v>1212</v>
      </c>
      <c r="R6" s="33" t="s">
        <v>1213</v>
      </c>
      <c r="S6" s="33" t="s">
        <v>857</v>
      </c>
      <c r="T6" s="33" t="s">
        <v>118</v>
      </c>
      <c r="U6" s="33">
        <v>500</v>
      </c>
      <c r="V6" s="33">
        <v>535</v>
      </c>
      <c r="W6" s="33">
        <v>315</v>
      </c>
      <c r="X6" s="33">
        <v>145</v>
      </c>
      <c r="Y6" s="9" t="s">
        <v>1255</v>
      </c>
      <c r="Z6" s="34" t="s">
        <v>296</v>
      </c>
      <c r="AA6" s="34">
        <v>40.5</v>
      </c>
      <c r="AB6" s="34">
        <v>250</v>
      </c>
      <c r="AC6" s="34">
        <v>275</v>
      </c>
      <c r="AD6" s="34">
        <v>165</v>
      </c>
      <c r="AE6" s="34">
        <v>95</v>
      </c>
      <c r="AG6" s="33">
        <v>400</v>
      </c>
      <c r="AH6" s="33" t="s">
        <v>290</v>
      </c>
      <c r="AI6" s="33" t="s">
        <v>1274</v>
      </c>
      <c r="AK6" s="35" t="s">
        <v>298</v>
      </c>
      <c r="AL6" s="35" t="s">
        <v>1259</v>
      </c>
      <c r="AN6" s="33" t="s">
        <v>1210</v>
      </c>
      <c r="AO6" s="25" t="s">
        <v>1256</v>
      </c>
      <c r="AP6" s="25">
        <v>40.5</v>
      </c>
      <c r="AQ6" s="36" t="s">
        <v>28</v>
      </c>
      <c r="AR6" s="37" t="s">
        <v>1255</v>
      </c>
      <c r="AS6" s="38" t="s">
        <v>387</v>
      </c>
      <c r="AT6" s="25">
        <v>250</v>
      </c>
      <c r="AU6" s="25">
        <v>275</v>
      </c>
      <c r="AV6" s="25" t="s">
        <v>115</v>
      </c>
      <c r="AW6" s="25">
        <v>95</v>
      </c>
      <c r="AY6" s="25" t="s">
        <v>1210</v>
      </c>
      <c r="AZ6" s="25" t="s">
        <v>1212</v>
      </c>
      <c r="BA6" s="25">
        <v>10</v>
      </c>
      <c r="BB6" s="36" t="s">
        <v>28</v>
      </c>
      <c r="BC6" s="37" t="s">
        <v>1211</v>
      </c>
      <c r="BD6" s="38" t="s">
        <v>116</v>
      </c>
      <c r="BE6" s="25">
        <v>200</v>
      </c>
      <c r="BF6" s="25" t="s">
        <v>115</v>
      </c>
      <c r="BG6" s="25" t="s">
        <v>115</v>
      </c>
      <c r="BH6" s="25">
        <v>50</v>
      </c>
      <c r="BJ6" s="39" t="s">
        <v>1275</v>
      </c>
      <c r="BK6" s="39" t="s">
        <v>1276</v>
      </c>
      <c r="BM6" s="39" t="s">
        <v>1277</v>
      </c>
      <c r="BN6" s="39" t="s">
        <v>1278</v>
      </c>
      <c r="BP6" s="39" t="s">
        <v>1279</v>
      </c>
      <c r="BQ6" s="39" t="s">
        <v>1222</v>
      </c>
      <c r="BR6" s="39"/>
      <c r="BS6" s="39"/>
      <c r="BT6" s="39" t="s">
        <v>1280</v>
      </c>
      <c r="BU6" s="39" t="s">
        <v>1281</v>
      </c>
      <c r="BV6" s="39" t="s">
        <v>119</v>
      </c>
      <c r="BW6" s="39" t="s">
        <v>433</v>
      </c>
      <c r="BX6" s="39">
        <v>1</v>
      </c>
      <c r="BY6" s="39">
        <v>2</v>
      </c>
      <c r="CF6" t="s">
        <v>1282</v>
      </c>
      <c r="CG6" t="s">
        <v>1283</v>
      </c>
      <c r="CH6" t="s">
        <v>1284</v>
      </c>
      <c r="CI6" t="s">
        <v>1205</v>
      </c>
      <c r="CJ6" t="str">
        <f t="shared" si="0"/>
        <v>Z5:AK5</v>
      </c>
      <c r="CL6" t="s">
        <v>1285</v>
      </c>
      <c r="CM6" t="s">
        <v>1207</v>
      </c>
      <c r="CN6" t="s">
        <v>1208</v>
      </c>
      <c r="CO6" t="s">
        <v>1209</v>
      </c>
      <c r="CP6" t="str">
        <f t="shared" si="1"/>
        <v>Range("Z5:AK5").Value = ThisWorkbook.Sheets("Data Source").Range("CK6").Value</v>
      </c>
    </row>
    <row r="7" spans="1:94" ht="28">
      <c r="B7" t="s">
        <v>1286</v>
      </c>
      <c r="C7">
        <v>1500</v>
      </c>
      <c r="E7" s="31"/>
      <c r="F7" s="21" t="s">
        <v>912</v>
      </c>
      <c r="G7" s="21" t="s">
        <v>907</v>
      </c>
      <c r="K7" t="s">
        <v>1273</v>
      </c>
      <c r="L7" t="s">
        <v>1211</v>
      </c>
      <c r="M7" t="s">
        <v>1216</v>
      </c>
      <c r="R7" s="33" t="s">
        <v>1213</v>
      </c>
      <c r="S7" s="33" t="s">
        <v>858</v>
      </c>
      <c r="T7" s="33" t="s">
        <v>118</v>
      </c>
      <c r="U7" s="33">
        <v>500</v>
      </c>
      <c r="V7" s="33">
        <v>545</v>
      </c>
      <c r="W7" s="33">
        <v>325</v>
      </c>
      <c r="X7" s="33">
        <v>145</v>
      </c>
      <c r="Y7" s="9" t="s">
        <v>1255</v>
      </c>
      <c r="Z7" s="34" t="s">
        <v>296</v>
      </c>
      <c r="AA7" s="34">
        <v>72.5</v>
      </c>
      <c r="AB7" s="34">
        <v>350</v>
      </c>
      <c r="AC7" s="34">
        <v>385</v>
      </c>
      <c r="AD7" s="34">
        <v>230</v>
      </c>
      <c r="AE7" s="34">
        <v>140</v>
      </c>
      <c r="AG7" s="33">
        <v>400</v>
      </c>
      <c r="AH7" s="33" t="s">
        <v>153</v>
      </c>
      <c r="AI7" s="33" t="s">
        <v>1258</v>
      </c>
      <c r="AK7" s="35" t="s">
        <v>284</v>
      </c>
      <c r="AL7" s="35" t="s">
        <v>1259</v>
      </c>
      <c r="AN7" s="33" t="s">
        <v>1210</v>
      </c>
      <c r="AO7" s="25" t="s">
        <v>1256</v>
      </c>
      <c r="AP7" s="25">
        <v>72.5</v>
      </c>
      <c r="AQ7" s="36" t="s">
        <v>28</v>
      </c>
      <c r="AR7" s="37" t="s">
        <v>1255</v>
      </c>
      <c r="AS7" s="38" t="s">
        <v>387</v>
      </c>
      <c r="AT7" s="25">
        <v>490</v>
      </c>
      <c r="AU7" s="25">
        <v>540</v>
      </c>
      <c r="AV7" s="25" t="s">
        <v>115</v>
      </c>
      <c r="AW7" s="25">
        <v>165</v>
      </c>
      <c r="AY7" s="25" t="s">
        <v>1210</v>
      </c>
      <c r="AZ7" s="25" t="s">
        <v>162</v>
      </c>
      <c r="BA7" s="25">
        <v>10</v>
      </c>
      <c r="BB7" s="36" t="s">
        <v>28</v>
      </c>
      <c r="BC7" s="37" t="s">
        <v>1211</v>
      </c>
      <c r="BD7" s="38" t="s">
        <v>116</v>
      </c>
      <c r="BE7" s="25">
        <v>200</v>
      </c>
      <c r="BF7" s="25" t="s">
        <v>115</v>
      </c>
      <c r="BG7" s="25" t="s">
        <v>115</v>
      </c>
      <c r="BH7" s="25">
        <v>50</v>
      </c>
      <c r="BJ7" s="39" t="s">
        <v>1287</v>
      </c>
      <c r="BK7" s="39" t="s">
        <v>1288</v>
      </c>
      <c r="BM7" s="39" t="s">
        <v>1289</v>
      </c>
      <c r="BN7" s="39" t="s">
        <v>1290</v>
      </c>
      <c r="BP7" s="39" t="s">
        <v>1291</v>
      </c>
      <c r="BQ7" s="39" t="s">
        <v>1222</v>
      </c>
      <c r="BR7" s="39"/>
      <c r="BS7" s="39"/>
      <c r="BT7" s="39" t="s">
        <v>1292</v>
      </c>
      <c r="BU7" s="39" t="s">
        <v>1293</v>
      </c>
      <c r="BV7" s="39" t="s">
        <v>119</v>
      </c>
      <c r="BW7" s="39" t="s">
        <v>433</v>
      </c>
      <c r="BX7" s="39">
        <v>1</v>
      </c>
      <c r="BY7" s="39">
        <v>2</v>
      </c>
      <c r="CF7" t="s">
        <v>1294</v>
      </c>
      <c r="CG7" t="s">
        <v>1295</v>
      </c>
      <c r="CH7" t="s">
        <v>1296</v>
      </c>
      <c r="CI7" t="s">
        <v>1205</v>
      </c>
      <c r="CJ7" t="str">
        <f t="shared" si="0"/>
        <v>H6:AK6</v>
      </c>
      <c r="CL7" t="s">
        <v>1297</v>
      </c>
      <c r="CM7" t="s">
        <v>1207</v>
      </c>
      <c r="CN7" t="s">
        <v>1208</v>
      </c>
      <c r="CO7" t="s">
        <v>1209</v>
      </c>
      <c r="CP7" t="str">
        <f t="shared" si="1"/>
        <v>Range("H6:AK6").Value = ThisWorkbook.Sheets("Data Source").Range("CK7").Value</v>
      </c>
    </row>
    <row r="8" spans="1:94" ht="26">
      <c r="B8" s="7" t="s">
        <v>1298</v>
      </c>
      <c r="C8">
        <v>2600</v>
      </c>
      <c r="F8" s="21" t="s">
        <v>910</v>
      </c>
      <c r="G8" s="21" t="s">
        <v>910</v>
      </c>
      <c r="K8" t="s">
        <v>1273</v>
      </c>
      <c r="L8" t="s">
        <v>1211</v>
      </c>
      <c r="M8" t="s">
        <v>847</v>
      </c>
      <c r="R8" s="33" t="s">
        <v>1213</v>
      </c>
      <c r="S8" s="33" t="s">
        <v>1212</v>
      </c>
      <c r="T8" s="33" t="s">
        <v>389</v>
      </c>
      <c r="U8" s="33">
        <v>365</v>
      </c>
      <c r="V8" s="33">
        <v>385</v>
      </c>
      <c r="W8" s="33">
        <v>230</v>
      </c>
      <c r="X8" s="33">
        <v>82</v>
      </c>
      <c r="Y8" s="9" t="s">
        <v>1211</v>
      </c>
      <c r="Z8" s="34" t="s">
        <v>286</v>
      </c>
      <c r="AA8" s="34">
        <v>40.5</v>
      </c>
      <c r="AB8" s="34">
        <v>250</v>
      </c>
      <c r="AC8" s="34">
        <v>275</v>
      </c>
      <c r="AD8" s="34" t="s">
        <v>115</v>
      </c>
      <c r="AE8" s="34">
        <v>95</v>
      </c>
      <c r="AG8" s="33">
        <v>400</v>
      </c>
      <c r="AH8" s="33" t="s">
        <v>319</v>
      </c>
      <c r="AI8" s="33" t="s">
        <v>1274</v>
      </c>
      <c r="AK8" s="35" t="s">
        <v>293</v>
      </c>
      <c r="AL8" s="35" t="s">
        <v>1259</v>
      </c>
      <c r="AN8" s="33" t="s">
        <v>1210</v>
      </c>
      <c r="AO8" s="25" t="s">
        <v>1256</v>
      </c>
      <c r="AP8" s="25">
        <v>126</v>
      </c>
      <c r="AQ8" s="36" t="s">
        <v>28</v>
      </c>
      <c r="AR8" s="37" t="s">
        <v>1255</v>
      </c>
      <c r="AS8" s="38" t="s">
        <v>387</v>
      </c>
      <c r="AT8" s="25">
        <v>600</v>
      </c>
      <c r="AU8" s="25" t="s">
        <v>115</v>
      </c>
      <c r="AV8" s="25" t="s">
        <v>115</v>
      </c>
      <c r="AW8" s="25">
        <v>250</v>
      </c>
      <c r="AY8" s="25" t="s">
        <v>1210</v>
      </c>
      <c r="AZ8" s="25" t="s">
        <v>1212</v>
      </c>
      <c r="BA8" s="25">
        <v>12</v>
      </c>
      <c r="BB8" s="36" t="s">
        <v>28</v>
      </c>
      <c r="BC8" s="37" t="s">
        <v>1211</v>
      </c>
      <c r="BD8" s="38" t="s">
        <v>116</v>
      </c>
      <c r="BE8" s="25">
        <v>200</v>
      </c>
      <c r="BF8" s="25" t="s">
        <v>115</v>
      </c>
      <c r="BG8" s="25" t="s">
        <v>115</v>
      </c>
      <c r="BH8" s="25">
        <v>50</v>
      </c>
      <c r="BJ8" s="39" t="s">
        <v>1299</v>
      </c>
      <c r="BK8" s="39" t="s">
        <v>1218</v>
      </c>
      <c r="BM8" s="39" t="s">
        <v>1300</v>
      </c>
      <c r="BN8" s="39" t="s">
        <v>1301</v>
      </c>
      <c r="BP8" s="39" t="s">
        <v>1302</v>
      </c>
      <c r="BQ8" s="39" t="s">
        <v>1236</v>
      </c>
      <c r="BR8" s="39"/>
      <c r="BS8" s="39"/>
      <c r="BT8" s="39" t="s">
        <v>1303</v>
      </c>
      <c r="BU8" s="39" t="s">
        <v>1304</v>
      </c>
      <c r="BV8" s="39" t="s">
        <v>119</v>
      </c>
      <c r="BW8" s="39" t="s">
        <v>433</v>
      </c>
      <c r="BX8" s="39">
        <v>1</v>
      </c>
      <c r="BY8" s="39">
        <v>2</v>
      </c>
      <c r="CF8" t="s">
        <v>1305</v>
      </c>
      <c r="CG8" t="s">
        <v>1306</v>
      </c>
      <c r="CH8" t="s">
        <v>1307</v>
      </c>
      <c r="CI8" t="s">
        <v>1205</v>
      </c>
      <c r="CJ8" t="str">
        <f t="shared" si="0"/>
        <v>H8:AK8</v>
      </c>
      <c r="CL8" t="s">
        <v>1308</v>
      </c>
      <c r="CM8" t="s">
        <v>1207</v>
      </c>
      <c r="CN8" t="s">
        <v>1208</v>
      </c>
      <c r="CO8" t="s">
        <v>1209</v>
      </c>
      <c r="CP8" t="str">
        <f t="shared" si="1"/>
        <v>Range("H8:AK8").Value = ThisWorkbook.Sheets("Data Source").Range("CK8").Value</v>
      </c>
    </row>
    <row r="9" spans="1:94" ht="31" customHeight="1">
      <c r="B9" s="7" t="s">
        <v>1309</v>
      </c>
      <c r="C9">
        <v>3500</v>
      </c>
      <c r="E9" s="21" t="s">
        <v>1310</v>
      </c>
      <c r="F9" s="21" t="s">
        <v>1311</v>
      </c>
      <c r="G9">
        <v>0</v>
      </c>
      <c r="K9" t="s">
        <v>1273</v>
      </c>
      <c r="L9" t="s">
        <v>1211</v>
      </c>
      <c r="M9" t="s">
        <v>162</v>
      </c>
      <c r="R9" s="33" t="s">
        <v>1213</v>
      </c>
      <c r="S9" s="33" t="s">
        <v>1216</v>
      </c>
      <c r="T9" s="33" t="s">
        <v>389</v>
      </c>
      <c r="U9" s="33">
        <v>365</v>
      </c>
      <c r="V9" s="33">
        <v>385</v>
      </c>
      <c r="W9" s="33">
        <v>230</v>
      </c>
      <c r="X9" s="33">
        <v>82</v>
      </c>
      <c r="Y9" s="9" t="s">
        <v>1211</v>
      </c>
      <c r="Z9" s="34" t="s">
        <v>286</v>
      </c>
      <c r="AA9" s="34">
        <v>72.5</v>
      </c>
      <c r="AB9" s="34">
        <v>350</v>
      </c>
      <c r="AC9" s="34">
        <v>385</v>
      </c>
      <c r="AD9" s="34" t="s">
        <v>115</v>
      </c>
      <c r="AE9" s="34">
        <v>140</v>
      </c>
      <c r="AG9" s="33">
        <v>500</v>
      </c>
      <c r="AH9" s="33" t="s">
        <v>28</v>
      </c>
      <c r="AI9" s="33" t="s">
        <v>1312</v>
      </c>
      <c r="AK9" s="42" t="s">
        <v>299</v>
      </c>
      <c r="AL9" s="35" t="s">
        <v>1313</v>
      </c>
      <c r="AN9" s="33" t="s">
        <v>1210</v>
      </c>
      <c r="AO9" s="25" t="s">
        <v>1256</v>
      </c>
      <c r="AP9" s="25">
        <v>145</v>
      </c>
      <c r="AQ9" s="36" t="s">
        <v>28</v>
      </c>
      <c r="AR9" s="37" t="s">
        <v>1255</v>
      </c>
      <c r="AS9" s="38" t="s">
        <v>387</v>
      </c>
      <c r="AT9" s="25">
        <v>730</v>
      </c>
      <c r="AU9" s="25">
        <v>805</v>
      </c>
      <c r="AV9" s="25">
        <v>475</v>
      </c>
      <c r="AW9" s="25">
        <v>285</v>
      </c>
      <c r="AY9" s="25" t="s">
        <v>1210</v>
      </c>
      <c r="AZ9" s="25" t="s">
        <v>162</v>
      </c>
      <c r="BA9" s="25">
        <v>12</v>
      </c>
      <c r="BB9" s="36" t="s">
        <v>28</v>
      </c>
      <c r="BC9" s="37" t="s">
        <v>1211</v>
      </c>
      <c r="BD9" s="38" t="s">
        <v>116</v>
      </c>
      <c r="BE9" s="25">
        <v>200</v>
      </c>
      <c r="BF9" s="25" t="s">
        <v>115</v>
      </c>
      <c r="BG9" s="25" t="s">
        <v>115</v>
      </c>
      <c r="BH9" s="25">
        <v>60</v>
      </c>
      <c r="BJ9" s="39" t="s">
        <v>1314</v>
      </c>
      <c r="BK9" s="39" t="s">
        <v>1218</v>
      </c>
      <c r="BM9" s="39" t="s">
        <v>1315</v>
      </c>
      <c r="BN9" s="39" t="s">
        <v>1316</v>
      </c>
      <c r="BP9" s="39" t="s">
        <v>1317</v>
      </c>
      <c r="BQ9" s="39" t="s">
        <v>1236</v>
      </c>
      <c r="BR9" s="39"/>
      <c r="BS9" s="39"/>
      <c r="BT9" s="39" t="s">
        <v>1318</v>
      </c>
      <c r="BU9" s="39" t="s">
        <v>1319</v>
      </c>
      <c r="BV9" s="39" t="s">
        <v>119</v>
      </c>
      <c r="BW9" s="39" t="s">
        <v>433</v>
      </c>
      <c r="BX9" s="39">
        <v>1</v>
      </c>
      <c r="BY9" s="39">
        <v>2</v>
      </c>
      <c r="CF9" t="s">
        <v>1320</v>
      </c>
      <c r="CG9" t="s">
        <v>1321</v>
      </c>
      <c r="CH9" t="s">
        <v>1322</v>
      </c>
      <c r="CI9" t="s">
        <v>1205</v>
      </c>
      <c r="CJ9" t="str">
        <f t="shared" si="0"/>
        <v>H9:AK9</v>
      </c>
      <c r="CL9" t="s">
        <v>1323</v>
      </c>
      <c r="CM9" t="s">
        <v>1207</v>
      </c>
      <c r="CN9" t="s">
        <v>1208</v>
      </c>
      <c r="CO9" t="s">
        <v>1209</v>
      </c>
      <c r="CP9" t="str">
        <f t="shared" si="1"/>
        <v>Range("H9:AK9").Value = ThisWorkbook.Sheets("Data Source").Range("CK9").Value</v>
      </c>
    </row>
    <row r="10" spans="1:94" ht="15" customHeight="1">
      <c r="B10" s="7" t="s">
        <v>1324</v>
      </c>
      <c r="C10">
        <v>4000</v>
      </c>
      <c r="E10" s="31"/>
      <c r="F10" s="21" t="s">
        <v>1325</v>
      </c>
      <c r="G10">
        <v>200</v>
      </c>
      <c r="K10" t="s">
        <v>1273</v>
      </c>
      <c r="L10" t="s">
        <v>1255</v>
      </c>
      <c r="M10" t="s">
        <v>857</v>
      </c>
      <c r="R10" s="33" t="s">
        <v>1213</v>
      </c>
      <c r="S10" s="33" t="s">
        <v>847</v>
      </c>
      <c r="T10" s="33" t="s">
        <v>389</v>
      </c>
      <c r="U10" s="33">
        <v>90</v>
      </c>
      <c r="V10" s="33" t="s">
        <v>115</v>
      </c>
      <c r="W10" s="33" t="s">
        <v>115</v>
      </c>
      <c r="X10" s="33">
        <v>20</v>
      </c>
      <c r="Y10" s="9" t="s">
        <v>1211</v>
      </c>
      <c r="Z10" s="34" t="s">
        <v>286</v>
      </c>
      <c r="AA10" s="34">
        <v>126</v>
      </c>
      <c r="AB10" s="34">
        <v>550</v>
      </c>
      <c r="AC10" s="34">
        <v>605</v>
      </c>
      <c r="AD10" s="34">
        <v>460</v>
      </c>
      <c r="AE10" s="34">
        <v>230</v>
      </c>
      <c r="AG10" s="33">
        <v>500</v>
      </c>
      <c r="AH10" s="33" t="s">
        <v>290</v>
      </c>
      <c r="AI10" s="33" t="s">
        <v>1312</v>
      </c>
      <c r="AK10" s="35" t="s">
        <v>307</v>
      </c>
      <c r="AL10" s="35" t="s">
        <v>1326</v>
      </c>
      <c r="AN10" s="33" t="s">
        <v>1210</v>
      </c>
      <c r="AO10" s="25" t="s">
        <v>1327</v>
      </c>
      <c r="AP10" s="25">
        <v>40.5</v>
      </c>
      <c r="AQ10" s="36" t="s">
        <v>28</v>
      </c>
      <c r="AR10" s="37" t="s">
        <v>1211</v>
      </c>
      <c r="AS10" s="38" t="s">
        <v>387</v>
      </c>
      <c r="AT10" s="25">
        <v>250</v>
      </c>
      <c r="AU10" s="25">
        <v>275</v>
      </c>
      <c r="AV10" s="25" t="s">
        <v>115</v>
      </c>
      <c r="AW10" s="25">
        <v>95</v>
      </c>
      <c r="AY10" s="25" t="s">
        <v>1328</v>
      </c>
      <c r="AZ10" s="25" t="s">
        <v>1212</v>
      </c>
      <c r="BA10" s="25">
        <v>10</v>
      </c>
      <c r="BB10" s="36" t="s">
        <v>28</v>
      </c>
      <c r="BC10" s="37" t="s">
        <v>1211</v>
      </c>
      <c r="BD10" s="38" t="s">
        <v>116</v>
      </c>
      <c r="BE10" s="25">
        <v>200</v>
      </c>
      <c r="BF10" s="25">
        <v>220</v>
      </c>
      <c r="BG10" s="25">
        <v>130</v>
      </c>
      <c r="BH10" s="25">
        <v>50</v>
      </c>
      <c r="BJ10" s="39" t="s">
        <v>1329</v>
      </c>
      <c r="BK10" s="39" t="s">
        <v>1218</v>
      </c>
      <c r="BM10" s="39" t="s">
        <v>1330</v>
      </c>
      <c r="BN10" s="39" t="s">
        <v>1331</v>
      </c>
      <c r="BP10" s="39" t="s">
        <v>1332</v>
      </c>
      <c r="BQ10" s="39" t="s">
        <v>1236</v>
      </c>
      <c r="BR10" s="39"/>
      <c r="BS10" s="39"/>
      <c r="BT10" s="39" t="s">
        <v>1333</v>
      </c>
      <c r="BU10" s="39" t="s">
        <v>1334</v>
      </c>
      <c r="BV10" s="39" t="s">
        <v>119</v>
      </c>
      <c r="BW10" s="39" t="s">
        <v>433</v>
      </c>
      <c r="BX10" s="39">
        <v>1</v>
      </c>
      <c r="BY10" s="39">
        <v>2</v>
      </c>
      <c r="CF10" t="s">
        <v>14</v>
      </c>
      <c r="CG10" t="s">
        <v>1087</v>
      </c>
      <c r="CH10" t="s">
        <v>1335</v>
      </c>
      <c r="CI10" t="s">
        <v>1205</v>
      </c>
      <c r="CJ10" t="str">
        <f t="shared" si="0"/>
        <v>H10:R10</v>
      </c>
      <c r="CK10" t="s">
        <v>15</v>
      </c>
      <c r="CL10" t="s">
        <v>1336</v>
      </c>
      <c r="CM10" t="s">
        <v>1207</v>
      </c>
      <c r="CN10" t="s">
        <v>1208</v>
      </c>
      <c r="CO10" t="s">
        <v>1209</v>
      </c>
      <c r="CP10" t="str">
        <f t="shared" si="1"/>
        <v>Range("H10:R10").Value = ThisWorkbook.Sheets("Data Source").Range("CK10").Value</v>
      </c>
    </row>
    <row r="11" spans="1:94" ht="28">
      <c r="B11" s="43" t="s">
        <v>1337</v>
      </c>
      <c r="C11" s="44">
        <v>4000</v>
      </c>
      <c r="E11" s="31"/>
      <c r="F11" s="21" t="s">
        <v>1338</v>
      </c>
      <c r="G11">
        <v>300</v>
      </c>
      <c r="K11" t="s">
        <v>1273</v>
      </c>
      <c r="L11" t="s">
        <v>1255</v>
      </c>
      <c r="M11" t="s">
        <v>858</v>
      </c>
      <c r="R11" s="33" t="s">
        <v>1213</v>
      </c>
      <c r="S11" s="33" t="s">
        <v>162</v>
      </c>
      <c r="T11" s="33" t="s">
        <v>389</v>
      </c>
      <c r="U11" s="33">
        <v>150</v>
      </c>
      <c r="V11" s="33">
        <v>165</v>
      </c>
      <c r="W11" s="33">
        <v>100</v>
      </c>
      <c r="X11" s="33">
        <v>30</v>
      </c>
      <c r="Y11" s="9" t="s">
        <v>1211</v>
      </c>
      <c r="Z11" s="34" t="s">
        <v>286</v>
      </c>
      <c r="AA11" s="34">
        <v>145</v>
      </c>
      <c r="AB11" s="34">
        <v>650</v>
      </c>
      <c r="AC11" s="34">
        <v>715</v>
      </c>
      <c r="AD11" s="34">
        <v>540</v>
      </c>
      <c r="AE11" s="34">
        <v>275</v>
      </c>
      <c r="AG11" s="33">
        <v>500</v>
      </c>
      <c r="AH11" s="33" t="s">
        <v>153</v>
      </c>
      <c r="AI11" s="33" t="s">
        <v>1312</v>
      </c>
      <c r="AK11" s="35" t="s">
        <v>306</v>
      </c>
      <c r="AL11" s="35" t="s">
        <v>1326</v>
      </c>
      <c r="AN11" s="33" t="s">
        <v>1210</v>
      </c>
      <c r="AO11" s="25" t="s">
        <v>1327</v>
      </c>
      <c r="AP11" s="25">
        <v>72.5</v>
      </c>
      <c r="AQ11" s="36" t="s">
        <v>28</v>
      </c>
      <c r="AR11" s="37" t="s">
        <v>1211</v>
      </c>
      <c r="AS11" s="38" t="s">
        <v>387</v>
      </c>
      <c r="AT11" s="25">
        <v>350</v>
      </c>
      <c r="AU11" s="25">
        <v>385</v>
      </c>
      <c r="AV11" s="25" t="s">
        <v>115</v>
      </c>
      <c r="AW11" s="25">
        <v>140</v>
      </c>
      <c r="AY11" s="25" t="s">
        <v>1328</v>
      </c>
      <c r="AZ11" s="25" t="s">
        <v>1212</v>
      </c>
      <c r="BA11" s="25">
        <v>12</v>
      </c>
      <c r="BB11" s="36" t="s">
        <v>28</v>
      </c>
      <c r="BC11" s="37" t="s">
        <v>1211</v>
      </c>
      <c r="BD11" s="38" t="s">
        <v>116</v>
      </c>
      <c r="BE11" s="25">
        <v>180</v>
      </c>
      <c r="BF11" s="25">
        <v>200</v>
      </c>
      <c r="BG11" s="25">
        <v>120</v>
      </c>
      <c r="BH11" s="25">
        <v>50</v>
      </c>
      <c r="BJ11" s="39" t="s">
        <v>1339</v>
      </c>
      <c r="BK11" s="39" t="s">
        <v>1218</v>
      </c>
      <c r="BM11" s="39" t="s">
        <v>1340</v>
      </c>
      <c r="BN11" s="39" t="s">
        <v>1220</v>
      </c>
      <c r="BP11" s="39" t="s">
        <v>1341</v>
      </c>
      <c r="BQ11" s="39" t="s">
        <v>1342</v>
      </c>
      <c r="BR11" s="39"/>
      <c r="BS11" s="39"/>
      <c r="BT11" s="39" t="s">
        <v>1343</v>
      </c>
      <c r="BU11" s="39" t="s">
        <v>1344</v>
      </c>
      <c r="BV11" s="39" t="s">
        <v>119</v>
      </c>
      <c r="BW11" s="39" t="s">
        <v>433</v>
      </c>
      <c r="BX11" s="39">
        <v>1</v>
      </c>
      <c r="BY11" s="39">
        <v>2</v>
      </c>
      <c r="CF11" t="s">
        <v>16</v>
      </c>
      <c r="CG11" t="s">
        <v>1345</v>
      </c>
      <c r="CH11" t="s">
        <v>1346</v>
      </c>
      <c r="CI11" t="s">
        <v>1205</v>
      </c>
      <c r="CJ11" t="str">
        <f t="shared" si="0"/>
        <v>Z10:AK10</v>
      </c>
      <c r="CL11" t="s">
        <v>1347</v>
      </c>
      <c r="CM11" t="s">
        <v>1207</v>
      </c>
      <c r="CN11" t="s">
        <v>1208</v>
      </c>
      <c r="CO11" t="s">
        <v>1209</v>
      </c>
      <c r="CP11" t="str">
        <f t="shared" si="1"/>
        <v>Range("Z10:AK10").Value = ThisWorkbook.Sheets("Data Source").Range("CK11").Value</v>
      </c>
    </row>
    <row r="12" spans="1:94" ht="28">
      <c r="B12" s="7" t="s">
        <v>1348</v>
      </c>
      <c r="C12">
        <v>4500</v>
      </c>
      <c r="E12" s="31"/>
      <c r="F12" s="21" t="s">
        <v>1349</v>
      </c>
      <c r="G12">
        <v>400</v>
      </c>
      <c r="R12" s="33" t="s">
        <v>1213</v>
      </c>
      <c r="S12" s="33" t="s">
        <v>857</v>
      </c>
      <c r="T12" s="33" t="s">
        <v>389</v>
      </c>
      <c r="U12" s="33">
        <v>550</v>
      </c>
      <c r="V12" s="33">
        <v>600</v>
      </c>
      <c r="W12" s="33">
        <v>355</v>
      </c>
      <c r="X12" s="33">
        <v>180</v>
      </c>
      <c r="Y12" s="9" t="s">
        <v>1255</v>
      </c>
      <c r="Z12" s="34" t="s">
        <v>26</v>
      </c>
      <c r="AA12" s="34">
        <v>72.5</v>
      </c>
      <c r="AB12" s="34">
        <v>350</v>
      </c>
      <c r="AC12" s="34">
        <v>385</v>
      </c>
      <c r="AD12" s="34" t="s">
        <v>115</v>
      </c>
      <c r="AE12" s="34">
        <v>140</v>
      </c>
      <c r="AF12" s="33"/>
      <c r="AG12" s="33">
        <v>500</v>
      </c>
      <c r="AH12" s="33" t="s">
        <v>319</v>
      </c>
      <c r="AI12" s="33" t="s">
        <v>1350</v>
      </c>
      <c r="AK12" s="35" t="s">
        <v>308</v>
      </c>
      <c r="AL12" s="35" t="s">
        <v>1326</v>
      </c>
      <c r="AN12" s="33" t="s">
        <v>1210</v>
      </c>
      <c r="AO12" s="25" t="s">
        <v>1327</v>
      </c>
      <c r="AP12" s="25">
        <v>126</v>
      </c>
      <c r="AQ12" s="36" t="s">
        <v>28</v>
      </c>
      <c r="AR12" s="37" t="s">
        <v>1211</v>
      </c>
      <c r="AS12" s="38" t="s">
        <v>387</v>
      </c>
      <c r="AT12" s="25">
        <v>550</v>
      </c>
      <c r="AU12" s="25" t="s">
        <v>115</v>
      </c>
      <c r="AV12" s="25" t="s">
        <v>115</v>
      </c>
      <c r="AW12" s="25">
        <v>230</v>
      </c>
      <c r="AY12" s="25" t="s">
        <v>1351</v>
      </c>
      <c r="AZ12" s="25" t="s">
        <v>1212</v>
      </c>
      <c r="BA12" s="25">
        <v>14</v>
      </c>
      <c r="BB12" s="36" t="s">
        <v>28</v>
      </c>
      <c r="BC12" s="37" t="s">
        <v>1211</v>
      </c>
      <c r="BD12" s="38" t="s">
        <v>116</v>
      </c>
      <c r="BE12" s="25">
        <v>170</v>
      </c>
      <c r="BF12" s="25">
        <v>190</v>
      </c>
      <c r="BG12" s="25">
        <v>115</v>
      </c>
      <c r="BH12" s="25">
        <v>50</v>
      </c>
      <c r="BJ12" s="39" t="s">
        <v>1352</v>
      </c>
      <c r="BK12" s="39" t="s">
        <v>1218</v>
      </c>
      <c r="BM12" s="39" t="s">
        <v>1353</v>
      </c>
      <c r="BN12" s="39" t="s">
        <v>1354</v>
      </c>
      <c r="BP12" s="39" t="s">
        <v>1355</v>
      </c>
      <c r="BQ12" s="39" t="s">
        <v>1342</v>
      </c>
      <c r="BR12" s="39"/>
      <c r="BS12" s="39"/>
      <c r="BT12" s="39" t="s">
        <v>1332</v>
      </c>
      <c r="BU12" s="39" t="s">
        <v>1356</v>
      </c>
      <c r="BV12" s="39" t="s">
        <v>119</v>
      </c>
      <c r="BW12" s="39" t="s">
        <v>433</v>
      </c>
      <c r="BX12" s="39">
        <v>1</v>
      </c>
      <c r="BY12" s="39">
        <v>2</v>
      </c>
      <c r="CF12" t="s">
        <v>1357</v>
      </c>
      <c r="CG12" t="s">
        <v>1358</v>
      </c>
      <c r="CH12" t="s">
        <v>1359</v>
      </c>
      <c r="CI12" t="s">
        <v>1205</v>
      </c>
      <c r="CJ12" t="str">
        <f t="shared" si="0"/>
        <v>H11:AK11</v>
      </c>
      <c r="CL12" t="s">
        <v>1360</v>
      </c>
      <c r="CM12" t="s">
        <v>1207</v>
      </c>
      <c r="CN12" t="s">
        <v>1208</v>
      </c>
      <c r="CO12" t="s">
        <v>1209</v>
      </c>
      <c r="CP12" t="str">
        <f t="shared" si="1"/>
        <v>Range("H11:AK11").Value = ThisWorkbook.Sheets("Data Source").Range("CK12").Value</v>
      </c>
    </row>
    <row r="13" spans="1:94">
      <c r="B13" s="7" t="s">
        <v>1361</v>
      </c>
      <c r="C13">
        <v>4500</v>
      </c>
      <c r="E13" s="31"/>
      <c r="F13" s="21"/>
      <c r="R13" s="33" t="s">
        <v>1213</v>
      </c>
      <c r="S13" s="33" t="s">
        <v>858</v>
      </c>
      <c r="T13" s="33" t="s">
        <v>389</v>
      </c>
      <c r="U13" s="33">
        <v>550</v>
      </c>
      <c r="V13" s="33">
        <v>605</v>
      </c>
      <c r="W13" s="33">
        <v>360</v>
      </c>
      <c r="X13" s="33">
        <v>195</v>
      </c>
      <c r="Y13" s="9" t="s">
        <v>1255</v>
      </c>
      <c r="Z13" s="34" t="s">
        <v>26</v>
      </c>
      <c r="AA13" s="34">
        <v>126</v>
      </c>
      <c r="AB13" s="34">
        <v>550</v>
      </c>
      <c r="AC13" s="34">
        <v>605</v>
      </c>
      <c r="AD13" s="34">
        <v>460</v>
      </c>
      <c r="AE13" s="34">
        <v>230</v>
      </c>
      <c r="AF13" s="33"/>
      <c r="AG13" s="33">
        <v>600</v>
      </c>
      <c r="AH13" s="33" t="s">
        <v>28</v>
      </c>
      <c r="AI13" s="33" t="s">
        <v>1362</v>
      </c>
      <c r="AJ13" t="s">
        <v>1363</v>
      </c>
      <c r="AK13" s="45" t="s">
        <v>304</v>
      </c>
      <c r="AL13" s="45" t="s">
        <v>1231</v>
      </c>
      <c r="AN13" s="33" t="s">
        <v>1210</v>
      </c>
      <c r="AO13" s="25" t="s">
        <v>1327</v>
      </c>
      <c r="AP13" s="25">
        <v>145</v>
      </c>
      <c r="AQ13" s="36" t="s">
        <v>28</v>
      </c>
      <c r="AR13" s="37" t="s">
        <v>1211</v>
      </c>
      <c r="AS13" s="38" t="s">
        <v>387</v>
      </c>
      <c r="AT13" s="25">
        <v>650</v>
      </c>
      <c r="AU13" s="25">
        <v>715</v>
      </c>
      <c r="AV13" s="25">
        <v>540</v>
      </c>
      <c r="AW13" s="25">
        <v>275</v>
      </c>
      <c r="AY13" s="25" t="s">
        <v>1328</v>
      </c>
      <c r="AZ13" s="25" t="s">
        <v>1212</v>
      </c>
      <c r="BA13" s="25">
        <v>10</v>
      </c>
      <c r="BB13" s="36" t="s">
        <v>28</v>
      </c>
      <c r="BC13" s="37" t="s">
        <v>1211</v>
      </c>
      <c r="BD13" s="38" t="s">
        <v>387</v>
      </c>
      <c r="BE13" s="25">
        <v>200</v>
      </c>
      <c r="BF13" s="25">
        <v>220</v>
      </c>
      <c r="BG13" s="25">
        <v>130</v>
      </c>
      <c r="BH13" s="25">
        <v>50</v>
      </c>
      <c r="BJ13" s="39" t="s">
        <v>1364</v>
      </c>
      <c r="BK13" s="39" t="s">
        <v>1218</v>
      </c>
      <c r="BM13" s="39" t="s">
        <v>1365</v>
      </c>
      <c r="BN13" s="39" t="s">
        <v>1366</v>
      </c>
      <c r="BP13" s="39" t="s">
        <v>1367</v>
      </c>
      <c r="BQ13" s="39" t="s">
        <v>1342</v>
      </c>
      <c r="BR13" s="39"/>
      <c r="BS13" s="39"/>
      <c r="BT13" s="39" t="s">
        <v>1368</v>
      </c>
      <c r="BU13" s="39" t="s">
        <v>1369</v>
      </c>
      <c r="BV13" s="39" t="s">
        <v>119</v>
      </c>
      <c r="BW13" s="39" t="s">
        <v>433</v>
      </c>
      <c r="BX13" s="39">
        <v>1</v>
      </c>
      <c r="BY13" s="39">
        <v>2</v>
      </c>
      <c r="CF13" t="s">
        <v>1370</v>
      </c>
      <c r="CG13" t="s">
        <v>1371</v>
      </c>
      <c r="CH13" t="s">
        <v>1372</v>
      </c>
      <c r="CI13" t="s">
        <v>1205</v>
      </c>
      <c r="CJ13" t="str">
        <f t="shared" si="0"/>
        <v>H12:R12</v>
      </c>
      <c r="CL13" t="s">
        <v>1373</v>
      </c>
      <c r="CM13" t="s">
        <v>1207</v>
      </c>
      <c r="CN13" t="s">
        <v>1208</v>
      </c>
      <c r="CO13" t="s">
        <v>1209</v>
      </c>
      <c r="CP13" t="str">
        <f t="shared" si="1"/>
        <v>Range("H12:R12").Value = ThisWorkbook.Sheets("Data Source").Range("CK13").Value</v>
      </c>
    </row>
    <row r="14" spans="1:94">
      <c r="B14" s="7" t="s">
        <v>1374</v>
      </c>
      <c r="C14">
        <v>4600</v>
      </c>
      <c r="F14" s="21" t="s">
        <v>920</v>
      </c>
      <c r="K14" t="s">
        <v>1375</v>
      </c>
      <c r="L14" t="s">
        <v>1211</v>
      </c>
      <c r="M14" t="s">
        <v>1212</v>
      </c>
      <c r="R14" s="33" t="s">
        <v>1213</v>
      </c>
      <c r="S14" s="33" t="s">
        <v>1212</v>
      </c>
      <c r="T14" s="33" t="s">
        <v>387</v>
      </c>
      <c r="U14" s="33">
        <v>460</v>
      </c>
      <c r="V14" s="33">
        <v>540</v>
      </c>
      <c r="W14" s="33">
        <v>320</v>
      </c>
      <c r="X14" s="33">
        <v>105</v>
      </c>
      <c r="Y14" s="9" t="s">
        <v>1211</v>
      </c>
      <c r="Z14" s="34" t="s">
        <v>26</v>
      </c>
      <c r="AA14" s="34">
        <v>170</v>
      </c>
      <c r="AB14" s="34">
        <v>750</v>
      </c>
      <c r="AC14" s="34">
        <v>825</v>
      </c>
      <c r="AD14" s="34">
        <v>620</v>
      </c>
      <c r="AE14" s="34">
        <v>325</v>
      </c>
      <c r="AF14" s="33"/>
      <c r="AG14" s="33">
        <v>600</v>
      </c>
      <c r="AH14" s="33" t="s">
        <v>290</v>
      </c>
      <c r="AI14" s="33" t="s">
        <v>1362</v>
      </c>
      <c r="AJ14" t="s">
        <v>1363</v>
      </c>
      <c r="AK14" s="45" t="s">
        <v>285</v>
      </c>
      <c r="AL14" s="45" t="s">
        <v>1245</v>
      </c>
      <c r="AN14" s="33" t="s">
        <v>1210</v>
      </c>
      <c r="AO14" s="25" t="s">
        <v>1256</v>
      </c>
      <c r="AP14" s="25">
        <v>40.5</v>
      </c>
      <c r="AQ14" s="36" t="s">
        <v>28</v>
      </c>
      <c r="AR14" s="37" t="s">
        <v>1255</v>
      </c>
      <c r="AS14" s="38" t="s">
        <v>116</v>
      </c>
      <c r="AT14" s="25">
        <v>200</v>
      </c>
      <c r="AU14" s="25">
        <v>220</v>
      </c>
      <c r="AV14" s="25" t="s">
        <v>115</v>
      </c>
      <c r="AW14" s="25">
        <v>85</v>
      </c>
      <c r="AY14" s="25" t="s">
        <v>1328</v>
      </c>
      <c r="AZ14" s="25" t="s">
        <v>1212</v>
      </c>
      <c r="BA14" s="25">
        <v>12</v>
      </c>
      <c r="BB14" s="36" t="s">
        <v>28</v>
      </c>
      <c r="BC14" s="37" t="s">
        <v>1211</v>
      </c>
      <c r="BD14" s="38" t="s">
        <v>387</v>
      </c>
      <c r="BE14" s="25">
        <v>180</v>
      </c>
      <c r="BF14" s="25">
        <v>200</v>
      </c>
      <c r="BG14" s="25">
        <v>120</v>
      </c>
      <c r="BH14" s="25">
        <v>50</v>
      </c>
      <c r="BJ14" s="39" t="s">
        <v>1376</v>
      </c>
      <c r="BK14" s="39" t="s">
        <v>1218</v>
      </c>
      <c r="BM14" s="39" t="s">
        <v>1377</v>
      </c>
      <c r="BN14" s="39" t="s">
        <v>1378</v>
      </c>
      <c r="BP14" s="39" t="s">
        <v>1379</v>
      </c>
      <c r="BQ14" s="39" t="s">
        <v>1342</v>
      </c>
      <c r="BR14" s="39"/>
      <c r="BS14" s="39"/>
      <c r="BT14" s="39" t="s">
        <v>1380</v>
      </c>
      <c r="BU14" s="39" t="s">
        <v>1381</v>
      </c>
      <c r="BV14" s="39" t="s">
        <v>119</v>
      </c>
      <c r="BW14" s="39" t="s">
        <v>433</v>
      </c>
      <c r="BX14" s="39">
        <v>1</v>
      </c>
      <c r="BY14" s="39">
        <v>2</v>
      </c>
      <c r="CF14" t="s">
        <v>1382</v>
      </c>
      <c r="CG14" t="s">
        <v>1383</v>
      </c>
      <c r="CH14" t="s">
        <v>1384</v>
      </c>
      <c r="CI14" t="s">
        <v>1205</v>
      </c>
      <c r="CJ14" t="str">
        <f t="shared" si="0"/>
        <v>Z12:AK12</v>
      </c>
      <c r="CL14" t="s">
        <v>1385</v>
      </c>
      <c r="CM14" t="s">
        <v>1207</v>
      </c>
      <c r="CN14" t="s">
        <v>1208</v>
      </c>
      <c r="CO14" t="s">
        <v>1209</v>
      </c>
      <c r="CP14" t="str">
        <f t="shared" si="1"/>
        <v>Range("Z12:AK12").Value = ThisWorkbook.Sheets("Data Source").Range("CK14").Value</v>
      </c>
    </row>
    <row r="15" spans="1:94" ht="26">
      <c r="A15" s="31"/>
      <c r="B15" s="31"/>
      <c r="C15" s="31"/>
      <c r="E15" s="21" t="s">
        <v>1386</v>
      </c>
      <c r="F15" s="46" t="s">
        <v>1387</v>
      </c>
      <c r="K15" t="s">
        <v>1375</v>
      </c>
      <c r="L15" t="s">
        <v>1211</v>
      </c>
      <c r="M15" t="s">
        <v>1216</v>
      </c>
      <c r="R15" s="33" t="s">
        <v>1213</v>
      </c>
      <c r="S15" s="33" t="s">
        <v>1216</v>
      </c>
      <c r="T15" s="33" t="s">
        <v>387</v>
      </c>
      <c r="U15" s="33">
        <v>460</v>
      </c>
      <c r="V15" s="33">
        <v>540</v>
      </c>
      <c r="W15" s="33">
        <v>320</v>
      </c>
      <c r="X15" s="33">
        <v>146</v>
      </c>
      <c r="Y15" s="9" t="s">
        <v>1211</v>
      </c>
      <c r="Z15" s="34" t="s">
        <v>26</v>
      </c>
      <c r="AA15" s="34">
        <v>252</v>
      </c>
      <c r="AB15" s="34">
        <v>1050</v>
      </c>
      <c r="AC15" s="34">
        <v>1155</v>
      </c>
      <c r="AD15" s="34">
        <v>850</v>
      </c>
      <c r="AE15" s="34">
        <v>460</v>
      </c>
      <c r="AF15" s="33"/>
      <c r="AG15" s="33">
        <v>600</v>
      </c>
      <c r="AH15" s="33" t="s">
        <v>153</v>
      </c>
      <c r="AI15" s="33" t="s">
        <v>1362</v>
      </c>
      <c r="AK15" t="s">
        <v>302</v>
      </c>
      <c r="AL15" s="35" t="s">
        <v>1259</v>
      </c>
      <c r="AN15" s="33" t="s">
        <v>1210</v>
      </c>
      <c r="AO15" s="25" t="s">
        <v>1256</v>
      </c>
      <c r="AP15" s="25">
        <v>72.5</v>
      </c>
      <c r="AQ15" s="36" t="s">
        <v>28</v>
      </c>
      <c r="AR15" s="37" t="s">
        <v>1255</v>
      </c>
      <c r="AS15" s="38" t="s">
        <v>116</v>
      </c>
      <c r="AT15" s="25">
        <v>200</v>
      </c>
      <c r="AU15" s="25">
        <v>220</v>
      </c>
      <c r="AV15" s="25" t="s">
        <v>115</v>
      </c>
      <c r="AW15" s="25">
        <v>85</v>
      </c>
      <c r="AY15" s="25" t="s">
        <v>1328</v>
      </c>
      <c r="AZ15" s="25" t="s">
        <v>1212</v>
      </c>
      <c r="BA15" s="25">
        <v>14</v>
      </c>
      <c r="BB15" s="36" t="s">
        <v>28</v>
      </c>
      <c r="BC15" s="37" t="s">
        <v>1211</v>
      </c>
      <c r="BD15" s="38" t="s">
        <v>387</v>
      </c>
      <c r="BE15" s="25">
        <v>170</v>
      </c>
      <c r="BF15" s="25">
        <v>190</v>
      </c>
      <c r="BG15" s="25">
        <v>115</v>
      </c>
      <c r="BH15" s="25">
        <v>50</v>
      </c>
      <c r="BJ15" s="39" t="s">
        <v>1388</v>
      </c>
      <c r="BK15" s="39" t="s">
        <v>1276</v>
      </c>
      <c r="BM15" s="39" t="s">
        <v>1389</v>
      </c>
      <c r="BN15" s="39" t="s">
        <v>1390</v>
      </c>
      <c r="BP15" s="39" t="s">
        <v>1391</v>
      </c>
      <c r="BQ15" s="39" t="s">
        <v>1342</v>
      </c>
      <c r="BR15" s="39"/>
      <c r="BS15" s="39"/>
      <c r="BT15" s="39" t="s">
        <v>1392</v>
      </c>
      <c r="BU15" s="39" t="s">
        <v>1364</v>
      </c>
      <c r="BV15" s="39" t="s">
        <v>119</v>
      </c>
      <c r="BW15" s="39" t="s">
        <v>433</v>
      </c>
      <c r="BX15" s="39">
        <v>1</v>
      </c>
      <c r="BY15" s="39">
        <v>2</v>
      </c>
      <c r="CF15" t="s">
        <v>1393</v>
      </c>
      <c r="CG15" t="s">
        <v>1394</v>
      </c>
      <c r="CH15" t="s">
        <v>1395</v>
      </c>
      <c r="CI15" t="s">
        <v>1205</v>
      </c>
      <c r="CJ15" t="str">
        <f t="shared" si="0"/>
        <v>H13:R13</v>
      </c>
      <c r="CL15" t="s">
        <v>1396</v>
      </c>
      <c r="CM15" t="s">
        <v>1207</v>
      </c>
      <c r="CN15" t="s">
        <v>1208</v>
      </c>
      <c r="CO15" t="s">
        <v>1209</v>
      </c>
      <c r="CP15" t="str">
        <f t="shared" si="1"/>
        <v>Range("H13:R13").Value = ThisWorkbook.Sheets("Data Source").Range("CK15").Value</v>
      </c>
    </row>
    <row r="16" spans="1:94" ht="26">
      <c r="A16" s="41" t="s">
        <v>220</v>
      </c>
      <c r="B16" s="7" t="s">
        <v>182</v>
      </c>
      <c r="C16">
        <v>0</v>
      </c>
      <c r="E16" s="21" t="s">
        <v>1386</v>
      </c>
      <c r="F16" s="21" t="s">
        <v>1397</v>
      </c>
      <c r="K16" t="s">
        <v>1375</v>
      </c>
      <c r="L16" t="s">
        <v>1211</v>
      </c>
      <c r="M16" t="s">
        <v>847</v>
      </c>
      <c r="R16" s="33" t="s">
        <v>1213</v>
      </c>
      <c r="S16" s="33" t="s">
        <v>847</v>
      </c>
      <c r="T16" s="33" t="s">
        <v>387</v>
      </c>
      <c r="U16" s="33">
        <v>90</v>
      </c>
      <c r="V16" s="33" t="s">
        <v>115</v>
      </c>
      <c r="W16" s="33" t="s">
        <v>115</v>
      </c>
      <c r="X16" s="33">
        <v>20</v>
      </c>
      <c r="Y16" s="9" t="s">
        <v>1211</v>
      </c>
      <c r="Z16" s="34" t="s">
        <v>26</v>
      </c>
      <c r="AA16" s="34">
        <v>300</v>
      </c>
      <c r="AB16" s="34">
        <v>1100</v>
      </c>
      <c r="AC16" s="34">
        <v>1210</v>
      </c>
      <c r="AD16" s="34">
        <v>890</v>
      </c>
      <c r="AE16" s="34">
        <v>480</v>
      </c>
      <c r="AF16" s="33"/>
      <c r="AG16" s="33">
        <v>600</v>
      </c>
      <c r="AH16" s="33" t="s">
        <v>319</v>
      </c>
      <c r="AI16" s="33" t="s">
        <v>1398</v>
      </c>
      <c r="AN16" s="33" t="s">
        <v>1210</v>
      </c>
      <c r="AO16" s="25" t="s">
        <v>1256</v>
      </c>
      <c r="AP16" s="25">
        <v>126</v>
      </c>
      <c r="AQ16" s="36" t="s">
        <v>28</v>
      </c>
      <c r="AR16" s="37" t="s">
        <v>1255</v>
      </c>
      <c r="AS16" s="38" t="s">
        <v>116</v>
      </c>
      <c r="AT16" s="25">
        <v>200</v>
      </c>
      <c r="AU16" s="25">
        <v>220</v>
      </c>
      <c r="AV16" s="25">
        <v>130</v>
      </c>
      <c r="AW16" s="25">
        <v>85</v>
      </c>
      <c r="AY16" s="25" t="s">
        <v>1328</v>
      </c>
      <c r="AZ16" s="25" t="s">
        <v>1212</v>
      </c>
      <c r="BA16" s="25">
        <v>10</v>
      </c>
      <c r="BB16" s="36" t="s">
        <v>153</v>
      </c>
      <c r="BC16" s="37" t="s">
        <v>1211</v>
      </c>
      <c r="BD16" s="38"/>
      <c r="BE16" s="25">
        <v>200</v>
      </c>
      <c r="BF16" s="25">
        <v>220</v>
      </c>
      <c r="BG16" s="25">
        <v>130</v>
      </c>
      <c r="BH16" s="25">
        <v>50</v>
      </c>
      <c r="BJ16" s="39" t="s">
        <v>1399</v>
      </c>
      <c r="BK16" s="39" t="s">
        <v>1288</v>
      </c>
      <c r="BM16" s="39" t="s">
        <v>1400</v>
      </c>
      <c r="BN16" s="39" t="s">
        <v>1247</v>
      </c>
      <c r="BP16" s="39" t="s">
        <v>1401</v>
      </c>
      <c r="BQ16" s="39" t="s">
        <v>1342</v>
      </c>
      <c r="BR16" s="39"/>
      <c r="BS16" s="39"/>
      <c r="BT16" s="39" t="s">
        <v>1402</v>
      </c>
      <c r="BU16" s="39" t="s">
        <v>1224</v>
      </c>
      <c r="BV16" s="39" t="s">
        <v>119</v>
      </c>
      <c r="BW16" s="39" t="s">
        <v>656</v>
      </c>
      <c r="BX16" s="39">
        <v>1</v>
      </c>
      <c r="BY16" s="39">
        <v>3</v>
      </c>
      <c r="CF16" t="s">
        <v>1403</v>
      </c>
      <c r="CG16" t="s">
        <v>1404</v>
      </c>
      <c r="CH16" t="s">
        <v>1405</v>
      </c>
      <c r="CI16" t="s">
        <v>1205</v>
      </c>
      <c r="CJ16" t="str">
        <f t="shared" si="0"/>
        <v>Z13:AK13</v>
      </c>
      <c r="CL16" t="s">
        <v>1406</v>
      </c>
      <c r="CM16" t="s">
        <v>1207</v>
      </c>
      <c r="CN16" t="s">
        <v>1208</v>
      </c>
      <c r="CO16" t="s">
        <v>1209</v>
      </c>
      <c r="CP16" t="str">
        <f t="shared" si="1"/>
        <v>Range("Z13:AK13").Value = ThisWorkbook.Sheets("Data Source").Range("CK16").Value</v>
      </c>
    </row>
    <row r="17" spans="1:94" ht="26">
      <c r="B17" s="7" t="s">
        <v>452</v>
      </c>
      <c r="C17">
        <v>2000</v>
      </c>
      <c r="E17" s="31"/>
      <c r="F17" s="21" t="s">
        <v>1407</v>
      </c>
      <c r="K17" t="s">
        <v>1375</v>
      </c>
      <c r="L17" t="s">
        <v>1211</v>
      </c>
      <c r="M17" t="s">
        <v>162</v>
      </c>
      <c r="R17" s="33" t="s">
        <v>1213</v>
      </c>
      <c r="S17" s="33" t="s">
        <v>162</v>
      </c>
      <c r="T17" s="33" t="s">
        <v>387</v>
      </c>
      <c r="U17" s="33">
        <v>150</v>
      </c>
      <c r="V17" s="33">
        <v>165</v>
      </c>
      <c r="W17" s="33">
        <v>100</v>
      </c>
      <c r="X17" s="33">
        <v>30</v>
      </c>
      <c r="Y17" s="9" t="s">
        <v>1211</v>
      </c>
      <c r="Z17" s="34" t="s">
        <v>26</v>
      </c>
      <c r="AA17" s="34">
        <v>363</v>
      </c>
      <c r="AB17" s="34">
        <v>1175</v>
      </c>
      <c r="AC17" s="34">
        <v>1290</v>
      </c>
      <c r="AD17" s="34">
        <v>950</v>
      </c>
      <c r="AE17" s="34">
        <v>510</v>
      </c>
      <c r="AF17" s="33"/>
      <c r="AG17" s="33">
        <v>700</v>
      </c>
      <c r="AH17" s="33" t="s">
        <v>153</v>
      </c>
      <c r="AI17" s="33" t="s">
        <v>1328</v>
      </c>
      <c r="AN17" s="33" t="s">
        <v>1210</v>
      </c>
      <c r="AO17" s="25" t="s">
        <v>1256</v>
      </c>
      <c r="AP17" s="25">
        <v>145</v>
      </c>
      <c r="AQ17" s="36" t="s">
        <v>28</v>
      </c>
      <c r="AR17" s="37" t="s">
        <v>1255</v>
      </c>
      <c r="AS17" s="38" t="s">
        <v>116</v>
      </c>
      <c r="AT17" s="25">
        <v>200</v>
      </c>
      <c r="AU17" s="25" t="s">
        <v>115</v>
      </c>
      <c r="AV17" s="25" t="s">
        <v>115</v>
      </c>
      <c r="AW17" s="25">
        <v>85</v>
      </c>
      <c r="AY17" s="25" t="s">
        <v>1328</v>
      </c>
      <c r="AZ17" s="25" t="s">
        <v>1212</v>
      </c>
      <c r="BA17" s="25">
        <v>12</v>
      </c>
      <c r="BB17" s="36" t="s">
        <v>153</v>
      </c>
      <c r="BC17" s="37" t="s">
        <v>1211</v>
      </c>
      <c r="BD17" s="38"/>
      <c r="BE17" s="25">
        <v>180</v>
      </c>
      <c r="BF17" s="25">
        <v>200</v>
      </c>
      <c r="BG17" s="25">
        <v>120</v>
      </c>
      <c r="BH17" s="25">
        <v>50</v>
      </c>
      <c r="BJ17" s="39" t="s">
        <v>1408</v>
      </c>
      <c r="BK17" s="39" t="s">
        <v>1218</v>
      </c>
      <c r="BM17" s="39" t="s">
        <v>1409</v>
      </c>
      <c r="BN17" s="39" t="s">
        <v>1262</v>
      </c>
      <c r="BP17" s="39" t="s">
        <v>1410</v>
      </c>
      <c r="BQ17" s="39" t="s">
        <v>1222</v>
      </c>
      <c r="BR17" s="39"/>
      <c r="BS17" s="39"/>
      <c r="BT17" s="39" t="s">
        <v>1411</v>
      </c>
      <c r="BU17" s="39" t="s">
        <v>1238</v>
      </c>
      <c r="BV17" s="39" t="s">
        <v>119</v>
      </c>
      <c r="BW17" s="39" t="s">
        <v>656</v>
      </c>
      <c r="BX17" s="39">
        <v>1</v>
      </c>
      <c r="BY17" s="39">
        <v>3</v>
      </c>
      <c r="CF17" t="s">
        <v>22</v>
      </c>
      <c r="CG17" t="s">
        <v>1412</v>
      </c>
      <c r="CH17" t="s">
        <v>1413</v>
      </c>
      <c r="CI17" t="s">
        <v>1205</v>
      </c>
      <c r="CJ17" t="str">
        <f t="shared" si="0"/>
        <v>H14:R14</v>
      </c>
      <c r="CL17" t="s">
        <v>1414</v>
      </c>
      <c r="CM17" t="s">
        <v>1207</v>
      </c>
      <c r="CN17" t="s">
        <v>1208</v>
      </c>
      <c r="CO17" t="s">
        <v>1209</v>
      </c>
      <c r="CP17" t="str">
        <f t="shared" si="1"/>
        <v>Range("H14:R14").Value = ThisWorkbook.Sheets("Data Source").Range("CK17").Value</v>
      </c>
    </row>
    <row r="18" spans="1:94">
      <c r="A18" s="31"/>
      <c r="B18" s="31"/>
      <c r="C18" s="31"/>
      <c r="F18" s="21" t="s">
        <v>1415</v>
      </c>
      <c r="K18" t="s">
        <v>1375</v>
      </c>
      <c r="L18" t="s">
        <v>1255</v>
      </c>
      <c r="M18" t="s">
        <v>857</v>
      </c>
      <c r="R18" s="33" t="s">
        <v>1213</v>
      </c>
      <c r="S18" s="33" t="s">
        <v>857</v>
      </c>
      <c r="T18" s="33" t="s">
        <v>387</v>
      </c>
      <c r="U18" s="33">
        <v>590</v>
      </c>
      <c r="V18" s="33">
        <v>650</v>
      </c>
      <c r="W18" s="33">
        <v>385</v>
      </c>
      <c r="X18" s="33">
        <v>225</v>
      </c>
      <c r="Y18" s="9" t="s">
        <v>1255</v>
      </c>
      <c r="Z18" s="34" t="s">
        <v>298</v>
      </c>
      <c r="AA18" s="34">
        <v>72.5</v>
      </c>
      <c r="AB18" s="34">
        <v>350</v>
      </c>
      <c r="AC18" s="34">
        <v>385</v>
      </c>
      <c r="AD18" s="34" t="s">
        <v>115</v>
      </c>
      <c r="AE18" s="34">
        <v>140</v>
      </c>
      <c r="AG18" s="33">
        <v>800</v>
      </c>
      <c r="AH18" s="33" t="s">
        <v>28</v>
      </c>
      <c r="AI18" s="33" t="s">
        <v>1416</v>
      </c>
      <c r="AK18" s="23" t="s">
        <v>601</v>
      </c>
      <c r="AL18" s="23" t="s">
        <v>388</v>
      </c>
      <c r="AN18" s="33" t="s">
        <v>1210</v>
      </c>
      <c r="AO18" s="25" t="s">
        <v>1327</v>
      </c>
      <c r="AP18" s="25">
        <v>40.5</v>
      </c>
      <c r="AQ18" s="36" t="s">
        <v>28</v>
      </c>
      <c r="AR18" s="37" t="s">
        <v>1211</v>
      </c>
      <c r="AS18" s="38" t="s">
        <v>116</v>
      </c>
      <c r="AT18" s="25">
        <v>250</v>
      </c>
      <c r="AU18" s="25" t="s">
        <v>115</v>
      </c>
      <c r="AV18" s="25" t="s">
        <v>115</v>
      </c>
      <c r="AW18" s="25">
        <v>95</v>
      </c>
      <c r="AY18" s="25" t="s">
        <v>1351</v>
      </c>
      <c r="AZ18" s="25" t="s">
        <v>1212</v>
      </c>
      <c r="BA18" s="25">
        <v>14</v>
      </c>
      <c r="BB18" s="36" t="s">
        <v>153</v>
      </c>
      <c r="BC18" s="37" t="s">
        <v>1211</v>
      </c>
      <c r="BD18" s="38"/>
      <c r="BE18" s="25">
        <v>170</v>
      </c>
      <c r="BF18" s="25">
        <v>190</v>
      </c>
      <c r="BG18" s="25">
        <v>115</v>
      </c>
      <c r="BH18" s="25">
        <v>50</v>
      </c>
      <c r="BJ18" s="39" t="s">
        <v>1238</v>
      </c>
      <c r="BK18" s="39" t="s">
        <v>1218</v>
      </c>
      <c r="BM18" s="39" t="s">
        <v>1417</v>
      </c>
      <c r="BN18" s="39" t="s">
        <v>1418</v>
      </c>
      <c r="BP18" s="39" t="s">
        <v>1419</v>
      </c>
      <c r="BQ18" s="39" t="s">
        <v>1222</v>
      </c>
      <c r="BR18" s="39"/>
      <c r="BS18" s="39"/>
      <c r="BT18" s="39" t="s">
        <v>1420</v>
      </c>
      <c r="BU18" s="39" t="s">
        <v>1250</v>
      </c>
      <c r="BV18" s="39" t="s">
        <v>119</v>
      </c>
      <c r="BW18" s="39" t="s">
        <v>656</v>
      </c>
      <c r="BX18" s="39">
        <v>1</v>
      </c>
      <c r="BY18" s="39">
        <v>3</v>
      </c>
      <c r="CF18" t="s">
        <v>23</v>
      </c>
      <c r="CG18" t="s">
        <v>1421</v>
      </c>
      <c r="CH18" t="s">
        <v>1422</v>
      </c>
      <c r="CI18" t="s">
        <v>1205</v>
      </c>
      <c r="CJ18" t="str">
        <f t="shared" si="0"/>
        <v>Z14:AK14</v>
      </c>
      <c r="CL18" t="s">
        <v>1423</v>
      </c>
      <c r="CM18" t="s">
        <v>1207</v>
      </c>
      <c r="CN18" t="s">
        <v>1208</v>
      </c>
      <c r="CO18" t="s">
        <v>1209</v>
      </c>
      <c r="CP18" t="str">
        <f t="shared" si="1"/>
        <v>Range("Z14:AK14").Value = ThisWorkbook.Sheets("Data Source").Range("CK18").Value</v>
      </c>
    </row>
    <row r="19" spans="1:94">
      <c r="A19" s="47" t="s">
        <v>1424</v>
      </c>
      <c r="B19" s="7" t="s">
        <v>182</v>
      </c>
      <c r="C19">
        <v>0</v>
      </c>
      <c r="E19" s="21" t="s">
        <v>216</v>
      </c>
      <c r="F19" s="21" t="s">
        <v>1425</v>
      </c>
      <c r="G19">
        <v>0</v>
      </c>
      <c r="K19" t="s">
        <v>1375</v>
      </c>
      <c r="L19" t="s">
        <v>1255</v>
      </c>
      <c r="M19" t="s">
        <v>858</v>
      </c>
      <c r="R19" s="33" t="s">
        <v>1213</v>
      </c>
      <c r="S19" s="33" t="s">
        <v>858</v>
      </c>
      <c r="T19" s="33" t="s">
        <v>387</v>
      </c>
      <c r="U19" s="33">
        <v>590</v>
      </c>
      <c r="V19" s="33">
        <v>650</v>
      </c>
      <c r="W19" s="33">
        <v>385</v>
      </c>
      <c r="X19" s="33">
        <v>225</v>
      </c>
      <c r="Y19" s="9" t="s">
        <v>1255</v>
      </c>
      <c r="Z19" s="34" t="s">
        <v>298</v>
      </c>
      <c r="AA19" s="34">
        <v>126</v>
      </c>
      <c r="AB19" s="34">
        <v>550</v>
      </c>
      <c r="AC19" s="34">
        <v>605</v>
      </c>
      <c r="AD19" s="34">
        <v>460</v>
      </c>
      <c r="AE19" s="34">
        <v>230</v>
      </c>
      <c r="AG19" s="33">
        <v>800</v>
      </c>
      <c r="AH19" s="33" t="s">
        <v>153</v>
      </c>
      <c r="AI19" s="33" t="s">
        <v>1426</v>
      </c>
      <c r="AK19" s="33" t="s">
        <v>1427</v>
      </c>
      <c r="AL19" s="33" t="s">
        <v>1428</v>
      </c>
      <c r="AN19" s="33" t="s">
        <v>1210</v>
      </c>
      <c r="AO19" s="25" t="s">
        <v>1327</v>
      </c>
      <c r="AP19" s="25">
        <v>72.5</v>
      </c>
      <c r="AQ19" s="36" t="s">
        <v>28</v>
      </c>
      <c r="AR19" s="37" t="s">
        <v>1211</v>
      </c>
      <c r="AS19" s="38" t="s">
        <v>116</v>
      </c>
      <c r="AT19" s="25">
        <v>350</v>
      </c>
      <c r="AU19" s="25">
        <v>385</v>
      </c>
      <c r="AV19" s="25" t="s">
        <v>115</v>
      </c>
      <c r="AW19" s="25">
        <v>140</v>
      </c>
      <c r="AY19" s="25" t="s">
        <v>1328</v>
      </c>
      <c r="AZ19" s="25" t="s">
        <v>162</v>
      </c>
      <c r="BA19" s="25">
        <v>10</v>
      </c>
      <c r="BB19" s="36" t="s">
        <v>28</v>
      </c>
      <c r="BC19" s="37" t="s">
        <v>1211</v>
      </c>
      <c r="BD19" s="38" t="s">
        <v>116</v>
      </c>
      <c r="BE19" s="25">
        <v>200</v>
      </c>
      <c r="BF19" s="25">
        <v>220</v>
      </c>
      <c r="BG19" s="25">
        <v>130</v>
      </c>
      <c r="BH19" s="25">
        <v>50</v>
      </c>
      <c r="BJ19" s="39" t="s">
        <v>1429</v>
      </c>
      <c r="BK19" s="39" t="s">
        <v>1218</v>
      </c>
      <c r="BM19" s="39" t="s">
        <v>1430</v>
      </c>
      <c r="BN19" s="39" t="s">
        <v>1431</v>
      </c>
      <c r="BP19" s="39" t="s">
        <v>1432</v>
      </c>
      <c r="BQ19" s="39" t="s">
        <v>1236</v>
      </c>
      <c r="BR19" s="39"/>
      <c r="BS19" s="39"/>
      <c r="BT19" s="39" t="s">
        <v>1433</v>
      </c>
      <c r="BU19" s="39" t="s">
        <v>1266</v>
      </c>
      <c r="BV19" s="39" t="s">
        <v>119</v>
      </c>
      <c r="BW19" s="39" t="s">
        <v>656</v>
      </c>
      <c r="BX19" s="39">
        <v>1</v>
      </c>
      <c r="BY19" s="39">
        <v>3</v>
      </c>
      <c r="CF19" t="s">
        <v>1434</v>
      </c>
      <c r="CG19" t="s">
        <v>1088</v>
      </c>
      <c r="CH19" t="s">
        <v>1435</v>
      </c>
      <c r="CI19" t="s">
        <v>1205</v>
      </c>
      <c r="CJ19" t="str">
        <f t="shared" si="0"/>
        <v>H16:R16</v>
      </c>
      <c r="CK19" t="s">
        <v>26</v>
      </c>
      <c r="CL19" t="s">
        <v>1436</v>
      </c>
      <c r="CM19" t="s">
        <v>1207</v>
      </c>
      <c r="CN19" t="s">
        <v>1208</v>
      </c>
      <c r="CO19" t="s">
        <v>1209</v>
      </c>
      <c r="CP19" t="str">
        <f t="shared" si="1"/>
        <v>Range("H16:R16").Value = ThisWorkbook.Sheets("Data Source").Range("CK19").Value</v>
      </c>
    </row>
    <row r="20" spans="1:94" ht="26">
      <c r="B20" s="7" t="s">
        <v>452</v>
      </c>
      <c r="C20">
        <v>1500</v>
      </c>
      <c r="E20" s="31"/>
      <c r="F20" s="21" t="s">
        <v>1437</v>
      </c>
      <c r="G20">
        <v>0</v>
      </c>
      <c r="K20" t="s">
        <v>1351</v>
      </c>
      <c r="L20" t="s">
        <v>1211</v>
      </c>
      <c r="M20" t="s">
        <v>1212</v>
      </c>
      <c r="R20" s="33" t="s">
        <v>1213</v>
      </c>
      <c r="S20" s="33" t="s">
        <v>1212</v>
      </c>
      <c r="T20" s="33" t="s">
        <v>390</v>
      </c>
      <c r="U20" s="33">
        <v>550</v>
      </c>
      <c r="V20" s="33">
        <v>605</v>
      </c>
      <c r="W20" s="33">
        <v>360</v>
      </c>
      <c r="X20" s="33">
        <v>120</v>
      </c>
      <c r="Y20" s="9" t="s">
        <v>1211</v>
      </c>
      <c r="Z20" s="34" t="s">
        <v>298</v>
      </c>
      <c r="AA20" s="34">
        <v>170</v>
      </c>
      <c r="AB20" s="34">
        <v>750</v>
      </c>
      <c r="AC20" s="34">
        <v>825</v>
      </c>
      <c r="AD20" s="34">
        <v>620</v>
      </c>
      <c r="AE20" s="34">
        <v>325</v>
      </c>
      <c r="AG20" s="33">
        <v>1000</v>
      </c>
      <c r="AH20" s="33" t="s">
        <v>28</v>
      </c>
      <c r="AI20" s="33" t="s">
        <v>1438</v>
      </c>
      <c r="AK20" s="33" t="s">
        <v>1439</v>
      </c>
      <c r="AL20" s="33" t="s">
        <v>1440</v>
      </c>
      <c r="AN20" s="33" t="s">
        <v>1210</v>
      </c>
      <c r="AO20" s="25" t="s">
        <v>1327</v>
      </c>
      <c r="AP20" s="25">
        <v>126</v>
      </c>
      <c r="AQ20" s="36" t="s">
        <v>28</v>
      </c>
      <c r="AR20" s="37" t="s">
        <v>1211</v>
      </c>
      <c r="AS20" s="38" t="s">
        <v>116</v>
      </c>
      <c r="AT20" s="25">
        <v>550</v>
      </c>
      <c r="AU20" s="25">
        <v>605</v>
      </c>
      <c r="AV20" s="25">
        <v>460</v>
      </c>
      <c r="AW20" s="25">
        <v>230</v>
      </c>
      <c r="AY20" s="25" t="s">
        <v>1328</v>
      </c>
      <c r="AZ20" s="25" t="s">
        <v>162</v>
      </c>
      <c r="BA20" s="25">
        <v>12</v>
      </c>
      <c r="BB20" s="36" t="s">
        <v>28</v>
      </c>
      <c r="BC20" s="37" t="s">
        <v>1211</v>
      </c>
      <c r="BD20" s="38" t="s">
        <v>116</v>
      </c>
      <c r="BE20" s="25">
        <v>180</v>
      </c>
      <c r="BF20" s="25">
        <v>200</v>
      </c>
      <c r="BG20" s="25">
        <v>120</v>
      </c>
      <c r="BH20" s="25">
        <v>50</v>
      </c>
      <c r="BJ20" s="39" t="s">
        <v>1441</v>
      </c>
      <c r="BK20" s="39" t="s">
        <v>1218</v>
      </c>
      <c r="BM20" s="39" t="s">
        <v>1442</v>
      </c>
      <c r="BN20" s="39" t="s">
        <v>1443</v>
      </c>
      <c r="BP20" s="39" t="s">
        <v>1444</v>
      </c>
      <c r="BQ20" s="39" t="s">
        <v>1222</v>
      </c>
      <c r="BR20" s="39"/>
      <c r="BS20" s="39"/>
      <c r="BT20" s="39" t="s">
        <v>1445</v>
      </c>
      <c r="BU20" s="39" t="s">
        <v>1281</v>
      </c>
      <c r="BV20" s="39" t="s">
        <v>119</v>
      </c>
      <c r="BW20" s="39" t="s">
        <v>656</v>
      </c>
      <c r="BX20" s="39">
        <v>1</v>
      </c>
      <c r="BY20" s="39">
        <v>3</v>
      </c>
      <c r="CF20" t="s">
        <v>1446</v>
      </c>
      <c r="CG20" t="s">
        <v>1105</v>
      </c>
      <c r="CH20" t="s">
        <v>1447</v>
      </c>
      <c r="CI20" t="s">
        <v>1205</v>
      </c>
      <c r="CJ20" t="str">
        <f t="shared" si="0"/>
        <v>Z16:AK16</v>
      </c>
      <c r="CK20" t="s">
        <v>28</v>
      </c>
      <c r="CL20" t="s">
        <v>1448</v>
      </c>
      <c r="CM20" t="s">
        <v>1207</v>
      </c>
      <c r="CN20" t="s">
        <v>1208</v>
      </c>
      <c r="CO20" t="s">
        <v>1209</v>
      </c>
      <c r="CP20" t="str">
        <f t="shared" si="1"/>
        <v>Range("Z16:AK16").Value = ThisWorkbook.Sheets("Data Source").Range("CK20").Value</v>
      </c>
    </row>
    <row r="21" spans="1:94">
      <c r="E21" s="31"/>
      <c r="F21" s="21" t="s">
        <v>1449</v>
      </c>
      <c r="G21">
        <v>0</v>
      </c>
      <c r="K21" t="s">
        <v>1351</v>
      </c>
      <c r="L21" t="s">
        <v>1211</v>
      </c>
      <c r="M21" t="s">
        <v>162</v>
      </c>
      <c r="R21" s="33" t="s">
        <v>1213</v>
      </c>
      <c r="S21" s="33" t="s">
        <v>1216</v>
      </c>
      <c r="T21" s="33" t="s">
        <v>390</v>
      </c>
      <c r="U21" s="33">
        <v>550</v>
      </c>
      <c r="V21" s="33">
        <v>605</v>
      </c>
      <c r="W21" s="33">
        <v>360</v>
      </c>
      <c r="X21" s="33">
        <v>160</v>
      </c>
      <c r="Y21" s="9" t="s">
        <v>1211</v>
      </c>
      <c r="Z21" s="34" t="s">
        <v>298</v>
      </c>
      <c r="AA21" s="34">
        <v>252</v>
      </c>
      <c r="AB21" s="34">
        <v>1050</v>
      </c>
      <c r="AC21" s="34">
        <v>1155</v>
      </c>
      <c r="AD21" s="34">
        <v>850</v>
      </c>
      <c r="AE21" s="34">
        <v>460</v>
      </c>
      <c r="AG21" s="33">
        <v>1000</v>
      </c>
      <c r="AH21" s="33" t="s">
        <v>290</v>
      </c>
      <c r="AI21" s="33" t="s">
        <v>1450</v>
      </c>
      <c r="AK21" s="33" t="s">
        <v>1375</v>
      </c>
      <c r="AL21" s="33" t="s">
        <v>1451</v>
      </c>
      <c r="AN21" s="33" t="s">
        <v>1210</v>
      </c>
      <c r="AO21" s="25" t="s">
        <v>1327</v>
      </c>
      <c r="AP21" s="25">
        <v>145</v>
      </c>
      <c r="AQ21" s="36" t="s">
        <v>28</v>
      </c>
      <c r="AR21" s="37" t="s">
        <v>1211</v>
      </c>
      <c r="AS21" s="38" t="s">
        <v>116</v>
      </c>
      <c r="AT21" s="25">
        <v>650</v>
      </c>
      <c r="AU21" s="25" t="s">
        <v>115</v>
      </c>
      <c r="AV21" s="25" t="s">
        <v>115</v>
      </c>
      <c r="AW21" s="25">
        <v>275</v>
      </c>
      <c r="AY21" s="25" t="s">
        <v>1351</v>
      </c>
      <c r="AZ21" s="25" t="s">
        <v>162</v>
      </c>
      <c r="BA21" s="25">
        <v>14</v>
      </c>
      <c r="BB21" s="36" t="s">
        <v>28</v>
      </c>
      <c r="BC21" s="37" t="s">
        <v>1211</v>
      </c>
      <c r="BD21" s="38" t="s">
        <v>116</v>
      </c>
      <c r="BE21" s="25">
        <v>170</v>
      </c>
      <c r="BF21" s="25">
        <v>190</v>
      </c>
      <c r="BG21" s="25">
        <v>115</v>
      </c>
      <c r="BH21" s="25">
        <v>50</v>
      </c>
      <c r="BJ21" s="39" t="s">
        <v>1452</v>
      </c>
      <c r="BK21" s="39" t="s">
        <v>1276</v>
      </c>
      <c r="BM21" s="39" t="s">
        <v>1453</v>
      </c>
      <c r="BN21" s="39" t="s">
        <v>1454</v>
      </c>
      <c r="BP21" s="39" t="s">
        <v>1455</v>
      </c>
      <c r="BQ21" s="39" t="s">
        <v>1222</v>
      </c>
      <c r="BR21" s="39"/>
      <c r="BS21" s="39"/>
      <c r="BT21" s="39" t="s">
        <v>1456</v>
      </c>
      <c r="BU21" s="39" t="s">
        <v>1293</v>
      </c>
      <c r="BV21" s="39" t="s">
        <v>119</v>
      </c>
      <c r="BW21" s="39" t="s">
        <v>656</v>
      </c>
      <c r="BX21" s="39">
        <v>1</v>
      </c>
      <c r="BY21" s="39">
        <v>3</v>
      </c>
      <c r="CF21" s="48" t="s">
        <v>1457</v>
      </c>
      <c r="CG21" t="s">
        <v>1458</v>
      </c>
      <c r="CH21" t="s">
        <v>1459</v>
      </c>
      <c r="CI21" t="s">
        <v>1205</v>
      </c>
      <c r="CJ21" t="str">
        <f t="shared" si="0"/>
        <v>H17:R17</v>
      </c>
      <c r="CK21" t="s">
        <v>32</v>
      </c>
      <c r="CL21" t="s">
        <v>1460</v>
      </c>
      <c r="CM21" t="s">
        <v>1207</v>
      </c>
      <c r="CN21" t="s">
        <v>1208</v>
      </c>
      <c r="CO21" t="s">
        <v>1209</v>
      </c>
      <c r="CP21" t="str">
        <f t="shared" si="1"/>
        <v>Range("H17:R17").Value = ThisWorkbook.Sheets("Data Source").Range("CK21").Value</v>
      </c>
    </row>
    <row r="22" spans="1:94" ht="26">
      <c r="E22" s="31"/>
      <c r="F22" s="21" t="s">
        <v>263</v>
      </c>
      <c r="G22">
        <v>0</v>
      </c>
      <c r="K22" t="s">
        <v>1351</v>
      </c>
      <c r="L22" t="s">
        <v>1255</v>
      </c>
      <c r="M22" t="s">
        <v>1256</v>
      </c>
      <c r="R22" s="33" t="s">
        <v>1213</v>
      </c>
      <c r="S22" s="33" t="s">
        <v>847</v>
      </c>
      <c r="T22" s="33" t="s">
        <v>390</v>
      </c>
      <c r="U22" s="33">
        <v>90</v>
      </c>
      <c r="V22" s="33" t="s">
        <v>115</v>
      </c>
      <c r="W22" s="33" t="s">
        <v>115</v>
      </c>
      <c r="X22" s="33">
        <v>20</v>
      </c>
      <c r="Y22" s="9" t="s">
        <v>1211</v>
      </c>
      <c r="Z22" s="34" t="s">
        <v>298</v>
      </c>
      <c r="AA22" s="34">
        <v>300</v>
      </c>
      <c r="AB22" s="34">
        <v>1100</v>
      </c>
      <c r="AC22" s="34">
        <v>1210</v>
      </c>
      <c r="AD22" s="34">
        <v>890</v>
      </c>
      <c r="AE22" s="34">
        <v>480</v>
      </c>
      <c r="AG22" s="33">
        <v>1000</v>
      </c>
      <c r="AH22" s="33" t="s">
        <v>153</v>
      </c>
      <c r="AI22" s="33" t="s">
        <v>1438</v>
      </c>
      <c r="AN22" s="25" t="s">
        <v>1351</v>
      </c>
      <c r="AO22" s="25" t="s">
        <v>1256</v>
      </c>
      <c r="AP22" s="25">
        <v>40.5</v>
      </c>
      <c r="AQ22" s="36" t="s">
        <v>28</v>
      </c>
      <c r="AR22" s="37" t="s">
        <v>1255</v>
      </c>
      <c r="AS22" s="38" t="s">
        <v>116</v>
      </c>
      <c r="AT22" s="25">
        <v>350</v>
      </c>
      <c r="AU22" s="25">
        <v>385</v>
      </c>
      <c r="AV22" s="25">
        <v>230</v>
      </c>
      <c r="AW22" s="25">
        <v>140</v>
      </c>
      <c r="AY22" s="25" t="s">
        <v>1328</v>
      </c>
      <c r="AZ22" s="25" t="s">
        <v>162</v>
      </c>
      <c r="BA22" s="25">
        <v>10</v>
      </c>
      <c r="BB22" s="36" t="s">
        <v>28</v>
      </c>
      <c r="BC22" s="37" t="s">
        <v>1211</v>
      </c>
      <c r="BD22" s="38" t="s">
        <v>387</v>
      </c>
      <c r="BE22" s="25">
        <v>200</v>
      </c>
      <c r="BF22" s="25">
        <v>220</v>
      </c>
      <c r="BG22" s="25">
        <v>130</v>
      </c>
      <c r="BH22" s="25">
        <v>50</v>
      </c>
      <c r="BJ22" s="39" t="s">
        <v>1461</v>
      </c>
      <c r="BK22" s="39" t="s">
        <v>1288</v>
      </c>
      <c r="BM22" s="39" t="s">
        <v>1462</v>
      </c>
      <c r="BN22" s="39" t="s">
        <v>1463</v>
      </c>
      <c r="BP22" s="39" t="s">
        <v>1464</v>
      </c>
      <c r="BQ22" s="39" t="s">
        <v>1236</v>
      </c>
      <c r="BR22" s="39"/>
      <c r="BS22" s="39"/>
      <c r="BT22" s="39" t="s">
        <v>1465</v>
      </c>
      <c r="BU22" s="39" t="s">
        <v>1304</v>
      </c>
      <c r="BV22" s="39" t="s">
        <v>119</v>
      </c>
      <c r="BW22" s="39" t="s">
        <v>656</v>
      </c>
      <c r="BX22" s="39">
        <v>1</v>
      </c>
      <c r="BY22" s="39">
        <v>3</v>
      </c>
      <c r="CF22" t="s">
        <v>1466</v>
      </c>
      <c r="CG22" t="s">
        <v>1467</v>
      </c>
      <c r="CH22" t="s">
        <v>1468</v>
      </c>
      <c r="CI22" t="s">
        <v>1205</v>
      </c>
      <c r="CJ22" t="str">
        <f t="shared" si="0"/>
        <v>Z17:AK17</v>
      </c>
      <c r="CL22" t="s">
        <v>1469</v>
      </c>
      <c r="CM22" t="s">
        <v>1207</v>
      </c>
      <c r="CN22" t="s">
        <v>1208</v>
      </c>
      <c r="CO22" t="s">
        <v>1209</v>
      </c>
      <c r="CP22" t="str">
        <f t="shared" si="1"/>
        <v>Range("Z17:AK17").Value = ThisWorkbook.Sheets("Data Source").Range("CK22").Value</v>
      </c>
    </row>
    <row r="23" spans="1:94" ht="26">
      <c r="A23" s="41" t="s">
        <v>186</v>
      </c>
      <c r="B23" s="7" t="s">
        <v>182</v>
      </c>
      <c r="C23">
        <v>0</v>
      </c>
      <c r="E23" s="31"/>
      <c r="F23" s="21"/>
      <c r="K23" t="s">
        <v>1351</v>
      </c>
      <c r="L23" t="s">
        <v>1211</v>
      </c>
      <c r="M23" t="s">
        <v>1216</v>
      </c>
      <c r="R23" s="33" t="s">
        <v>1213</v>
      </c>
      <c r="S23" s="33" t="s">
        <v>162</v>
      </c>
      <c r="T23" s="33" t="s">
        <v>390</v>
      </c>
      <c r="U23" s="33">
        <v>150</v>
      </c>
      <c r="V23" s="33">
        <v>165</v>
      </c>
      <c r="W23" s="33">
        <v>100</v>
      </c>
      <c r="X23" s="33">
        <v>30</v>
      </c>
      <c r="Y23" s="9" t="s">
        <v>1211</v>
      </c>
      <c r="Z23" s="34" t="s">
        <v>298</v>
      </c>
      <c r="AA23" s="34">
        <v>363</v>
      </c>
      <c r="AB23" s="34">
        <v>1175</v>
      </c>
      <c r="AC23" s="34">
        <v>1290</v>
      </c>
      <c r="AD23" s="34">
        <v>950</v>
      </c>
      <c r="AE23" s="34">
        <v>510</v>
      </c>
      <c r="AG23" s="33">
        <v>1000</v>
      </c>
      <c r="AH23" s="33" t="s">
        <v>319</v>
      </c>
      <c r="AI23" s="33" t="s">
        <v>1450</v>
      </c>
      <c r="AK23" t="s">
        <v>1470</v>
      </c>
      <c r="AN23" s="25" t="s">
        <v>1351</v>
      </c>
      <c r="AO23" s="25" t="s">
        <v>1256</v>
      </c>
      <c r="AP23" s="25">
        <v>72.5</v>
      </c>
      <c r="AQ23" s="36" t="s">
        <v>28</v>
      </c>
      <c r="AR23" s="37" t="s">
        <v>1255</v>
      </c>
      <c r="AS23" s="38" t="s">
        <v>116</v>
      </c>
      <c r="AT23" s="25">
        <v>350</v>
      </c>
      <c r="AU23" s="25">
        <v>385</v>
      </c>
      <c r="AV23" s="25">
        <v>230</v>
      </c>
      <c r="AW23" s="25">
        <v>140</v>
      </c>
      <c r="AY23" s="25" t="s">
        <v>1328</v>
      </c>
      <c r="AZ23" s="25" t="s">
        <v>162</v>
      </c>
      <c r="BA23" s="25">
        <v>12</v>
      </c>
      <c r="BB23" s="36" t="s">
        <v>28</v>
      </c>
      <c r="BC23" s="37" t="s">
        <v>1211</v>
      </c>
      <c r="BD23" s="38" t="s">
        <v>387</v>
      </c>
      <c r="BE23" s="25">
        <v>180</v>
      </c>
      <c r="BF23" s="25">
        <v>200</v>
      </c>
      <c r="BG23" s="25">
        <v>120</v>
      </c>
      <c r="BH23" s="25">
        <v>50</v>
      </c>
      <c r="BJ23" s="39" t="s">
        <v>1471</v>
      </c>
      <c r="BK23" s="39" t="s">
        <v>1218</v>
      </c>
      <c r="BM23" s="39" t="s">
        <v>1472</v>
      </c>
      <c r="BN23" s="39" t="s">
        <v>1473</v>
      </c>
      <c r="BP23" s="39" t="s">
        <v>1474</v>
      </c>
      <c r="BQ23" s="39" t="s">
        <v>1222</v>
      </c>
      <c r="BR23" s="39"/>
      <c r="BS23" s="39"/>
      <c r="BT23" s="39" t="s">
        <v>1475</v>
      </c>
      <c r="BU23" s="39" t="s">
        <v>1319</v>
      </c>
      <c r="BV23" s="39" t="s">
        <v>119</v>
      </c>
      <c r="BW23" s="39" t="s">
        <v>656</v>
      </c>
      <c r="BX23" s="39">
        <v>1</v>
      </c>
      <c r="BY23" s="39">
        <v>3</v>
      </c>
      <c r="CF23" t="s">
        <v>1476</v>
      </c>
      <c r="CG23" t="s">
        <v>1477</v>
      </c>
      <c r="CH23" t="s">
        <v>1478</v>
      </c>
      <c r="CI23" t="s">
        <v>1205</v>
      </c>
      <c r="CJ23" t="str">
        <f t="shared" si="0"/>
        <v>H18:R18</v>
      </c>
      <c r="CL23" t="s">
        <v>1479</v>
      </c>
      <c r="CM23" t="s">
        <v>1207</v>
      </c>
      <c r="CN23" t="s">
        <v>1208</v>
      </c>
      <c r="CO23" t="s">
        <v>1209</v>
      </c>
      <c r="CP23" t="str">
        <f t="shared" si="1"/>
        <v>Range("H18:R18").Value = ThisWorkbook.Sheets("Data Source").Range("CK23").Value</v>
      </c>
    </row>
    <row r="24" spans="1:94" ht="26">
      <c r="B24" s="7" t="s">
        <v>900</v>
      </c>
      <c r="C24">
        <v>50</v>
      </c>
      <c r="E24" s="21" t="s">
        <v>1480</v>
      </c>
      <c r="F24" s="21" t="s">
        <v>1481</v>
      </c>
      <c r="G24">
        <v>0</v>
      </c>
      <c r="K24" t="s">
        <v>1482</v>
      </c>
      <c r="L24" t="s">
        <v>1483</v>
      </c>
      <c r="M24" t="s">
        <v>1212</v>
      </c>
      <c r="R24" s="33" t="s">
        <v>1213</v>
      </c>
      <c r="S24" s="33" t="s">
        <v>857</v>
      </c>
      <c r="T24" s="33" t="s">
        <v>390</v>
      </c>
      <c r="U24" s="33">
        <v>660</v>
      </c>
      <c r="V24" s="33">
        <v>725</v>
      </c>
      <c r="W24" s="33">
        <v>430</v>
      </c>
      <c r="X24" s="33">
        <v>230</v>
      </c>
      <c r="Y24" s="9" t="s">
        <v>1255</v>
      </c>
      <c r="Z24" s="34" t="s">
        <v>284</v>
      </c>
      <c r="AA24" s="34">
        <v>72.5</v>
      </c>
      <c r="AB24" s="34">
        <v>350</v>
      </c>
      <c r="AC24" s="34">
        <v>385</v>
      </c>
      <c r="AD24" s="34" t="s">
        <v>115</v>
      </c>
      <c r="AE24" s="34">
        <v>140</v>
      </c>
      <c r="AF24" s="33"/>
      <c r="AG24" s="33">
        <v>1200</v>
      </c>
      <c r="AH24" s="33" t="s">
        <v>153</v>
      </c>
      <c r="AI24" s="33" t="s">
        <v>1350</v>
      </c>
      <c r="AN24" s="25" t="s">
        <v>1351</v>
      </c>
      <c r="AO24" s="25" t="s">
        <v>1327</v>
      </c>
      <c r="AP24" s="25">
        <v>40.5</v>
      </c>
      <c r="AQ24" s="36" t="s">
        <v>28</v>
      </c>
      <c r="AR24" s="37" t="s">
        <v>1211</v>
      </c>
      <c r="AS24" s="38" t="s">
        <v>116</v>
      </c>
      <c r="AT24" s="25">
        <v>225</v>
      </c>
      <c r="AU24" s="25">
        <v>250</v>
      </c>
      <c r="AV24" s="25">
        <v>150</v>
      </c>
      <c r="AW24" s="25">
        <v>95</v>
      </c>
      <c r="AY24" s="25" t="s">
        <v>1351</v>
      </c>
      <c r="AZ24" s="25" t="s">
        <v>162</v>
      </c>
      <c r="BA24" s="25">
        <v>14</v>
      </c>
      <c r="BB24" s="36" t="s">
        <v>28</v>
      </c>
      <c r="BC24" s="37" t="s">
        <v>1211</v>
      </c>
      <c r="BD24" s="38" t="s">
        <v>387</v>
      </c>
      <c r="BE24" s="25">
        <v>170</v>
      </c>
      <c r="BF24" s="25">
        <v>190</v>
      </c>
      <c r="BG24" s="25">
        <v>115</v>
      </c>
      <c r="BH24" s="25">
        <v>50</v>
      </c>
      <c r="BJ24" s="39" t="s">
        <v>1250</v>
      </c>
      <c r="BK24" s="39" t="s">
        <v>1218</v>
      </c>
      <c r="BM24" s="39" t="s">
        <v>1484</v>
      </c>
      <c r="BN24" s="39" t="s">
        <v>1485</v>
      </c>
      <c r="BP24" s="39" t="s">
        <v>1486</v>
      </c>
      <c r="BQ24" s="39" t="s">
        <v>1236</v>
      </c>
      <c r="BR24" s="39"/>
      <c r="BS24" s="39"/>
      <c r="BT24" s="39" t="s">
        <v>1487</v>
      </c>
      <c r="BU24" s="39" t="s">
        <v>1334</v>
      </c>
      <c r="BV24" s="39" t="s">
        <v>119</v>
      </c>
      <c r="BW24" s="39" t="s">
        <v>656</v>
      </c>
      <c r="BX24" s="39">
        <v>1</v>
      </c>
      <c r="BY24" s="39">
        <v>3</v>
      </c>
      <c r="CF24" t="s">
        <v>1488</v>
      </c>
      <c r="CG24" t="s">
        <v>1489</v>
      </c>
      <c r="CH24" t="s">
        <v>1490</v>
      </c>
      <c r="CI24" t="s">
        <v>1205</v>
      </c>
      <c r="CJ24" t="str">
        <f t="shared" si="0"/>
        <v>Z18:AK18</v>
      </c>
      <c r="CK24" t="str">
        <f>"-25~+55°C"</f>
        <v>-25~+55°C</v>
      </c>
      <c r="CL24" t="s">
        <v>1491</v>
      </c>
      <c r="CM24" t="s">
        <v>1207</v>
      </c>
      <c r="CN24" t="s">
        <v>1208</v>
      </c>
      <c r="CO24" t="s">
        <v>1209</v>
      </c>
      <c r="CP24" t="str">
        <f t="shared" si="1"/>
        <v>Range("Z18:AK18").Value = ThisWorkbook.Sheets("Data Source").Range("CK24").Value</v>
      </c>
    </row>
    <row r="25" spans="1:94" ht="26">
      <c r="B25" s="7" t="s">
        <v>902</v>
      </c>
      <c r="C25">
        <v>50</v>
      </c>
      <c r="E25" s="31"/>
      <c r="F25" s="21" t="s">
        <v>1492</v>
      </c>
      <c r="G25">
        <v>0</v>
      </c>
      <c r="K25" t="s">
        <v>1482</v>
      </c>
      <c r="L25" t="s">
        <v>1483</v>
      </c>
      <c r="M25" t="s">
        <v>1216</v>
      </c>
      <c r="R25" s="33" t="s">
        <v>1213</v>
      </c>
      <c r="S25" s="33" t="s">
        <v>858</v>
      </c>
      <c r="T25" s="33" t="s">
        <v>390</v>
      </c>
      <c r="U25" s="33">
        <v>660</v>
      </c>
      <c r="V25" s="33">
        <v>725</v>
      </c>
      <c r="W25" s="33">
        <v>430</v>
      </c>
      <c r="X25" s="33">
        <v>250</v>
      </c>
      <c r="Y25" s="9" t="s">
        <v>1255</v>
      </c>
      <c r="Z25" s="34" t="s">
        <v>284</v>
      </c>
      <c r="AA25" s="34">
        <v>126</v>
      </c>
      <c r="AB25" s="34">
        <v>550</v>
      </c>
      <c r="AC25" s="34">
        <v>605</v>
      </c>
      <c r="AD25" s="34">
        <v>460</v>
      </c>
      <c r="AE25" s="34">
        <v>230</v>
      </c>
      <c r="AF25" s="33"/>
      <c r="AG25" s="33">
        <v>1300</v>
      </c>
      <c r="AH25" s="33" t="s">
        <v>28</v>
      </c>
      <c r="AI25" s="33" t="s">
        <v>1493</v>
      </c>
      <c r="AN25" s="25" t="s">
        <v>1351</v>
      </c>
      <c r="AO25" s="25" t="s">
        <v>1327</v>
      </c>
      <c r="AP25" s="25">
        <v>72.5</v>
      </c>
      <c r="AQ25" s="36" t="s">
        <v>28</v>
      </c>
      <c r="AR25" s="37" t="s">
        <v>1211</v>
      </c>
      <c r="AS25" s="38" t="s">
        <v>116</v>
      </c>
      <c r="AT25" s="25">
        <v>350</v>
      </c>
      <c r="AU25" s="25">
        <v>385</v>
      </c>
      <c r="AV25" s="25">
        <v>230</v>
      </c>
      <c r="AW25" s="25">
        <v>140</v>
      </c>
      <c r="AY25" s="25" t="s">
        <v>1328</v>
      </c>
      <c r="AZ25" s="25" t="s">
        <v>162</v>
      </c>
      <c r="BA25" s="25">
        <v>10</v>
      </c>
      <c r="BB25" s="36" t="s">
        <v>153</v>
      </c>
      <c r="BC25" s="37" t="s">
        <v>1211</v>
      </c>
      <c r="BD25" s="38"/>
      <c r="BE25" s="25">
        <v>200</v>
      </c>
      <c r="BF25" s="25">
        <v>220</v>
      </c>
      <c r="BG25" s="25">
        <v>130</v>
      </c>
      <c r="BH25" s="25">
        <v>50</v>
      </c>
      <c r="BJ25" s="39" t="s">
        <v>1494</v>
      </c>
      <c r="BK25" s="39" t="s">
        <v>1495</v>
      </c>
      <c r="BM25" s="39" t="s">
        <v>1496</v>
      </c>
      <c r="BN25" s="39" t="s">
        <v>1497</v>
      </c>
      <c r="BP25" s="39" t="s">
        <v>1498</v>
      </c>
      <c r="BQ25" s="39" t="s">
        <v>1222</v>
      </c>
      <c r="BR25" s="39"/>
      <c r="BS25" s="39"/>
      <c r="BT25" s="39" t="s">
        <v>1499</v>
      </c>
      <c r="BU25" s="39" t="s">
        <v>1344</v>
      </c>
      <c r="BV25" s="39" t="s">
        <v>119</v>
      </c>
      <c r="BW25" s="39" t="s">
        <v>656</v>
      </c>
      <c r="BX25" s="39">
        <v>1</v>
      </c>
      <c r="BY25" s="39">
        <v>3</v>
      </c>
      <c r="CF25" t="s">
        <v>1500</v>
      </c>
      <c r="CG25" t="s">
        <v>1501</v>
      </c>
      <c r="CH25" t="s">
        <v>1502</v>
      </c>
      <c r="CI25" t="s">
        <v>1205</v>
      </c>
      <c r="CJ25" t="str">
        <f t="shared" si="0"/>
        <v>H19:R19</v>
      </c>
      <c r="CK25" t="s">
        <v>38</v>
      </c>
      <c r="CL25" t="s">
        <v>1503</v>
      </c>
      <c r="CM25" t="s">
        <v>1207</v>
      </c>
      <c r="CN25" t="s">
        <v>1208</v>
      </c>
      <c r="CO25" t="s">
        <v>1209</v>
      </c>
      <c r="CP25" t="str">
        <f t="shared" si="1"/>
        <v>Range("H19:R19").Value = ThisWorkbook.Sheets("Data Source").Range("CK25").Value</v>
      </c>
    </row>
    <row r="26" spans="1:94" ht="26">
      <c r="K26" t="s">
        <v>1482</v>
      </c>
      <c r="L26" t="s">
        <v>1483</v>
      </c>
      <c r="M26" t="s">
        <v>847</v>
      </c>
      <c r="R26" s="33" t="s">
        <v>1213</v>
      </c>
      <c r="S26" s="33" t="s">
        <v>1212</v>
      </c>
      <c r="T26" s="33" t="s">
        <v>391</v>
      </c>
      <c r="U26" s="33">
        <v>670</v>
      </c>
      <c r="V26" s="33">
        <v>735</v>
      </c>
      <c r="W26" s="33">
        <v>435</v>
      </c>
      <c r="X26" s="33">
        <v>180</v>
      </c>
      <c r="Y26" s="9" t="s">
        <v>1211</v>
      </c>
      <c r="Z26" s="34" t="s">
        <v>284</v>
      </c>
      <c r="AA26" s="34">
        <v>170</v>
      </c>
      <c r="AB26" s="34">
        <v>750</v>
      </c>
      <c r="AC26" s="34">
        <v>825</v>
      </c>
      <c r="AD26" s="34">
        <v>620</v>
      </c>
      <c r="AE26" s="34">
        <v>325</v>
      </c>
      <c r="AF26" s="33"/>
      <c r="AG26" s="33">
        <v>1300</v>
      </c>
      <c r="AH26" s="33" t="s">
        <v>290</v>
      </c>
      <c r="AI26" s="33" t="s">
        <v>1493</v>
      </c>
      <c r="AN26" s="25" t="s">
        <v>1351</v>
      </c>
      <c r="AO26" s="25" t="s">
        <v>1216</v>
      </c>
      <c r="AP26" s="25">
        <v>40.5</v>
      </c>
      <c r="AQ26" s="36" t="s">
        <v>28</v>
      </c>
      <c r="AR26" s="37" t="s">
        <v>1211</v>
      </c>
      <c r="AS26" s="38" t="s">
        <v>387</v>
      </c>
      <c r="AT26" s="25">
        <v>225</v>
      </c>
      <c r="AU26" s="25">
        <v>250</v>
      </c>
      <c r="AV26" s="25">
        <v>150</v>
      </c>
      <c r="AW26" s="25">
        <v>85</v>
      </c>
      <c r="AY26" s="25" t="s">
        <v>1328</v>
      </c>
      <c r="AZ26" s="25" t="s">
        <v>162</v>
      </c>
      <c r="BA26" s="25">
        <v>12</v>
      </c>
      <c r="BB26" s="36" t="s">
        <v>153</v>
      </c>
      <c r="BC26" s="37" t="s">
        <v>1211</v>
      </c>
      <c r="BD26" s="38"/>
      <c r="BE26" s="25">
        <v>180</v>
      </c>
      <c r="BF26" s="25">
        <v>200</v>
      </c>
      <c r="BG26" s="25">
        <v>120</v>
      </c>
      <c r="BH26" s="25">
        <v>50</v>
      </c>
      <c r="BJ26" s="39" t="s">
        <v>1504</v>
      </c>
      <c r="BK26" s="39" t="s">
        <v>1495</v>
      </c>
      <c r="BM26" s="39" t="s">
        <v>1505</v>
      </c>
      <c r="BN26" s="39" t="s">
        <v>1506</v>
      </c>
      <c r="BP26" s="39" t="s">
        <v>1507</v>
      </c>
      <c r="BQ26" s="39" t="s">
        <v>1236</v>
      </c>
      <c r="BR26" s="39"/>
      <c r="BS26" s="39"/>
      <c r="BT26" s="39" t="s">
        <v>1317</v>
      </c>
      <c r="BU26" s="39" t="s">
        <v>1356</v>
      </c>
      <c r="BV26" s="39" t="s">
        <v>119</v>
      </c>
      <c r="BW26" s="39" t="s">
        <v>656</v>
      </c>
      <c r="BX26" s="39">
        <v>1</v>
      </c>
      <c r="BY26" s="39">
        <v>3</v>
      </c>
      <c r="CF26" t="s">
        <v>1508</v>
      </c>
      <c r="CG26" t="s">
        <v>1509</v>
      </c>
      <c r="CH26" t="s">
        <v>1510</v>
      </c>
      <c r="CI26" t="s">
        <v>1205</v>
      </c>
      <c r="CJ26" t="str">
        <f t="shared" si="0"/>
        <v>Z19:AK19</v>
      </c>
      <c r="CK26" t="s">
        <v>38</v>
      </c>
      <c r="CL26" t="s">
        <v>1511</v>
      </c>
      <c r="CM26" t="s">
        <v>1207</v>
      </c>
      <c r="CN26" t="s">
        <v>1208</v>
      </c>
      <c r="CO26" t="s">
        <v>1209</v>
      </c>
      <c r="CP26" t="str">
        <f t="shared" si="1"/>
        <v>Range("Z19:AK19").Value = ThisWorkbook.Sheets("Data Source").Range("CK26").Value</v>
      </c>
    </row>
    <row r="27" spans="1:94">
      <c r="E27" s="49" t="s">
        <v>1512</v>
      </c>
      <c r="F27" s="21" t="s">
        <v>1513</v>
      </c>
      <c r="K27" t="s">
        <v>1482</v>
      </c>
      <c r="L27" t="s">
        <v>1483</v>
      </c>
      <c r="M27" t="s">
        <v>162</v>
      </c>
      <c r="R27" s="33" t="s">
        <v>1213</v>
      </c>
      <c r="S27" s="33" t="s">
        <v>1216</v>
      </c>
      <c r="T27" s="33" t="s">
        <v>391</v>
      </c>
      <c r="U27" s="33">
        <v>670</v>
      </c>
      <c r="V27" s="33">
        <v>735</v>
      </c>
      <c r="W27" s="33">
        <v>435</v>
      </c>
      <c r="X27" s="33">
        <v>180</v>
      </c>
      <c r="Y27" s="9" t="s">
        <v>1211</v>
      </c>
      <c r="Z27" s="34" t="s">
        <v>284</v>
      </c>
      <c r="AA27" s="34">
        <v>252</v>
      </c>
      <c r="AB27" s="34">
        <v>1050</v>
      </c>
      <c r="AC27" s="34">
        <v>1155</v>
      </c>
      <c r="AD27" s="34">
        <v>850</v>
      </c>
      <c r="AE27" s="34">
        <v>460</v>
      </c>
      <c r="AF27" s="33"/>
      <c r="AG27" s="33">
        <v>1300</v>
      </c>
      <c r="AH27" s="33" t="s">
        <v>153</v>
      </c>
      <c r="AI27" s="33" t="s">
        <v>1493</v>
      </c>
      <c r="AN27" s="25" t="s">
        <v>1351</v>
      </c>
      <c r="AO27" s="25" t="s">
        <v>1216</v>
      </c>
      <c r="AP27" s="25">
        <v>72.5</v>
      </c>
      <c r="AQ27" s="36" t="s">
        <v>28</v>
      </c>
      <c r="AR27" s="37" t="s">
        <v>1211</v>
      </c>
      <c r="AS27" s="38" t="s">
        <v>387</v>
      </c>
      <c r="AT27" s="25">
        <v>350</v>
      </c>
      <c r="AU27" s="25">
        <v>385</v>
      </c>
      <c r="AV27" s="25">
        <v>230</v>
      </c>
      <c r="AW27" s="25">
        <v>140</v>
      </c>
      <c r="AY27" s="25" t="s">
        <v>1351</v>
      </c>
      <c r="AZ27" s="25" t="s">
        <v>162</v>
      </c>
      <c r="BA27" s="25">
        <v>14</v>
      </c>
      <c r="BB27" s="36" t="s">
        <v>153</v>
      </c>
      <c r="BC27" s="37" t="s">
        <v>1211</v>
      </c>
      <c r="BD27" s="38"/>
      <c r="BE27" s="25">
        <v>170</v>
      </c>
      <c r="BF27" s="25">
        <v>190</v>
      </c>
      <c r="BG27" s="25">
        <v>115</v>
      </c>
      <c r="BH27" s="25">
        <v>50</v>
      </c>
      <c r="BJ27" s="39" t="s">
        <v>1514</v>
      </c>
      <c r="BK27" s="39" t="s">
        <v>1495</v>
      </c>
      <c r="BM27" s="39" t="s">
        <v>1515</v>
      </c>
      <c r="BN27" s="39" t="s">
        <v>1516</v>
      </c>
      <c r="BP27" s="39" t="s">
        <v>1517</v>
      </c>
      <c r="BQ27" s="39" t="s">
        <v>1222</v>
      </c>
      <c r="BR27" s="39"/>
      <c r="BS27" s="39"/>
      <c r="BT27" s="39" t="s">
        <v>1518</v>
      </c>
      <c r="BU27" s="39" t="s">
        <v>1369</v>
      </c>
      <c r="BV27" s="39" t="s">
        <v>119</v>
      </c>
      <c r="BW27" s="39" t="s">
        <v>656</v>
      </c>
      <c r="BX27" s="39">
        <v>1</v>
      </c>
      <c r="BY27" s="39">
        <v>3</v>
      </c>
      <c r="CF27" t="s">
        <v>1519</v>
      </c>
      <c r="CG27" t="s">
        <v>1520</v>
      </c>
      <c r="CH27" t="s">
        <v>1521</v>
      </c>
      <c r="CI27" t="s">
        <v>1205</v>
      </c>
      <c r="CJ27" t="str">
        <f t="shared" si="0"/>
        <v>H20:AK20</v>
      </c>
      <c r="CK27" t="s">
        <v>41</v>
      </c>
      <c r="CL27" t="s">
        <v>1522</v>
      </c>
      <c r="CM27" t="s">
        <v>1207</v>
      </c>
      <c r="CN27" t="s">
        <v>1208</v>
      </c>
      <c r="CO27" t="s">
        <v>1209</v>
      </c>
      <c r="CP27" t="str">
        <f t="shared" si="1"/>
        <v>Range("H20:AK20").Value = ThisWorkbook.Sheets("Data Source").Range("CK27").Value</v>
      </c>
    </row>
    <row r="28" spans="1:94">
      <c r="A28" s="47" t="s">
        <v>1523</v>
      </c>
      <c r="B28" s="7" t="s">
        <v>1524</v>
      </c>
      <c r="C28">
        <v>0</v>
      </c>
      <c r="E28" s="31"/>
      <c r="F28" s="21" t="s">
        <v>130</v>
      </c>
      <c r="K28" t="s">
        <v>1482</v>
      </c>
      <c r="L28" t="s">
        <v>1255</v>
      </c>
      <c r="M28" t="s">
        <v>857</v>
      </c>
      <c r="R28" s="33" t="s">
        <v>1213</v>
      </c>
      <c r="S28" s="33" t="s">
        <v>847</v>
      </c>
      <c r="T28" s="33" t="s">
        <v>391</v>
      </c>
      <c r="U28" s="33">
        <v>90</v>
      </c>
      <c r="V28" s="33" t="s">
        <v>115</v>
      </c>
      <c r="W28" s="33" t="s">
        <v>115</v>
      </c>
      <c r="X28" s="33">
        <v>20</v>
      </c>
      <c r="Y28" s="9" t="s">
        <v>1211</v>
      </c>
      <c r="Z28" s="34" t="s">
        <v>284</v>
      </c>
      <c r="AA28" s="34">
        <v>300</v>
      </c>
      <c r="AB28" s="34">
        <v>1100</v>
      </c>
      <c r="AC28" s="34">
        <v>1210</v>
      </c>
      <c r="AD28" s="34">
        <v>890</v>
      </c>
      <c r="AE28" s="34">
        <v>480</v>
      </c>
      <c r="AF28" s="33"/>
      <c r="AG28" s="33">
        <v>1300</v>
      </c>
      <c r="AH28" s="33" t="s">
        <v>319</v>
      </c>
      <c r="AI28" s="33" t="s">
        <v>1493</v>
      </c>
      <c r="AN28" s="25" t="s">
        <v>1351</v>
      </c>
      <c r="AO28" s="25" t="s">
        <v>1256</v>
      </c>
      <c r="AP28" s="25">
        <v>40.5</v>
      </c>
      <c r="AQ28" s="36" t="s">
        <v>28</v>
      </c>
      <c r="AR28" s="37" t="s">
        <v>1255</v>
      </c>
      <c r="AS28" s="38" t="s">
        <v>387</v>
      </c>
      <c r="AT28" s="25">
        <v>350</v>
      </c>
      <c r="AU28" s="25">
        <v>385</v>
      </c>
      <c r="AV28" s="25">
        <v>230</v>
      </c>
      <c r="AW28" s="25">
        <v>140</v>
      </c>
      <c r="BJ28" s="39" t="s">
        <v>1525</v>
      </c>
      <c r="BK28" s="39" t="s">
        <v>1526</v>
      </c>
      <c r="BM28" s="39" t="s">
        <v>1527</v>
      </c>
      <c r="BN28" s="39" t="s">
        <v>1528</v>
      </c>
      <c r="BP28" s="39" t="s">
        <v>1529</v>
      </c>
      <c r="BQ28" s="39" t="s">
        <v>1236</v>
      </c>
      <c r="BR28" s="39"/>
      <c r="BS28" s="39"/>
      <c r="BT28" s="39" t="s">
        <v>1530</v>
      </c>
      <c r="BU28" s="39" t="s">
        <v>1381</v>
      </c>
      <c r="BV28" s="39" t="s">
        <v>119</v>
      </c>
      <c r="BW28" s="39" t="s">
        <v>656</v>
      </c>
      <c r="BX28" s="39">
        <v>1</v>
      </c>
      <c r="BY28" s="39">
        <v>3</v>
      </c>
      <c r="CF28" t="s">
        <v>1531</v>
      </c>
      <c r="CG28" t="s">
        <v>1532</v>
      </c>
      <c r="CH28" t="s">
        <v>1533</v>
      </c>
      <c r="CI28" t="s">
        <v>1205</v>
      </c>
      <c r="CJ28" t="str">
        <f t="shared" si="0"/>
        <v>M21:P21</v>
      </c>
      <c r="CL28" t="s">
        <v>1534</v>
      </c>
      <c r="CM28" t="s">
        <v>1207</v>
      </c>
      <c r="CN28" t="s">
        <v>1208</v>
      </c>
      <c r="CO28" t="s">
        <v>1209</v>
      </c>
      <c r="CP28" t="str">
        <f t="shared" si="1"/>
        <v>Range("M21:P21").Value = ThisWorkbook.Sheets("Data Source").Range("CK28").Value</v>
      </c>
    </row>
    <row r="29" spans="1:94" ht="26">
      <c r="B29" s="7" t="s">
        <v>1535</v>
      </c>
      <c r="C29">
        <v>0</v>
      </c>
      <c r="K29" t="s">
        <v>1482</v>
      </c>
      <c r="L29" t="s">
        <v>1255</v>
      </c>
      <c r="M29" t="s">
        <v>858</v>
      </c>
      <c r="R29" s="33" t="s">
        <v>1213</v>
      </c>
      <c r="S29" s="33" t="s">
        <v>162</v>
      </c>
      <c r="T29" s="33" t="s">
        <v>391</v>
      </c>
      <c r="U29" s="33">
        <v>150</v>
      </c>
      <c r="V29" s="33">
        <v>165</v>
      </c>
      <c r="W29" s="33">
        <v>100</v>
      </c>
      <c r="X29" s="33">
        <v>30</v>
      </c>
      <c r="Y29" s="9" t="s">
        <v>1211</v>
      </c>
      <c r="Z29" s="34" t="s">
        <v>284</v>
      </c>
      <c r="AA29" s="34">
        <v>363</v>
      </c>
      <c r="AB29" s="34">
        <v>1175</v>
      </c>
      <c r="AC29" s="34">
        <v>1290</v>
      </c>
      <c r="AD29" s="34">
        <v>950</v>
      </c>
      <c r="AE29" s="34">
        <v>510</v>
      </c>
      <c r="AF29" s="33"/>
      <c r="AG29" s="33">
        <v>1500</v>
      </c>
      <c r="AH29" s="33" t="s">
        <v>28</v>
      </c>
      <c r="AI29" s="33" t="s">
        <v>1493</v>
      </c>
      <c r="AN29" s="25" t="s">
        <v>1351</v>
      </c>
      <c r="AO29" s="25" t="s">
        <v>1256</v>
      </c>
      <c r="AP29" s="25">
        <v>72.5</v>
      </c>
      <c r="AQ29" s="36" t="s">
        <v>28</v>
      </c>
      <c r="AR29" s="37" t="s">
        <v>1255</v>
      </c>
      <c r="AS29" s="38" t="s">
        <v>387</v>
      </c>
      <c r="AT29" s="25">
        <v>350</v>
      </c>
      <c r="AU29" s="25">
        <v>385</v>
      </c>
      <c r="AV29" s="25">
        <v>230</v>
      </c>
      <c r="AW29" s="25">
        <v>140</v>
      </c>
      <c r="BJ29" s="39" t="s">
        <v>1536</v>
      </c>
      <c r="BK29" s="39" t="s">
        <v>1526</v>
      </c>
      <c r="BM29" s="39" t="s">
        <v>1537</v>
      </c>
      <c r="BN29" s="39" t="s">
        <v>1538</v>
      </c>
      <c r="BP29" s="39" t="s">
        <v>1539</v>
      </c>
      <c r="BQ29" s="39" t="s">
        <v>1222</v>
      </c>
      <c r="BR29" s="39"/>
      <c r="BS29" s="39"/>
      <c r="BT29" s="39" t="s">
        <v>1540</v>
      </c>
      <c r="BU29" s="39" t="s">
        <v>1364</v>
      </c>
      <c r="BV29" s="39" t="s">
        <v>119</v>
      </c>
      <c r="BW29" s="39" t="s">
        <v>656</v>
      </c>
      <c r="BX29" s="39">
        <v>1</v>
      </c>
      <c r="BY29" s="39">
        <v>3</v>
      </c>
      <c r="CF29" t="s">
        <v>1541</v>
      </c>
      <c r="CG29" t="s">
        <v>1542</v>
      </c>
      <c r="CH29" t="s">
        <v>1543</v>
      </c>
      <c r="CI29" t="s">
        <v>1205</v>
      </c>
      <c r="CJ29" t="str">
        <f t="shared" si="0"/>
        <v>H22:AK22</v>
      </c>
      <c r="CK29" t="s">
        <v>48</v>
      </c>
      <c r="CL29" t="s">
        <v>1544</v>
      </c>
      <c r="CM29" t="s">
        <v>1207</v>
      </c>
      <c r="CN29" t="s">
        <v>1208</v>
      </c>
      <c r="CO29" t="s">
        <v>1209</v>
      </c>
      <c r="CP29" t="str">
        <f t="shared" si="1"/>
        <v>Range("H22:AK22").Value = ThisWorkbook.Sheets("Data Source").Range("CK29").Value</v>
      </c>
    </row>
    <row r="30" spans="1:94" ht="43.5">
      <c r="E30" s="21" t="s">
        <v>372</v>
      </c>
      <c r="F30" s="21" t="s">
        <v>67</v>
      </c>
      <c r="G30" s="50"/>
      <c r="H30" s="50"/>
      <c r="K30" t="s">
        <v>1545</v>
      </c>
      <c r="L30" t="s">
        <v>1546</v>
      </c>
      <c r="M30" t="s">
        <v>1212</v>
      </c>
      <c r="R30" s="33" t="s">
        <v>1213</v>
      </c>
      <c r="S30" s="33" t="s">
        <v>857</v>
      </c>
      <c r="T30" s="33" t="s">
        <v>391</v>
      </c>
      <c r="U30" s="33">
        <v>820</v>
      </c>
      <c r="V30" s="33">
        <v>900</v>
      </c>
      <c r="W30" s="33">
        <v>535</v>
      </c>
      <c r="X30" s="33">
        <v>250</v>
      </c>
      <c r="Y30" s="9" t="s">
        <v>1255</v>
      </c>
      <c r="Z30" s="34" t="s">
        <v>293</v>
      </c>
      <c r="AA30" s="34">
        <v>72.5</v>
      </c>
      <c r="AB30" s="34">
        <v>350</v>
      </c>
      <c r="AC30" s="34">
        <v>385</v>
      </c>
      <c r="AD30" s="34" t="s">
        <v>115</v>
      </c>
      <c r="AE30" s="34">
        <v>140</v>
      </c>
      <c r="AF30" s="33"/>
      <c r="AG30" s="33">
        <v>1500</v>
      </c>
      <c r="AH30" s="33" t="s">
        <v>290</v>
      </c>
      <c r="AI30" s="33" t="s">
        <v>1493</v>
      </c>
      <c r="AN30" s="25" t="s">
        <v>1351</v>
      </c>
      <c r="AO30" s="25" t="s">
        <v>1327</v>
      </c>
      <c r="AP30" s="25">
        <v>40.5</v>
      </c>
      <c r="AQ30" s="36" t="s">
        <v>28</v>
      </c>
      <c r="AR30" s="37" t="s">
        <v>1211</v>
      </c>
      <c r="AS30" s="38" t="s">
        <v>387</v>
      </c>
      <c r="AT30" s="25">
        <v>225</v>
      </c>
      <c r="AU30" s="25">
        <v>250</v>
      </c>
      <c r="AV30" s="25">
        <v>150</v>
      </c>
      <c r="AW30" s="25">
        <v>95</v>
      </c>
      <c r="BJ30" s="39" t="s">
        <v>1369</v>
      </c>
      <c r="BK30" s="39" t="s">
        <v>1526</v>
      </c>
      <c r="BM30" s="39" t="s">
        <v>1547</v>
      </c>
      <c r="BN30" s="39" t="s">
        <v>1278</v>
      </c>
      <c r="BP30" s="39"/>
      <c r="BQ30" s="39"/>
      <c r="BR30" s="39"/>
      <c r="BS30" s="39"/>
      <c r="BT30" s="39" t="s">
        <v>1548</v>
      </c>
      <c r="BU30" s="39" t="s">
        <v>1224</v>
      </c>
      <c r="BV30" s="39" t="s">
        <v>119</v>
      </c>
      <c r="BW30" s="39" t="s">
        <v>665</v>
      </c>
      <c r="BX30" s="39">
        <v>1</v>
      </c>
      <c r="BY30" s="39">
        <v>4</v>
      </c>
      <c r="CF30" t="s">
        <v>1549</v>
      </c>
      <c r="CG30" t="s">
        <v>1550</v>
      </c>
      <c r="CH30" t="s">
        <v>1551</v>
      </c>
      <c r="CI30" t="s">
        <v>1205</v>
      </c>
      <c r="CJ30" t="str">
        <f t="shared" si="0"/>
        <v>H23:N23</v>
      </c>
      <c r="CK30" s="48" t="s">
        <v>50</v>
      </c>
      <c r="CL30" t="s">
        <v>1552</v>
      </c>
      <c r="CM30" t="s">
        <v>1207</v>
      </c>
      <c r="CN30" t="s">
        <v>1208</v>
      </c>
      <c r="CO30" t="s">
        <v>1209</v>
      </c>
      <c r="CP30" t="str">
        <f t="shared" si="1"/>
        <v>Range("H23:N23").Value = ThisWorkbook.Sheets("Data Source").Range("CK30").Value</v>
      </c>
    </row>
    <row r="31" spans="1:94" ht="26">
      <c r="F31" s="21" t="s">
        <v>985</v>
      </c>
      <c r="G31" s="50"/>
      <c r="H31" s="50"/>
      <c r="K31" t="s">
        <v>1545</v>
      </c>
      <c r="L31" t="s">
        <v>1546</v>
      </c>
      <c r="M31" t="s">
        <v>1216</v>
      </c>
      <c r="R31" s="33" t="s">
        <v>1213</v>
      </c>
      <c r="S31" s="33" t="s">
        <v>858</v>
      </c>
      <c r="T31" s="33" t="s">
        <v>391</v>
      </c>
      <c r="U31" s="33">
        <v>820</v>
      </c>
      <c r="V31" s="33">
        <v>900</v>
      </c>
      <c r="W31" s="33">
        <v>535</v>
      </c>
      <c r="X31" s="33">
        <v>280</v>
      </c>
      <c r="Y31" s="9" t="s">
        <v>1255</v>
      </c>
      <c r="Z31" s="34" t="s">
        <v>293</v>
      </c>
      <c r="AA31" s="34">
        <v>126</v>
      </c>
      <c r="AB31" s="34">
        <v>550</v>
      </c>
      <c r="AC31" s="34">
        <v>605</v>
      </c>
      <c r="AD31" s="34">
        <v>460</v>
      </c>
      <c r="AE31" s="34">
        <v>230</v>
      </c>
      <c r="AF31" s="33"/>
      <c r="AG31" s="33">
        <v>1500</v>
      </c>
      <c r="AH31" s="33" t="s">
        <v>153</v>
      </c>
      <c r="AI31" s="33" t="s">
        <v>1553</v>
      </c>
      <c r="AN31" s="25" t="s">
        <v>1351</v>
      </c>
      <c r="AO31" s="25" t="s">
        <v>1327</v>
      </c>
      <c r="AP31" s="25">
        <v>72.5</v>
      </c>
      <c r="AQ31" s="36" t="s">
        <v>28</v>
      </c>
      <c r="AR31" s="37" t="s">
        <v>1211</v>
      </c>
      <c r="AS31" s="38" t="s">
        <v>387</v>
      </c>
      <c r="AT31" s="25">
        <v>350</v>
      </c>
      <c r="AU31" s="25">
        <v>385</v>
      </c>
      <c r="AV31" s="25">
        <v>230</v>
      </c>
      <c r="AW31" s="25">
        <v>140</v>
      </c>
      <c r="BJ31" s="39" t="s">
        <v>1554</v>
      </c>
      <c r="BK31" s="39" t="s">
        <v>1218</v>
      </c>
      <c r="BM31" s="39" t="s">
        <v>1555</v>
      </c>
      <c r="BN31" s="39" t="s">
        <v>1290</v>
      </c>
      <c r="BP31" s="39" t="s">
        <v>1556</v>
      </c>
      <c r="BQ31" s="39" t="s">
        <v>1222</v>
      </c>
      <c r="BR31" s="39"/>
      <c r="BS31" s="39"/>
      <c r="BT31" s="39" t="s">
        <v>1557</v>
      </c>
      <c r="BU31" s="39" t="s">
        <v>1238</v>
      </c>
      <c r="BV31" s="39" t="s">
        <v>119</v>
      </c>
      <c r="BW31" s="39" t="s">
        <v>665</v>
      </c>
      <c r="BX31" s="39">
        <v>1</v>
      </c>
      <c r="BY31" s="39">
        <v>4</v>
      </c>
      <c r="CF31" t="s">
        <v>1558</v>
      </c>
      <c r="CG31" t="s">
        <v>1559</v>
      </c>
      <c r="CH31" t="s">
        <v>1560</v>
      </c>
      <c r="CI31" t="s">
        <v>1205</v>
      </c>
      <c r="CJ31" t="str">
        <f t="shared" si="0"/>
        <v>S23:Y23</v>
      </c>
      <c r="CL31" t="s">
        <v>1561</v>
      </c>
      <c r="CM31" t="s">
        <v>1207</v>
      </c>
      <c r="CN31" t="s">
        <v>1208</v>
      </c>
      <c r="CO31" t="s">
        <v>1209</v>
      </c>
      <c r="CP31" t="str">
        <f t="shared" si="1"/>
        <v>Range("S23:Y23").Value = ThisWorkbook.Sheets("Data Source").Range("CK31").Value</v>
      </c>
    </row>
    <row r="32" spans="1:94">
      <c r="A32" s="47" t="s">
        <v>460</v>
      </c>
      <c r="B32" s="7" t="s">
        <v>182</v>
      </c>
      <c r="C32">
        <v>0</v>
      </c>
      <c r="F32" s="21" t="s">
        <v>987</v>
      </c>
      <c r="G32" s="50"/>
      <c r="H32" s="50"/>
      <c r="K32" t="s">
        <v>1545</v>
      </c>
      <c r="L32" t="s">
        <v>1546</v>
      </c>
      <c r="M32" t="s">
        <v>847</v>
      </c>
      <c r="R32" s="33" t="s">
        <v>1562</v>
      </c>
      <c r="S32" s="33" t="s">
        <v>1212</v>
      </c>
      <c r="T32" s="33" t="s">
        <v>118</v>
      </c>
      <c r="U32" s="33">
        <v>265</v>
      </c>
      <c r="V32" s="33">
        <v>295</v>
      </c>
      <c r="W32" s="33">
        <v>175</v>
      </c>
      <c r="X32" s="33">
        <v>50</v>
      </c>
      <c r="Y32" s="9" t="s">
        <v>1483</v>
      </c>
      <c r="Z32" s="34" t="s">
        <v>293</v>
      </c>
      <c r="AA32" s="34">
        <v>170</v>
      </c>
      <c r="AB32" s="34">
        <v>750</v>
      </c>
      <c r="AC32" s="34">
        <v>825</v>
      </c>
      <c r="AD32" s="34">
        <v>620</v>
      </c>
      <c r="AE32" s="34">
        <v>325</v>
      </c>
      <c r="AF32" s="33"/>
      <c r="AG32" s="33">
        <v>1500</v>
      </c>
      <c r="AH32" s="33" t="s">
        <v>319</v>
      </c>
      <c r="AI32" s="33" t="s">
        <v>1493</v>
      </c>
      <c r="AN32" s="25" t="s">
        <v>1351</v>
      </c>
      <c r="AO32" s="25" t="s">
        <v>1327</v>
      </c>
      <c r="AP32" s="25">
        <v>40.5</v>
      </c>
      <c r="AQ32" s="36" t="s">
        <v>153</v>
      </c>
      <c r="AR32" s="37" t="s">
        <v>1211</v>
      </c>
      <c r="AS32" s="38"/>
      <c r="AT32" s="25">
        <v>225</v>
      </c>
      <c r="AU32" s="25">
        <v>250</v>
      </c>
      <c r="AV32" s="25">
        <v>150</v>
      </c>
      <c r="AW32" s="25">
        <v>95</v>
      </c>
      <c r="BJ32" s="39" t="s">
        <v>1563</v>
      </c>
      <c r="BK32" s="39" t="s">
        <v>1218</v>
      </c>
      <c r="BM32" s="39" t="s">
        <v>1564</v>
      </c>
      <c r="BN32" s="39" t="s">
        <v>1301</v>
      </c>
      <c r="BP32" s="39" t="s">
        <v>1565</v>
      </c>
      <c r="BQ32" s="39" t="s">
        <v>1222</v>
      </c>
      <c r="BR32" s="39"/>
      <c r="BS32" s="39"/>
      <c r="BT32" s="39" t="s">
        <v>1566</v>
      </c>
      <c r="BU32" s="39" t="s">
        <v>1250</v>
      </c>
      <c r="BV32" s="39" t="s">
        <v>119</v>
      </c>
      <c r="BW32" s="39" t="s">
        <v>665</v>
      </c>
      <c r="BX32" s="39">
        <v>1</v>
      </c>
      <c r="BY32" s="39">
        <v>4</v>
      </c>
      <c r="CF32" t="s">
        <v>1567</v>
      </c>
      <c r="CG32" t="s">
        <v>1568</v>
      </c>
      <c r="CH32" t="s">
        <v>1569</v>
      </c>
      <c r="CI32" t="s">
        <v>1205</v>
      </c>
      <c r="CJ32" t="str">
        <f t="shared" si="0"/>
        <v>AD23:AK23</v>
      </c>
      <c r="CK32" t="s">
        <v>53</v>
      </c>
      <c r="CL32" t="s">
        <v>1570</v>
      </c>
      <c r="CM32" t="s">
        <v>1207</v>
      </c>
      <c r="CN32" t="s">
        <v>1208</v>
      </c>
      <c r="CO32" t="s">
        <v>1209</v>
      </c>
      <c r="CP32" t="str">
        <f t="shared" si="1"/>
        <v>Range("AD23:AK23").Value = ThisWorkbook.Sheets("Data Source").Range("CK32").Value</v>
      </c>
    </row>
    <row r="33" spans="1:94">
      <c r="B33" s="7" t="s">
        <v>1571</v>
      </c>
      <c r="C33">
        <v>500</v>
      </c>
      <c r="F33" s="21" t="s">
        <v>989</v>
      </c>
      <c r="G33" s="50"/>
      <c r="H33" s="50"/>
      <c r="K33" t="s">
        <v>1545</v>
      </c>
      <c r="L33" t="s">
        <v>1546</v>
      </c>
      <c r="M33" t="s">
        <v>162</v>
      </c>
      <c r="R33" s="33" t="s">
        <v>1562</v>
      </c>
      <c r="S33" s="33" t="s">
        <v>1216</v>
      </c>
      <c r="T33" s="33" t="s">
        <v>118</v>
      </c>
      <c r="U33" s="33">
        <v>265</v>
      </c>
      <c r="V33" s="33">
        <v>295</v>
      </c>
      <c r="W33" s="33">
        <v>175</v>
      </c>
      <c r="X33" s="33">
        <v>50</v>
      </c>
      <c r="Y33" s="9" t="s">
        <v>1483</v>
      </c>
      <c r="Z33" s="34" t="s">
        <v>293</v>
      </c>
      <c r="AA33" s="34">
        <v>252</v>
      </c>
      <c r="AB33" s="34">
        <v>1050</v>
      </c>
      <c r="AC33" s="34">
        <v>1155</v>
      </c>
      <c r="AD33" s="34">
        <v>850</v>
      </c>
      <c r="AE33" s="34">
        <v>460</v>
      </c>
      <c r="AF33" s="33"/>
      <c r="AG33" s="33">
        <v>1600</v>
      </c>
      <c r="AH33" s="33" t="s">
        <v>153</v>
      </c>
      <c r="AI33" s="33" t="s">
        <v>1450</v>
      </c>
      <c r="AN33" s="25" t="s">
        <v>1351</v>
      </c>
      <c r="AO33" s="25" t="s">
        <v>1327</v>
      </c>
      <c r="AP33" s="25">
        <v>72.5</v>
      </c>
      <c r="AQ33" s="36" t="s">
        <v>153</v>
      </c>
      <c r="AR33" s="37" t="s">
        <v>1211</v>
      </c>
      <c r="AS33" s="38"/>
      <c r="AT33" s="25">
        <v>350</v>
      </c>
      <c r="AU33" s="25">
        <v>385</v>
      </c>
      <c r="AV33" s="25">
        <v>230</v>
      </c>
      <c r="AW33" s="25">
        <v>140</v>
      </c>
      <c r="BJ33" s="39" t="s">
        <v>1293</v>
      </c>
      <c r="BK33" s="39" t="s">
        <v>1218</v>
      </c>
      <c r="BM33" s="39" t="s">
        <v>1572</v>
      </c>
      <c r="BN33" s="39" t="s">
        <v>1316</v>
      </c>
      <c r="BP33" s="39" t="s">
        <v>1573</v>
      </c>
      <c r="BQ33" s="39" t="s">
        <v>1236</v>
      </c>
      <c r="BR33" s="39"/>
      <c r="BS33" s="39"/>
      <c r="BT33" s="39" t="s">
        <v>1574</v>
      </c>
      <c r="BU33" s="39" t="s">
        <v>1266</v>
      </c>
      <c r="BV33" s="39" t="s">
        <v>119</v>
      </c>
      <c r="BW33" s="39" t="s">
        <v>665</v>
      </c>
      <c r="BX33" s="39">
        <v>1</v>
      </c>
      <c r="BY33" s="39">
        <v>4</v>
      </c>
      <c r="CF33" t="s">
        <v>1575</v>
      </c>
      <c r="CG33" t="s">
        <v>1576</v>
      </c>
      <c r="CH33" t="s">
        <v>1577</v>
      </c>
      <c r="CI33" t="s">
        <v>1205</v>
      </c>
      <c r="CJ33" t="str">
        <f t="shared" si="0"/>
        <v>H24:Y24</v>
      </c>
      <c r="CK33" t="s">
        <v>55</v>
      </c>
      <c r="CL33" t="s">
        <v>1578</v>
      </c>
      <c r="CM33" t="s">
        <v>1207</v>
      </c>
      <c r="CN33" t="s">
        <v>1208</v>
      </c>
      <c r="CO33" t="s">
        <v>1209</v>
      </c>
      <c r="CP33" t="str">
        <f t="shared" si="1"/>
        <v>Range("H24:Y24").Value = ThisWorkbook.Sheets("Data Source").Range("CK33").Value</v>
      </c>
    </row>
    <row r="34" spans="1:94">
      <c r="B34" s="7" t="s">
        <v>1579</v>
      </c>
      <c r="C34">
        <v>500</v>
      </c>
      <c r="F34" s="21" t="s">
        <v>991</v>
      </c>
      <c r="K34" t="s">
        <v>1545</v>
      </c>
      <c r="L34" t="s">
        <v>1580</v>
      </c>
      <c r="M34" t="s">
        <v>857</v>
      </c>
      <c r="R34" s="33" t="s">
        <v>1562</v>
      </c>
      <c r="S34" s="33" t="s">
        <v>847</v>
      </c>
      <c r="T34" s="33" t="s">
        <v>118</v>
      </c>
      <c r="U34" s="33">
        <v>90</v>
      </c>
      <c r="V34" s="33">
        <v>70</v>
      </c>
      <c r="W34" s="33">
        <v>100</v>
      </c>
      <c r="X34" s="33">
        <v>20</v>
      </c>
      <c r="Y34" s="9" t="s">
        <v>1483</v>
      </c>
      <c r="Z34" s="34" t="s">
        <v>293</v>
      </c>
      <c r="AA34" s="34">
        <v>300</v>
      </c>
      <c r="AB34" s="34">
        <v>1100</v>
      </c>
      <c r="AC34" s="34">
        <v>1210</v>
      </c>
      <c r="AD34" s="34">
        <v>890</v>
      </c>
      <c r="AE34" s="34">
        <v>480</v>
      </c>
      <c r="AF34" s="33"/>
      <c r="AG34" s="33">
        <v>2000</v>
      </c>
      <c r="AH34" s="33" t="s">
        <v>28</v>
      </c>
      <c r="AI34" s="33" t="s">
        <v>1581</v>
      </c>
      <c r="AN34" s="25" t="s">
        <v>1351</v>
      </c>
      <c r="AO34" s="25" t="s">
        <v>1256</v>
      </c>
      <c r="AP34" s="25">
        <v>40.5</v>
      </c>
      <c r="AQ34" s="36" t="s">
        <v>153</v>
      </c>
      <c r="AR34" s="37" t="s">
        <v>1255</v>
      </c>
      <c r="AS34" s="38"/>
      <c r="AT34" s="25">
        <v>350</v>
      </c>
      <c r="AU34" s="25">
        <v>385</v>
      </c>
      <c r="AV34" s="25">
        <v>230</v>
      </c>
      <c r="AW34" s="25">
        <v>140</v>
      </c>
      <c r="BJ34" s="39" t="s">
        <v>1582</v>
      </c>
      <c r="BK34" s="39" t="s">
        <v>1218</v>
      </c>
      <c r="BM34" s="39" t="s">
        <v>1583</v>
      </c>
      <c r="BN34" s="39" t="s">
        <v>1331</v>
      </c>
      <c r="BP34" s="39" t="s">
        <v>1499</v>
      </c>
      <c r="BQ34" s="39" t="s">
        <v>1236</v>
      </c>
      <c r="BR34" s="39"/>
      <c r="BS34" s="39"/>
      <c r="BT34" s="39" t="s">
        <v>1584</v>
      </c>
      <c r="BU34" s="39" t="s">
        <v>1281</v>
      </c>
      <c r="BV34" s="39" t="s">
        <v>119</v>
      </c>
      <c r="BW34" s="39" t="s">
        <v>665</v>
      </c>
      <c r="BX34" s="39">
        <v>1</v>
      </c>
      <c r="BY34" s="39">
        <v>4</v>
      </c>
      <c r="CF34" t="s">
        <v>1585</v>
      </c>
      <c r="CG34" t="s">
        <v>1586</v>
      </c>
      <c r="CH34" t="s">
        <v>1587</v>
      </c>
      <c r="CI34" t="s">
        <v>1205</v>
      </c>
      <c r="CJ34" t="str">
        <f t="shared" si="0"/>
        <v>H25:Y25</v>
      </c>
      <c r="CK34" t="s">
        <v>57</v>
      </c>
      <c r="CL34" t="s">
        <v>1588</v>
      </c>
      <c r="CM34" t="s">
        <v>1207</v>
      </c>
      <c r="CN34" t="s">
        <v>1208</v>
      </c>
      <c r="CO34" t="s">
        <v>1209</v>
      </c>
      <c r="CP34" t="str">
        <f t="shared" si="1"/>
        <v>Range("H25:Y25").Value = ThisWorkbook.Sheets("Data Source").Range("CK34").Value</v>
      </c>
    </row>
    <row r="35" spans="1:94">
      <c r="F35" s="21" t="s">
        <v>993</v>
      </c>
      <c r="K35" t="s">
        <v>1545</v>
      </c>
      <c r="L35" t="s">
        <v>1580</v>
      </c>
      <c r="M35" t="s">
        <v>858</v>
      </c>
      <c r="R35" s="33" t="s">
        <v>1562</v>
      </c>
      <c r="S35" s="33" t="s">
        <v>162</v>
      </c>
      <c r="T35" s="33" t="s">
        <v>118</v>
      </c>
      <c r="U35" s="33">
        <v>150</v>
      </c>
      <c r="V35" s="33">
        <v>165</v>
      </c>
      <c r="W35" s="33">
        <v>100</v>
      </c>
      <c r="X35" s="33">
        <v>30</v>
      </c>
      <c r="Y35" s="9" t="s">
        <v>1483</v>
      </c>
      <c r="Z35" s="34" t="s">
        <v>293</v>
      </c>
      <c r="AA35" s="34">
        <v>363</v>
      </c>
      <c r="AB35" s="34">
        <v>1175</v>
      </c>
      <c r="AC35" s="34">
        <v>1290</v>
      </c>
      <c r="AD35" s="34">
        <v>950</v>
      </c>
      <c r="AE35" s="34">
        <v>510</v>
      </c>
      <c r="AF35" s="33"/>
      <c r="AG35" s="33">
        <v>2000</v>
      </c>
      <c r="AH35" s="33" t="s">
        <v>153</v>
      </c>
      <c r="AI35" s="33" t="s">
        <v>1493</v>
      </c>
      <c r="AN35" s="25" t="s">
        <v>1351</v>
      </c>
      <c r="AO35" s="25" t="s">
        <v>1256</v>
      </c>
      <c r="AP35" s="25">
        <v>72.5</v>
      </c>
      <c r="AQ35" s="36" t="s">
        <v>153</v>
      </c>
      <c r="AR35" s="37" t="s">
        <v>1255</v>
      </c>
      <c r="AS35" s="38"/>
      <c r="AT35" s="25">
        <v>350</v>
      </c>
      <c r="AU35" s="25">
        <v>385</v>
      </c>
      <c r="AV35" s="25">
        <v>230</v>
      </c>
      <c r="AW35" s="25">
        <v>140</v>
      </c>
      <c r="BJ35" s="39" t="s">
        <v>1589</v>
      </c>
      <c r="BK35" s="39" t="s">
        <v>1218</v>
      </c>
      <c r="BM35" s="39" t="s">
        <v>1590</v>
      </c>
      <c r="BN35" s="39" t="s">
        <v>1220</v>
      </c>
      <c r="BP35" s="39" t="s">
        <v>1343</v>
      </c>
      <c r="BQ35" s="39" t="s">
        <v>1236</v>
      </c>
      <c r="BR35" s="39"/>
      <c r="BS35" s="39"/>
      <c r="BT35" s="39" t="s">
        <v>1591</v>
      </c>
      <c r="BU35" s="39" t="s">
        <v>1293</v>
      </c>
      <c r="BV35" s="39" t="s">
        <v>119</v>
      </c>
      <c r="BW35" s="39" t="s">
        <v>665</v>
      </c>
      <c r="BX35" s="39">
        <v>1</v>
      </c>
      <c r="BY35" s="39">
        <v>4</v>
      </c>
      <c r="CF35" t="s">
        <v>1592</v>
      </c>
      <c r="CG35" t="s">
        <v>1593</v>
      </c>
      <c r="CH35" t="s">
        <v>1594</v>
      </c>
      <c r="CI35" t="s">
        <v>1205</v>
      </c>
      <c r="CJ35" t="str">
        <f t="shared" si="0"/>
        <v>Z24:AK25</v>
      </c>
      <c r="CK35" t="s">
        <v>56</v>
      </c>
      <c r="CL35" t="s">
        <v>1595</v>
      </c>
      <c r="CM35" t="s">
        <v>1207</v>
      </c>
      <c r="CN35" t="s">
        <v>1208</v>
      </c>
      <c r="CO35" t="s">
        <v>1209</v>
      </c>
      <c r="CP35" t="str">
        <f t="shared" si="1"/>
        <v>Range("Z24:AK25").Value = ThisWorkbook.Sheets("Data Source").Range("CK35").Value</v>
      </c>
    </row>
    <row r="36" spans="1:94" ht="26">
      <c r="K36" t="s">
        <v>1545</v>
      </c>
      <c r="L36" t="s">
        <v>1596</v>
      </c>
      <c r="M36" t="s">
        <v>857</v>
      </c>
      <c r="R36" s="33" t="s">
        <v>1562</v>
      </c>
      <c r="S36" s="33" t="s">
        <v>857</v>
      </c>
      <c r="T36" s="33" t="s">
        <v>118</v>
      </c>
      <c r="U36" s="33">
        <v>485</v>
      </c>
      <c r="V36" s="33">
        <v>535</v>
      </c>
      <c r="W36" s="33">
        <v>315</v>
      </c>
      <c r="X36" s="33">
        <v>143</v>
      </c>
      <c r="Y36" s="9" t="s">
        <v>1580</v>
      </c>
      <c r="Z36" s="34" t="s">
        <v>299</v>
      </c>
      <c r="AA36" s="34">
        <v>72.5</v>
      </c>
      <c r="AB36" s="34">
        <v>350</v>
      </c>
      <c r="AC36" s="34">
        <v>385</v>
      </c>
      <c r="AD36" s="34" t="s">
        <v>115</v>
      </c>
      <c r="AE36" s="34">
        <v>140</v>
      </c>
      <c r="AG36" s="33">
        <v>2400</v>
      </c>
      <c r="AH36" s="33" t="s">
        <v>153</v>
      </c>
      <c r="AI36" s="33" t="s">
        <v>1597</v>
      </c>
      <c r="AN36" s="51"/>
      <c r="AO36" s="51"/>
      <c r="AP36" s="51"/>
      <c r="AQ36" s="51"/>
      <c r="AR36" s="51"/>
      <c r="AS36" s="25"/>
      <c r="AT36" s="25"/>
      <c r="AU36" s="25"/>
      <c r="AV36" s="25"/>
      <c r="AW36" s="52"/>
      <c r="BJ36" s="39" t="s">
        <v>1598</v>
      </c>
      <c r="BK36" s="39" t="s">
        <v>1218</v>
      </c>
      <c r="BM36" s="39" t="s">
        <v>1599</v>
      </c>
      <c r="BN36" s="39" t="s">
        <v>1234</v>
      </c>
      <c r="BP36" s="39" t="s">
        <v>1600</v>
      </c>
      <c r="BQ36" s="39" t="s">
        <v>1342</v>
      </c>
      <c r="BR36" s="39"/>
      <c r="BS36" s="39"/>
      <c r="BT36" s="39" t="s">
        <v>1601</v>
      </c>
      <c r="BU36" s="39" t="s">
        <v>1304</v>
      </c>
      <c r="BV36" s="39" t="s">
        <v>119</v>
      </c>
      <c r="BW36" s="39" t="s">
        <v>665</v>
      </c>
      <c r="BX36" s="39">
        <v>1</v>
      </c>
      <c r="BY36" s="39">
        <v>4</v>
      </c>
      <c r="CF36" t="s">
        <v>1602</v>
      </c>
      <c r="CG36" t="s">
        <v>1603</v>
      </c>
      <c r="CH36" t="s">
        <v>1604</v>
      </c>
      <c r="CI36" t="s">
        <v>1205</v>
      </c>
      <c r="CJ36" t="str">
        <f t="shared" si="0"/>
        <v>H26:AK26</v>
      </c>
      <c r="CK36" t="s">
        <v>59</v>
      </c>
      <c r="CL36" t="s">
        <v>1605</v>
      </c>
      <c r="CM36" t="s">
        <v>1207</v>
      </c>
      <c r="CN36" t="s">
        <v>1208</v>
      </c>
      <c r="CO36" t="s">
        <v>1209</v>
      </c>
      <c r="CP36" t="str">
        <f t="shared" si="1"/>
        <v>Range("H26:AK26").Value = ThisWorkbook.Sheets("Data Source").Range("CK36").Value</v>
      </c>
    </row>
    <row r="37" spans="1:94">
      <c r="A37" s="47" t="s">
        <v>221</v>
      </c>
      <c r="B37" s="7" t="s">
        <v>222</v>
      </c>
      <c r="C37">
        <v>0</v>
      </c>
      <c r="E37" s="53" t="s">
        <v>1191</v>
      </c>
      <c r="F37" s="53" t="s">
        <v>601</v>
      </c>
      <c r="K37" t="s">
        <v>1545</v>
      </c>
      <c r="L37" t="s">
        <v>1596</v>
      </c>
      <c r="M37" t="s">
        <v>858</v>
      </c>
      <c r="R37" s="33" t="s">
        <v>1562</v>
      </c>
      <c r="S37" s="33" t="s">
        <v>858</v>
      </c>
      <c r="T37" s="33" t="s">
        <v>118</v>
      </c>
      <c r="U37" s="33">
        <v>495</v>
      </c>
      <c r="V37" s="33">
        <v>545</v>
      </c>
      <c r="W37" s="33">
        <v>325</v>
      </c>
      <c r="X37" s="33">
        <v>150</v>
      </c>
      <c r="Y37" s="9" t="s">
        <v>1580</v>
      </c>
      <c r="Z37" s="34" t="s">
        <v>299</v>
      </c>
      <c r="AA37" s="34">
        <v>126</v>
      </c>
      <c r="AB37" s="34">
        <v>550</v>
      </c>
      <c r="AC37" s="34">
        <v>605</v>
      </c>
      <c r="AD37" s="34">
        <v>460</v>
      </c>
      <c r="AE37" s="34">
        <v>230</v>
      </c>
      <c r="AG37" s="33">
        <v>3000</v>
      </c>
      <c r="AH37" s="33" t="s">
        <v>153</v>
      </c>
      <c r="AI37" s="33" t="s">
        <v>1493</v>
      </c>
      <c r="AN37" s="51"/>
      <c r="AO37" s="51"/>
      <c r="AP37" s="51"/>
      <c r="AQ37" s="51"/>
      <c r="AR37" s="51"/>
      <c r="AS37" s="25"/>
      <c r="AT37" s="25"/>
      <c r="AU37" s="25"/>
      <c r="AV37" s="25"/>
      <c r="AW37" s="25"/>
      <c r="BJ37" s="39" t="s">
        <v>1606</v>
      </c>
      <c r="BK37" s="39" t="s">
        <v>1218</v>
      </c>
      <c r="BM37" s="39" t="s">
        <v>1607</v>
      </c>
      <c r="BN37" s="39" t="s">
        <v>1366</v>
      </c>
      <c r="BP37" s="39" t="s">
        <v>1608</v>
      </c>
      <c r="BQ37" s="39" t="s">
        <v>1342</v>
      </c>
      <c r="BR37" s="39"/>
      <c r="BS37" s="39"/>
      <c r="BT37" s="39" t="s">
        <v>1609</v>
      </c>
      <c r="BU37" s="39" t="s">
        <v>1319</v>
      </c>
      <c r="BV37" s="39" t="s">
        <v>119</v>
      </c>
      <c r="BW37" s="39" t="s">
        <v>665</v>
      </c>
      <c r="BX37" s="39">
        <v>1</v>
      </c>
      <c r="BY37" s="39">
        <v>4</v>
      </c>
      <c r="CF37" t="s">
        <v>1610</v>
      </c>
      <c r="CG37" t="s">
        <v>1611</v>
      </c>
      <c r="CH37" t="s">
        <v>1612</v>
      </c>
      <c r="CI37" t="s">
        <v>1205</v>
      </c>
      <c r="CJ37" t="str">
        <f t="shared" si="0"/>
        <v>H27:R27</v>
      </c>
      <c r="CK37" t="s">
        <v>61</v>
      </c>
      <c r="CL37" t="s">
        <v>1613</v>
      </c>
      <c r="CM37" t="s">
        <v>1207</v>
      </c>
      <c r="CN37" t="s">
        <v>1208</v>
      </c>
      <c r="CO37" t="s">
        <v>1209</v>
      </c>
      <c r="CP37" t="str">
        <f t="shared" si="1"/>
        <v>Range("H27:R27").Value = ThisWorkbook.Sheets("Data Source").Range("CK37").Value</v>
      </c>
    </row>
    <row r="38" spans="1:94">
      <c r="A38" s="54"/>
      <c r="B38" s="7" t="s">
        <v>972</v>
      </c>
      <c r="C38">
        <v>0</v>
      </c>
      <c r="E38" s="50" t="s">
        <v>28</v>
      </c>
      <c r="F38" s="50" t="s">
        <v>1614</v>
      </c>
      <c r="K38" t="s">
        <v>1545</v>
      </c>
      <c r="L38" t="s">
        <v>1596</v>
      </c>
      <c r="M38" t="s">
        <v>860</v>
      </c>
      <c r="R38" s="33" t="s">
        <v>1562</v>
      </c>
      <c r="S38" s="33" t="s">
        <v>1212</v>
      </c>
      <c r="T38" s="33" t="s">
        <v>389</v>
      </c>
      <c r="U38" s="33">
        <v>350</v>
      </c>
      <c r="V38" s="33">
        <v>385</v>
      </c>
      <c r="W38" s="33">
        <v>230</v>
      </c>
      <c r="X38" s="33">
        <v>82</v>
      </c>
      <c r="Y38" s="9" t="s">
        <v>1483</v>
      </c>
      <c r="Z38" s="34" t="s">
        <v>307</v>
      </c>
      <c r="AA38" s="34">
        <v>72.5</v>
      </c>
      <c r="AB38" s="34">
        <v>350</v>
      </c>
      <c r="AC38" s="34">
        <v>385</v>
      </c>
      <c r="AD38" s="34" t="s">
        <v>115</v>
      </c>
      <c r="AE38" s="34">
        <v>140</v>
      </c>
      <c r="AG38" s="33">
        <v>3600</v>
      </c>
      <c r="AH38" s="33" t="s">
        <v>153</v>
      </c>
      <c r="AI38" s="33" t="s">
        <v>1493</v>
      </c>
      <c r="BJ38" s="39" t="s">
        <v>1615</v>
      </c>
      <c r="BK38" s="39" t="s">
        <v>1218</v>
      </c>
      <c r="BM38" s="39" t="s">
        <v>1616</v>
      </c>
      <c r="BN38" s="39" t="s">
        <v>1378</v>
      </c>
      <c r="BP38" s="39" t="s">
        <v>1617</v>
      </c>
      <c r="BQ38" s="39" t="s">
        <v>1342</v>
      </c>
      <c r="BR38" s="39"/>
      <c r="BS38" s="39"/>
      <c r="BT38" s="39" t="s">
        <v>1618</v>
      </c>
      <c r="BU38" s="39" t="s">
        <v>1334</v>
      </c>
      <c r="BV38" s="39" t="s">
        <v>119</v>
      </c>
      <c r="BW38" s="39" t="s">
        <v>665</v>
      </c>
      <c r="BX38" s="39">
        <v>1</v>
      </c>
      <c r="BY38" s="39">
        <v>4</v>
      </c>
      <c r="CF38" t="s">
        <v>1619</v>
      </c>
      <c r="CG38" t="s">
        <v>1620</v>
      </c>
      <c r="CH38" t="s">
        <v>1621</v>
      </c>
      <c r="CI38" t="s">
        <v>1205</v>
      </c>
      <c r="CJ38" t="str">
        <f t="shared" si="0"/>
        <v>K28:N28</v>
      </c>
      <c r="CL38" t="s">
        <v>1622</v>
      </c>
      <c r="CM38" t="s">
        <v>1207</v>
      </c>
      <c r="CN38" t="s">
        <v>1208</v>
      </c>
      <c r="CO38" t="s">
        <v>1209</v>
      </c>
      <c r="CP38" t="str">
        <f t="shared" si="1"/>
        <v>Range("K28:N28").Value = ThisWorkbook.Sheets("Data Source").Range("CK38").Value</v>
      </c>
    </row>
    <row r="39" spans="1:94">
      <c r="A39" s="54"/>
      <c r="B39" s="7" t="s">
        <v>465</v>
      </c>
      <c r="C39">
        <v>100</v>
      </c>
      <c r="E39" s="50" t="s">
        <v>153</v>
      </c>
      <c r="F39" s="50" t="s">
        <v>1614</v>
      </c>
      <c r="K39" t="s">
        <v>1545</v>
      </c>
      <c r="L39" t="s">
        <v>1596</v>
      </c>
      <c r="M39" t="s">
        <v>861</v>
      </c>
      <c r="R39" s="33" t="s">
        <v>1562</v>
      </c>
      <c r="S39" s="33" t="s">
        <v>1216</v>
      </c>
      <c r="T39" s="33" t="s">
        <v>389</v>
      </c>
      <c r="U39" s="33">
        <v>350</v>
      </c>
      <c r="V39" s="33">
        <v>385</v>
      </c>
      <c r="W39" s="33">
        <v>230</v>
      </c>
      <c r="X39" s="33">
        <v>82</v>
      </c>
      <c r="Y39" s="9" t="s">
        <v>1483</v>
      </c>
      <c r="Z39" s="34" t="s">
        <v>307</v>
      </c>
      <c r="AA39" s="34">
        <v>126</v>
      </c>
      <c r="AB39" s="34">
        <v>550</v>
      </c>
      <c r="AC39" s="34">
        <v>605</v>
      </c>
      <c r="AD39" s="34">
        <v>460</v>
      </c>
      <c r="AE39" s="34">
        <v>230</v>
      </c>
      <c r="BJ39" s="39" t="s">
        <v>1304</v>
      </c>
      <c r="BK39" s="39" t="s">
        <v>1218</v>
      </c>
      <c r="BM39" s="39" t="s">
        <v>1623</v>
      </c>
      <c r="BN39" s="39" t="s">
        <v>1390</v>
      </c>
      <c r="BP39" s="39" t="s">
        <v>1624</v>
      </c>
      <c r="BQ39" s="39" t="s">
        <v>1342</v>
      </c>
      <c r="BR39" s="39"/>
      <c r="BS39" s="39"/>
      <c r="BT39" s="39" t="s">
        <v>1573</v>
      </c>
      <c r="BU39" s="39" t="s">
        <v>1344</v>
      </c>
      <c r="BV39" s="39" t="s">
        <v>119</v>
      </c>
      <c r="BW39" s="39" t="s">
        <v>665</v>
      </c>
      <c r="BX39" s="39">
        <v>1</v>
      </c>
      <c r="BY39" s="39">
        <v>4</v>
      </c>
      <c r="CF39" t="s">
        <v>1625</v>
      </c>
      <c r="CG39" t="s">
        <v>1626</v>
      </c>
      <c r="CH39" t="s">
        <v>1627</v>
      </c>
      <c r="CI39" t="s">
        <v>1205</v>
      </c>
      <c r="CJ39" t="str">
        <f t="shared" si="0"/>
        <v>Z28:AC28</v>
      </c>
      <c r="CL39" t="s">
        <v>1628</v>
      </c>
      <c r="CM39" t="s">
        <v>1207</v>
      </c>
      <c r="CN39" t="s">
        <v>1208</v>
      </c>
      <c r="CO39" t="s">
        <v>1209</v>
      </c>
      <c r="CP39" t="str">
        <f t="shared" si="1"/>
        <v>Range("Z28:AC28").Value = ThisWorkbook.Sheets("Data Source").Range("CK39").Value</v>
      </c>
    </row>
    <row r="40" spans="1:94" ht="26">
      <c r="B40" s="7" t="s">
        <v>466</v>
      </c>
      <c r="C40">
        <v>100</v>
      </c>
      <c r="E40" s="50" t="s">
        <v>319</v>
      </c>
      <c r="F40" s="50" t="s">
        <v>1629</v>
      </c>
      <c r="K40" t="s">
        <v>1545</v>
      </c>
      <c r="L40" t="s">
        <v>1596</v>
      </c>
      <c r="M40" t="s">
        <v>1630</v>
      </c>
      <c r="R40" s="33" t="s">
        <v>1562</v>
      </c>
      <c r="S40" s="33" t="s">
        <v>847</v>
      </c>
      <c r="T40" s="33" t="s">
        <v>389</v>
      </c>
      <c r="U40" s="33">
        <v>90</v>
      </c>
      <c r="V40" s="33">
        <v>70</v>
      </c>
      <c r="W40" s="33">
        <v>100</v>
      </c>
      <c r="X40" s="33">
        <v>20</v>
      </c>
      <c r="Y40" s="9" t="s">
        <v>1483</v>
      </c>
      <c r="Z40" s="34" t="s">
        <v>307</v>
      </c>
      <c r="AA40" s="34">
        <v>170</v>
      </c>
      <c r="AB40" s="34">
        <v>750</v>
      </c>
      <c r="AC40" s="34">
        <v>825</v>
      </c>
      <c r="AD40" s="34">
        <v>620</v>
      </c>
      <c r="AE40" s="34">
        <v>325</v>
      </c>
      <c r="BJ40" s="39" t="s">
        <v>1631</v>
      </c>
      <c r="BK40" s="39" t="s">
        <v>1218</v>
      </c>
      <c r="BM40" s="39" t="s">
        <v>1632</v>
      </c>
      <c r="BN40" s="39" t="s">
        <v>1247</v>
      </c>
      <c r="BP40" s="39" t="s">
        <v>1633</v>
      </c>
      <c r="BQ40" s="39" t="s">
        <v>1342</v>
      </c>
      <c r="BR40" s="39"/>
      <c r="BS40" s="39"/>
      <c r="BT40" s="39" t="s">
        <v>1302</v>
      </c>
      <c r="BU40" s="39" t="s">
        <v>1356</v>
      </c>
      <c r="BV40" s="39" t="s">
        <v>119</v>
      </c>
      <c r="BW40" s="39" t="s">
        <v>665</v>
      </c>
      <c r="BX40" s="39">
        <v>1</v>
      </c>
      <c r="BY40" s="39">
        <v>4</v>
      </c>
      <c r="CF40" t="s">
        <v>983</v>
      </c>
      <c r="CG40" t="s">
        <v>1141</v>
      </c>
      <c r="CH40" t="s">
        <v>1634</v>
      </c>
      <c r="CI40" t="s">
        <v>1205</v>
      </c>
      <c r="CJ40" t="str">
        <f t="shared" si="0"/>
        <v>H29:R29</v>
      </c>
      <c r="CK40" t="s">
        <v>67</v>
      </c>
      <c r="CL40" t="s">
        <v>1635</v>
      </c>
      <c r="CM40" t="s">
        <v>1207</v>
      </c>
      <c r="CN40" t="s">
        <v>1208</v>
      </c>
      <c r="CO40" t="s">
        <v>1209</v>
      </c>
      <c r="CP40" t="str">
        <f t="shared" si="1"/>
        <v>Range("H29:R29").Value = ThisWorkbook.Sheets("Data Source").Range("CK40").Value</v>
      </c>
    </row>
    <row r="41" spans="1:94">
      <c r="E41" s="50" t="s">
        <v>290</v>
      </c>
      <c r="F41" s="50" t="s">
        <v>1636</v>
      </c>
      <c r="K41" t="s">
        <v>1562</v>
      </c>
      <c r="L41" t="s">
        <v>1483</v>
      </c>
      <c r="M41" t="s">
        <v>1212</v>
      </c>
      <c r="R41" s="33" t="s">
        <v>1562</v>
      </c>
      <c r="S41" s="33" t="s">
        <v>162</v>
      </c>
      <c r="T41" s="33" t="s">
        <v>389</v>
      </c>
      <c r="U41" s="33">
        <v>150</v>
      </c>
      <c r="V41" s="33">
        <v>165</v>
      </c>
      <c r="W41" s="33">
        <v>100</v>
      </c>
      <c r="X41" s="33">
        <v>30</v>
      </c>
      <c r="Y41" s="9" t="s">
        <v>1483</v>
      </c>
      <c r="Z41" s="34" t="s">
        <v>306</v>
      </c>
      <c r="AA41" s="34">
        <v>72.5</v>
      </c>
      <c r="AB41" s="34">
        <v>350</v>
      </c>
      <c r="AC41" s="34">
        <v>385</v>
      </c>
      <c r="AD41" s="34" t="s">
        <v>115</v>
      </c>
      <c r="AE41" s="34">
        <v>140</v>
      </c>
      <c r="BJ41" s="39" t="s">
        <v>1637</v>
      </c>
      <c r="BK41" s="39" t="s">
        <v>1218</v>
      </c>
      <c r="BM41" s="39" t="s">
        <v>1638</v>
      </c>
      <c r="BN41" s="39" t="s">
        <v>1262</v>
      </c>
      <c r="BP41" s="39" t="s">
        <v>1639</v>
      </c>
      <c r="BQ41" s="39" t="s">
        <v>1342</v>
      </c>
      <c r="BR41" s="39"/>
      <c r="BS41" s="39"/>
      <c r="BT41" s="39" t="s">
        <v>1640</v>
      </c>
      <c r="BU41" s="39" t="s">
        <v>1369</v>
      </c>
      <c r="BV41" s="39" t="s">
        <v>119</v>
      </c>
      <c r="BW41" s="39" t="s">
        <v>665</v>
      </c>
      <c r="BX41" s="39">
        <v>1</v>
      </c>
      <c r="BY41" s="39">
        <v>4</v>
      </c>
      <c r="CF41" t="s">
        <v>1641</v>
      </c>
      <c r="CG41" t="s">
        <v>1642</v>
      </c>
      <c r="CH41" t="s">
        <v>1643</v>
      </c>
      <c r="CI41" t="s">
        <v>1205</v>
      </c>
      <c r="CJ41" t="str">
        <f t="shared" si="0"/>
        <v>M30:P30</v>
      </c>
      <c r="CL41" t="s">
        <v>1644</v>
      </c>
      <c r="CM41" t="s">
        <v>1207</v>
      </c>
      <c r="CN41" t="s">
        <v>1208</v>
      </c>
      <c r="CO41" t="s">
        <v>1209</v>
      </c>
      <c r="CP41" t="str">
        <f t="shared" si="1"/>
        <v>Range("M30:P30").Value = ThisWorkbook.Sheets("Data Source").Range("CK41").Value</v>
      </c>
    </row>
    <row r="42" spans="1:94">
      <c r="K42" t="s">
        <v>1562</v>
      </c>
      <c r="L42" t="s">
        <v>1483</v>
      </c>
      <c r="M42" t="s">
        <v>1216</v>
      </c>
      <c r="R42" s="33" t="s">
        <v>1562</v>
      </c>
      <c r="S42" s="33" t="s">
        <v>857</v>
      </c>
      <c r="T42" s="33" t="s">
        <v>389</v>
      </c>
      <c r="U42" s="33">
        <v>545</v>
      </c>
      <c r="V42" s="33">
        <v>600</v>
      </c>
      <c r="W42" s="33">
        <v>355</v>
      </c>
      <c r="X42" s="33">
        <v>178</v>
      </c>
      <c r="Y42" s="9" t="s">
        <v>1580</v>
      </c>
      <c r="Z42" s="34" t="s">
        <v>306</v>
      </c>
      <c r="AA42" s="34">
        <v>126</v>
      </c>
      <c r="AB42" s="34">
        <v>550</v>
      </c>
      <c r="AC42" s="34">
        <v>605</v>
      </c>
      <c r="AD42" s="34">
        <v>460</v>
      </c>
      <c r="AE42" s="34">
        <v>230</v>
      </c>
      <c r="BJ42" s="39" t="s">
        <v>1319</v>
      </c>
      <c r="BK42" s="39" t="s">
        <v>1218</v>
      </c>
      <c r="BM42" s="39" t="s">
        <v>1645</v>
      </c>
      <c r="BN42" s="39" t="s">
        <v>1418</v>
      </c>
      <c r="BP42" s="39" t="s">
        <v>1646</v>
      </c>
      <c r="BQ42" s="39" t="s">
        <v>1342</v>
      </c>
      <c r="BR42" s="39"/>
      <c r="BS42" s="39"/>
      <c r="BT42" s="39" t="s">
        <v>1647</v>
      </c>
      <c r="BU42" s="39" t="s">
        <v>1381</v>
      </c>
      <c r="BV42" s="39" t="s">
        <v>119</v>
      </c>
      <c r="BW42" s="39" t="s">
        <v>665</v>
      </c>
      <c r="BX42" s="39">
        <v>1</v>
      </c>
      <c r="BY42" s="39">
        <v>4</v>
      </c>
      <c r="CF42" t="s">
        <v>1648</v>
      </c>
      <c r="CG42" t="s">
        <v>1649</v>
      </c>
      <c r="CH42" t="s">
        <v>1650</v>
      </c>
      <c r="CI42" t="s">
        <v>1205</v>
      </c>
      <c r="CJ42" t="str">
        <f t="shared" si="0"/>
        <v>H31:AK31</v>
      </c>
      <c r="CK42" t="s">
        <v>74</v>
      </c>
      <c r="CL42" t="s">
        <v>1651</v>
      </c>
      <c r="CM42" t="s">
        <v>1207</v>
      </c>
      <c r="CN42" t="s">
        <v>1208</v>
      </c>
      <c r="CO42" t="s">
        <v>1209</v>
      </c>
      <c r="CP42" t="str">
        <f t="shared" si="1"/>
        <v>Range("H31:AK31").Value = ThisWorkbook.Sheets("Data Source").Range("CK42").Value</v>
      </c>
    </row>
    <row r="43" spans="1:94" ht="26">
      <c r="E43" t="s">
        <v>309</v>
      </c>
      <c r="F43" t="s">
        <v>310</v>
      </c>
      <c r="K43" t="s">
        <v>1562</v>
      </c>
      <c r="L43" t="s">
        <v>1483</v>
      </c>
      <c r="M43" t="s">
        <v>847</v>
      </c>
      <c r="R43" s="33" t="s">
        <v>1562</v>
      </c>
      <c r="S43" s="33" t="s">
        <v>858</v>
      </c>
      <c r="T43" s="33" t="s">
        <v>389</v>
      </c>
      <c r="U43" s="33">
        <v>550</v>
      </c>
      <c r="V43" s="33">
        <v>605</v>
      </c>
      <c r="W43" s="33">
        <v>360</v>
      </c>
      <c r="X43" s="33">
        <v>182</v>
      </c>
      <c r="Y43" s="9" t="s">
        <v>1580</v>
      </c>
      <c r="Z43" s="34" t="s">
        <v>306</v>
      </c>
      <c r="AA43" s="34">
        <v>170</v>
      </c>
      <c r="AB43" s="34">
        <v>750</v>
      </c>
      <c r="AC43" s="34">
        <v>825</v>
      </c>
      <c r="AD43" s="34">
        <v>620</v>
      </c>
      <c r="AE43" s="34">
        <v>325</v>
      </c>
      <c r="BJ43" s="39" t="s">
        <v>1652</v>
      </c>
      <c r="BK43" s="39" t="s">
        <v>1495</v>
      </c>
      <c r="BM43" s="39" t="s">
        <v>1653</v>
      </c>
      <c r="BN43" s="39" t="s">
        <v>1431</v>
      </c>
      <c r="BP43" s="39" t="s">
        <v>1654</v>
      </c>
      <c r="BQ43" s="39" t="s">
        <v>1342</v>
      </c>
      <c r="BR43" s="39"/>
      <c r="BS43" s="39"/>
      <c r="BT43" s="39" t="s">
        <v>1655</v>
      </c>
      <c r="BU43" s="39" t="s">
        <v>1364</v>
      </c>
      <c r="BV43" s="39" t="s">
        <v>119</v>
      </c>
      <c r="BW43" s="39" t="s">
        <v>665</v>
      </c>
      <c r="BX43" s="39">
        <v>1</v>
      </c>
      <c r="BY43" s="39">
        <v>4</v>
      </c>
      <c r="CF43" t="s">
        <v>977</v>
      </c>
      <c r="CG43" t="s">
        <v>1656</v>
      </c>
      <c r="CH43" t="s">
        <v>1657</v>
      </c>
      <c r="CI43" t="s">
        <v>1205</v>
      </c>
      <c r="CJ43" t="str">
        <f t="shared" si="0"/>
        <v>H32:R32</v>
      </c>
      <c r="CK43" t="s">
        <v>76</v>
      </c>
      <c r="CL43" t="s">
        <v>1658</v>
      </c>
      <c r="CM43" t="s">
        <v>1207</v>
      </c>
      <c r="CN43" t="s">
        <v>1208</v>
      </c>
      <c r="CO43" t="s">
        <v>1209</v>
      </c>
      <c r="CP43" t="str">
        <f t="shared" si="1"/>
        <v>Range("H32:R32").Value = ThisWorkbook.Sheets("Data Source").Range("CK43").Value</v>
      </c>
    </row>
    <row r="44" spans="1:94">
      <c r="F44" t="s">
        <v>311</v>
      </c>
      <c r="K44" t="s">
        <v>1562</v>
      </c>
      <c r="L44" t="s">
        <v>1483</v>
      </c>
      <c r="M44" t="s">
        <v>162</v>
      </c>
      <c r="R44" s="33" t="s">
        <v>1562</v>
      </c>
      <c r="S44" s="33" t="s">
        <v>1212</v>
      </c>
      <c r="T44" s="33" t="s">
        <v>387</v>
      </c>
      <c r="U44" s="33">
        <v>460</v>
      </c>
      <c r="V44" s="33">
        <v>540</v>
      </c>
      <c r="W44" s="33">
        <v>320</v>
      </c>
      <c r="X44" s="33">
        <v>105</v>
      </c>
      <c r="Y44" s="9" t="s">
        <v>1483</v>
      </c>
      <c r="Z44" s="34" t="s">
        <v>308</v>
      </c>
      <c r="AA44" s="34">
        <v>72.5</v>
      </c>
      <c r="AB44" s="34">
        <v>350</v>
      </c>
      <c r="AC44" s="34">
        <v>385</v>
      </c>
      <c r="AD44" s="34" t="s">
        <v>115</v>
      </c>
      <c r="AE44" s="34">
        <v>140</v>
      </c>
      <c r="BJ44" s="39" t="s">
        <v>1659</v>
      </c>
      <c r="BK44" s="39" t="s">
        <v>1495</v>
      </c>
      <c r="BM44" s="39" t="s">
        <v>1660</v>
      </c>
      <c r="BN44" s="39" t="s">
        <v>1443</v>
      </c>
      <c r="BP44" s="39" t="s">
        <v>1661</v>
      </c>
      <c r="BQ44" s="39" t="s">
        <v>1342</v>
      </c>
      <c r="BR44" s="39"/>
      <c r="BS44" s="39"/>
      <c r="BT44" s="39" t="s">
        <v>1662</v>
      </c>
      <c r="BU44" s="39" t="s">
        <v>1224</v>
      </c>
      <c r="BV44" s="39" t="s">
        <v>119</v>
      </c>
      <c r="BW44" s="39" t="s">
        <v>120</v>
      </c>
      <c r="BX44" s="39">
        <v>1</v>
      </c>
      <c r="BY44" s="39"/>
      <c r="CF44" t="s">
        <v>1663</v>
      </c>
      <c r="CG44" t="s">
        <v>1664</v>
      </c>
      <c r="CH44" t="s">
        <v>1665</v>
      </c>
      <c r="CI44" t="s">
        <v>1205</v>
      </c>
      <c r="CJ44" t="str">
        <f t="shared" si="0"/>
        <v>H33:R33</v>
      </c>
      <c r="CL44" t="s">
        <v>1666</v>
      </c>
      <c r="CM44" t="s">
        <v>1207</v>
      </c>
      <c r="CN44" t="s">
        <v>1208</v>
      </c>
      <c r="CO44" t="s">
        <v>1209</v>
      </c>
      <c r="CP44" t="str">
        <f t="shared" si="1"/>
        <v>Range("H33:R33").Value = ThisWorkbook.Sheets("Data Source").Range("CK44").Value</v>
      </c>
    </row>
    <row r="45" spans="1:94" ht="26">
      <c r="A45" s="55" t="s">
        <v>180</v>
      </c>
      <c r="B45" s="7" t="s">
        <v>1667</v>
      </c>
      <c r="C45">
        <v>0</v>
      </c>
      <c r="K45" t="s">
        <v>1562</v>
      </c>
      <c r="L45" t="s">
        <v>1580</v>
      </c>
      <c r="M45" t="s">
        <v>857</v>
      </c>
      <c r="R45" s="33" t="s">
        <v>1562</v>
      </c>
      <c r="S45" s="33" t="s">
        <v>1216</v>
      </c>
      <c r="T45" s="33" t="s">
        <v>387</v>
      </c>
      <c r="U45" s="33">
        <v>460</v>
      </c>
      <c r="V45" s="33">
        <v>540</v>
      </c>
      <c r="W45" s="33">
        <v>320</v>
      </c>
      <c r="X45" s="33">
        <v>146</v>
      </c>
      <c r="Y45" s="9" t="s">
        <v>1483</v>
      </c>
      <c r="Z45" s="34" t="s">
        <v>308</v>
      </c>
      <c r="AA45" s="34">
        <v>126</v>
      </c>
      <c r="AB45" s="34">
        <v>550</v>
      </c>
      <c r="AC45" s="34">
        <v>605</v>
      </c>
      <c r="AD45" s="34">
        <v>460</v>
      </c>
      <c r="AE45" s="34">
        <v>230</v>
      </c>
      <c r="BJ45" s="39" t="s">
        <v>1381</v>
      </c>
      <c r="BK45" s="39" t="s">
        <v>1495</v>
      </c>
      <c r="BM45" s="39" t="s">
        <v>1668</v>
      </c>
      <c r="BN45" s="39" t="s">
        <v>1454</v>
      </c>
      <c r="BP45" s="39" t="s">
        <v>1669</v>
      </c>
      <c r="BQ45" s="39" t="s">
        <v>1342</v>
      </c>
      <c r="BR45" s="39"/>
      <c r="BS45" s="39"/>
      <c r="BT45" s="39" t="s">
        <v>1670</v>
      </c>
      <c r="BU45" s="39" t="s">
        <v>1238</v>
      </c>
      <c r="BV45" s="39" t="s">
        <v>119</v>
      </c>
      <c r="BW45" s="39" t="s">
        <v>120</v>
      </c>
      <c r="BX45" s="39">
        <v>1</v>
      </c>
      <c r="BY45" s="39"/>
      <c r="CF45" t="s">
        <v>1671</v>
      </c>
      <c r="CG45" t="s">
        <v>1672</v>
      </c>
      <c r="CH45" t="s">
        <v>1673</v>
      </c>
      <c r="CI45" t="s">
        <v>1205</v>
      </c>
      <c r="CJ45" t="str">
        <f t="shared" si="0"/>
        <v>A45:F45</v>
      </c>
      <c r="CL45" t="s">
        <v>1674</v>
      </c>
      <c r="CM45" t="s">
        <v>1207</v>
      </c>
      <c r="CN45" t="s">
        <v>1208</v>
      </c>
      <c r="CO45" t="s">
        <v>1209</v>
      </c>
      <c r="CP45" t="str">
        <f t="shared" si="1"/>
        <v>Range("A45:F45").Value = ThisWorkbook.Sheets("Data Source").Range("CK45").Value</v>
      </c>
    </row>
    <row r="46" spans="1:94" ht="26">
      <c r="B46" s="7" t="s">
        <v>1675</v>
      </c>
      <c r="C46">
        <v>0</v>
      </c>
      <c r="E46" t="s">
        <v>429</v>
      </c>
      <c r="F46" t="s">
        <v>1676</v>
      </c>
      <c r="K46" t="s">
        <v>1562</v>
      </c>
      <c r="L46" t="s">
        <v>1580</v>
      </c>
      <c r="M46" t="s">
        <v>858</v>
      </c>
      <c r="R46" s="33" t="s">
        <v>1562</v>
      </c>
      <c r="S46" s="33" t="s">
        <v>847</v>
      </c>
      <c r="T46" s="33" t="s">
        <v>387</v>
      </c>
      <c r="U46" s="33">
        <v>90</v>
      </c>
      <c r="V46" s="33">
        <v>70</v>
      </c>
      <c r="W46" s="33">
        <v>100</v>
      </c>
      <c r="X46" s="33">
        <v>20</v>
      </c>
      <c r="Y46" s="9" t="s">
        <v>1483</v>
      </c>
      <c r="Z46" s="34" t="s">
        <v>308</v>
      </c>
      <c r="AA46" s="34">
        <v>170</v>
      </c>
      <c r="AB46" s="34">
        <v>750</v>
      </c>
      <c r="AC46" s="34">
        <v>825</v>
      </c>
      <c r="AD46" s="34">
        <v>620</v>
      </c>
      <c r="AE46" s="34">
        <v>325</v>
      </c>
      <c r="BJ46" s="39" t="s">
        <v>1677</v>
      </c>
      <c r="BK46" s="39" t="s">
        <v>1218</v>
      </c>
      <c r="BM46" s="39" t="s">
        <v>1678</v>
      </c>
      <c r="BN46" s="39" t="s">
        <v>1463</v>
      </c>
      <c r="BP46" s="39" t="s">
        <v>1679</v>
      </c>
      <c r="BQ46" s="39" t="s">
        <v>1342</v>
      </c>
      <c r="BR46" s="39"/>
      <c r="BS46" s="39"/>
      <c r="BT46" s="39" t="s">
        <v>1680</v>
      </c>
      <c r="BU46" s="39" t="s">
        <v>1250</v>
      </c>
      <c r="BV46" s="39" t="s">
        <v>119</v>
      </c>
      <c r="BW46" s="39" t="s">
        <v>120</v>
      </c>
      <c r="BX46" s="39">
        <v>1</v>
      </c>
      <c r="BY46" s="39"/>
      <c r="CF46" t="s">
        <v>512</v>
      </c>
      <c r="CG46" t="s">
        <v>1681</v>
      </c>
      <c r="CH46" t="s">
        <v>1682</v>
      </c>
      <c r="CI46" t="s">
        <v>1205</v>
      </c>
      <c r="CJ46" t="str">
        <f t="shared" si="0"/>
        <v>K45:P45</v>
      </c>
      <c r="CL46" t="s">
        <v>1683</v>
      </c>
      <c r="CM46" t="s">
        <v>1207</v>
      </c>
      <c r="CN46" t="s">
        <v>1208</v>
      </c>
      <c r="CO46" t="s">
        <v>1209</v>
      </c>
      <c r="CP46" t="str">
        <f t="shared" si="1"/>
        <v>Range("K45:P45").Value = ThisWorkbook.Sheets("Data Source").Range("CK46").Value</v>
      </c>
    </row>
    <row r="47" spans="1:94" ht="26">
      <c r="B47" s="7" t="s">
        <v>1684</v>
      </c>
      <c r="C47">
        <v>0</v>
      </c>
      <c r="F47" t="s">
        <v>1685</v>
      </c>
      <c r="K47" t="s">
        <v>1562</v>
      </c>
      <c r="L47" t="s">
        <v>1596</v>
      </c>
      <c r="M47" t="s">
        <v>860</v>
      </c>
      <c r="R47" s="33" t="s">
        <v>1562</v>
      </c>
      <c r="S47" s="33" t="s">
        <v>162</v>
      </c>
      <c r="T47" s="33" t="s">
        <v>387</v>
      </c>
      <c r="U47" s="33">
        <v>150</v>
      </c>
      <c r="V47" s="33">
        <v>165</v>
      </c>
      <c r="W47" s="33">
        <v>100</v>
      </c>
      <c r="X47" s="33">
        <v>30</v>
      </c>
      <c r="Y47" s="9" t="s">
        <v>1483</v>
      </c>
      <c r="Z47" s="34" t="s">
        <v>302</v>
      </c>
      <c r="AA47" s="34">
        <v>72.5</v>
      </c>
      <c r="AB47" s="34">
        <v>350</v>
      </c>
      <c r="AC47" s="34">
        <v>385</v>
      </c>
      <c r="AD47" s="34" t="s">
        <v>115</v>
      </c>
      <c r="AE47" s="34">
        <v>140</v>
      </c>
      <c r="AF47" s="33"/>
      <c r="BJ47" s="39" t="s">
        <v>1686</v>
      </c>
      <c r="BK47" s="39" t="s">
        <v>1218</v>
      </c>
      <c r="BM47" s="39" t="s">
        <v>1687</v>
      </c>
      <c r="BN47" s="39" t="s">
        <v>1473</v>
      </c>
      <c r="BP47" s="39" t="s">
        <v>1688</v>
      </c>
      <c r="BQ47" s="39" t="s">
        <v>1342</v>
      </c>
      <c r="BR47" s="39"/>
      <c r="BS47" s="39"/>
      <c r="BT47" s="39" t="s">
        <v>1689</v>
      </c>
      <c r="BU47" s="39" t="s">
        <v>1266</v>
      </c>
      <c r="BV47" s="39" t="s">
        <v>119</v>
      </c>
      <c r="BW47" s="39" t="s">
        <v>120</v>
      </c>
      <c r="BX47" s="39">
        <v>1</v>
      </c>
      <c r="BY47" s="39"/>
      <c r="CF47" t="s">
        <v>1690</v>
      </c>
      <c r="CG47" t="s">
        <v>1691</v>
      </c>
      <c r="CH47" t="s">
        <v>1692</v>
      </c>
      <c r="CI47" t="s">
        <v>1205</v>
      </c>
      <c r="CJ47" t="str">
        <f t="shared" si="0"/>
        <v>H47:K47</v>
      </c>
      <c r="CK47" t="s">
        <v>85</v>
      </c>
      <c r="CL47" t="s">
        <v>1693</v>
      </c>
      <c r="CM47" t="s">
        <v>1207</v>
      </c>
      <c r="CN47" t="s">
        <v>1208</v>
      </c>
      <c r="CO47" t="s">
        <v>1209</v>
      </c>
      <c r="CP47" t="str">
        <f t="shared" si="1"/>
        <v>Range("H47:K47").Value = ThisWorkbook.Sheets("Data Source").Range("CK47").Value</v>
      </c>
    </row>
    <row r="48" spans="1:94" ht="26">
      <c r="A48" s="31"/>
      <c r="B48" s="31"/>
      <c r="C48" s="31"/>
      <c r="F48" t="s">
        <v>1694</v>
      </c>
      <c r="K48" t="s">
        <v>1562</v>
      </c>
      <c r="L48" t="s">
        <v>1596</v>
      </c>
      <c r="M48" t="s">
        <v>861</v>
      </c>
      <c r="R48" s="33" t="s">
        <v>1562</v>
      </c>
      <c r="S48" s="33" t="s">
        <v>857</v>
      </c>
      <c r="T48" s="33" t="s">
        <v>387</v>
      </c>
      <c r="U48" s="33">
        <v>590</v>
      </c>
      <c r="V48" s="33">
        <v>650</v>
      </c>
      <c r="W48" s="33">
        <v>385</v>
      </c>
      <c r="X48" s="33">
        <v>208</v>
      </c>
      <c r="Y48" s="9" t="s">
        <v>1580</v>
      </c>
      <c r="Z48" s="34" t="s">
        <v>302</v>
      </c>
      <c r="AA48" s="34">
        <v>126</v>
      </c>
      <c r="AB48" s="34">
        <v>550</v>
      </c>
      <c r="AC48" s="34">
        <v>605</v>
      </c>
      <c r="AD48" s="34">
        <v>460</v>
      </c>
      <c r="AE48" s="34">
        <v>230</v>
      </c>
      <c r="AF48" s="33"/>
      <c r="BJ48" s="39" t="s">
        <v>1695</v>
      </c>
      <c r="BK48" s="39" t="s">
        <v>1276</v>
      </c>
      <c r="BM48" s="39" t="s">
        <v>1696</v>
      </c>
      <c r="BN48" s="39" t="s">
        <v>1485</v>
      </c>
      <c r="BP48" s="39" t="s">
        <v>1697</v>
      </c>
      <c r="BQ48" s="39" t="s">
        <v>1236</v>
      </c>
      <c r="BR48" s="39"/>
      <c r="BS48" s="39"/>
      <c r="BT48" s="39" t="s">
        <v>1698</v>
      </c>
      <c r="BU48" s="39" t="s">
        <v>1281</v>
      </c>
      <c r="BV48" s="39" t="s">
        <v>119</v>
      </c>
      <c r="BW48" s="39" t="s">
        <v>120</v>
      </c>
      <c r="BX48" s="39">
        <v>1</v>
      </c>
      <c r="BY48" s="39"/>
      <c r="CF48" t="s">
        <v>1699</v>
      </c>
      <c r="CG48" t="s">
        <v>1700</v>
      </c>
      <c r="CH48" t="s">
        <v>1701</v>
      </c>
      <c r="CI48" t="s">
        <v>1205</v>
      </c>
      <c r="CJ48" t="str">
        <f t="shared" si="0"/>
        <v>Q47:T47</v>
      </c>
      <c r="CK48" t="s">
        <v>86</v>
      </c>
      <c r="CL48" t="s">
        <v>1702</v>
      </c>
      <c r="CM48" t="s">
        <v>1207</v>
      </c>
      <c r="CN48" t="s">
        <v>1208</v>
      </c>
      <c r="CO48" t="s">
        <v>1209</v>
      </c>
      <c r="CP48" t="str">
        <f t="shared" si="1"/>
        <v>Range("Q47:T47").Value = ThisWorkbook.Sheets("Data Source").Range("CK48").Value</v>
      </c>
    </row>
    <row r="49" spans="1:94" ht="26">
      <c r="A49" s="47" t="s">
        <v>461</v>
      </c>
      <c r="B49" s="7" t="s">
        <v>213</v>
      </c>
      <c r="C49">
        <v>0</v>
      </c>
      <c r="K49" t="s">
        <v>1562</v>
      </c>
      <c r="L49" t="s">
        <v>1596</v>
      </c>
      <c r="M49" t="s">
        <v>1630</v>
      </c>
      <c r="R49" s="33" t="s">
        <v>1562</v>
      </c>
      <c r="S49" s="33" t="s">
        <v>858</v>
      </c>
      <c r="T49" s="33" t="s">
        <v>387</v>
      </c>
      <c r="U49" s="33">
        <v>590</v>
      </c>
      <c r="V49" s="33">
        <v>650</v>
      </c>
      <c r="W49" s="33">
        <v>385</v>
      </c>
      <c r="X49" s="33">
        <v>225</v>
      </c>
      <c r="Y49" s="9" t="s">
        <v>1580</v>
      </c>
      <c r="Z49" s="34" t="s">
        <v>302</v>
      </c>
      <c r="AA49" s="34">
        <v>170</v>
      </c>
      <c r="AB49" s="34">
        <v>750</v>
      </c>
      <c r="AC49" s="34">
        <v>825</v>
      </c>
      <c r="AD49" s="34">
        <v>620</v>
      </c>
      <c r="AE49" s="34">
        <v>325</v>
      </c>
      <c r="AF49" s="33"/>
      <c r="BJ49" s="39" t="s">
        <v>1703</v>
      </c>
      <c r="BK49" s="39" t="s">
        <v>1288</v>
      </c>
      <c r="BM49" s="39" t="s">
        <v>1704</v>
      </c>
      <c r="BN49" s="39" t="s">
        <v>1497</v>
      </c>
      <c r="BP49" s="39" t="s">
        <v>1705</v>
      </c>
      <c r="BQ49" s="39" t="s">
        <v>1236</v>
      </c>
      <c r="BR49" s="39"/>
      <c r="BS49" s="39"/>
      <c r="BT49" s="39" t="s">
        <v>1706</v>
      </c>
      <c r="BU49" s="39" t="s">
        <v>1293</v>
      </c>
      <c r="BV49" s="39" t="s">
        <v>119</v>
      </c>
      <c r="BW49" s="39" t="s">
        <v>120</v>
      </c>
      <c r="BX49" s="39">
        <v>1</v>
      </c>
      <c r="BY49" s="39"/>
      <c r="CF49" t="s">
        <v>1707</v>
      </c>
      <c r="CG49" t="s">
        <v>1708</v>
      </c>
      <c r="CH49" t="s">
        <v>1709</v>
      </c>
      <c r="CI49" t="s">
        <v>1205</v>
      </c>
      <c r="CJ49" t="str">
        <f t="shared" si="0"/>
        <v>AA47:AD47</v>
      </c>
      <c r="CK49" t="s">
        <v>87</v>
      </c>
      <c r="CL49" t="s">
        <v>1710</v>
      </c>
      <c r="CM49" t="s">
        <v>1207</v>
      </c>
      <c r="CN49" t="s">
        <v>1208</v>
      </c>
      <c r="CO49" t="s">
        <v>1209</v>
      </c>
      <c r="CP49" t="str">
        <f t="shared" si="1"/>
        <v>Range("AA47:AD47").Value = ThisWorkbook.Sheets("Data Source").Range("CK49").Value</v>
      </c>
    </row>
    <row r="50" spans="1:94" ht="26">
      <c r="B50" s="7" t="s">
        <v>945</v>
      </c>
      <c r="C50">
        <v>500</v>
      </c>
      <c r="E50" t="s">
        <v>430</v>
      </c>
      <c r="F50" t="s">
        <v>182</v>
      </c>
      <c r="K50" t="s">
        <v>1213</v>
      </c>
      <c r="L50" t="s">
        <v>1211</v>
      </c>
      <c r="M50" t="s">
        <v>1212</v>
      </c>
      <c r="R50" s="33" t="s">
        <v>1562</v>
      </c>
      <c r="S50" s="33" t="s">
        <v>1212</v>
      </c>
      <c r="T50" s="33" t="s">
        <v>390</v>
      </c>
      <c r="U50" s="33">
        <v>550</v>
      </c>
      <c r="V50" s="33">
        <v>605</v>
      </c>
      <c r="W50" s="33">
        <v>360</v>
      </c>
      <c r="X50" s="33">
        <v>120</v>
      </c>
      <c r="Y50" s="9" t="s">
        <v>1483</v>
      </c>
      <c r="Z50" s="34" t="s">
        <v>302</v>
      </c>
      <c r="AA50" s="34">
        <v>252</v>
      </c>
      <c r="AB50" s="34">
        <v>1050</v>
      </c>
      <c r="AC50" s="34">
        <v>1155</v>
      </c>
      <c r="AD50" s="34">
        <v>850</v>
      </c>
      <c r="AE50" s="34">
        <v>460</v>
      </c>
      <c r="AF50" s="33"/>
      <c r="BJ50" s="56" t="s">
        <v>1711</v>
      </c>
      <c r="BK50" s="56" t="s">
        <v>1218</v>
      </c>
      <c r="BM50" s="39" t="s">
        <v>1712</v>
      </c>
      <c r="BN50" s="39" t="s">
        <v>1506</v>
      </c>
      <c r="BP50" s="39" t="s">
        <v>1713</v>
      </c>
      <c r="BQ50" s="39" t="s">
        <v>1222</v>
      </c>
      <c r="BR50" s="39"/>
      <c r="BS50" s="39"/>
      <c r="BT50" s="39" t="s">
        <v>1714</v>
      </c>
      <c r="BU50" s="39" t="s">
        <v>1304</v>
      </c>
      <c r="BV50" s="39" t="s">
        <v>119</v>
      </c>
      <c r="BW50" s="39" t="s">
        <v>120</v>
      </c>
      <c r="BX50" s="39">
        <v>1</v>
      </c>
      <c r="BY50" s="39"/>
      <c r="CF50" t="s">
        <v>1715</v>
      </c>
      <c r="CG50" t="s">
        <v>1716</v>
      </c>
      <c r="CH50" t="s">
        <v>1717</v>
      </c>
      <c r="CI50" t="s">
        <v>1205</v>
      </c>
      <c r="CJ50" t="str">
        <f t="shared" si="0"/>
        <v>H49:J49</v>
      </c>
      <c r="CL50" t="s">
        <v>1718</v>
      </c>
      <c r="CM50" t="s">
        <v>1207</v>
      </c>
      <c r="CN50" t="s">
        <v>1208</v>
      </c>
      <c r="CO50" t="s">
        <v>1209</v>
      </c>
      <c r="CP50" t="str">
        <f t="shared" si="1"/>
        <v>Range("H49:J49").Value = ThisWorkbook.Sheets("Data Source").Range("CK50").Value</v>
      </c>
    </row>
    <row r="51" spans="1:94">
      <c r="B51" s="7" t="s">
        <v>949</v>
      </c>
      <c r="C51">
        <v>1000</v>
      </c>
      <c r="F51" t="s">
        <v>1719</v>
      </c>
      <c r="K51" t="s">
        <v>1213</v>
      </c>
      <c r="L51" t="s">
        <v>1211</v>
      </c>
      <c r="M51" t="s">
        <v>1216</v>
      </c>
      <c r="R51" s="33" t="s">
        <v>1562</v>
      </c>
      <c r="S51" s="33" t="s">
        <v>1216</v>
      </c>
      <c r="T51" s="33" t="s">
        <v>390</v>
      </c>
      <c r="U51" s="33">
        <v>550</v>
      </c>
      <c r="V51" s="33">
        <v>605</v>
      </c>
      <c r="W51" s="33">
        <v>360</v>
      </c>
      <c r="X51" s="33">
        <v>160</v>
      </c>
      <c r="Y51" s="9" t="s">
        <v>1483</v>
      </c>
      <c r="Z51" s="34" t="s">
        <v>302</v>
      </c>
      <c r="AA51" s="34">
        <v>300</v>
      </c>
      <c r="AB51" s="34">
        <v>1100</v>
      </c>
      <c r="AC51" s="34">
        <v>1210</v>
      </c>
      <c r="AD51" s="34">
        <v>890</v>
      </c>
      <c r="AE51" s="34">
        <v>480</v>
      </c>
      <c r="AF51" s="33"/>
      <c r="BJ51" s="39" t="s">
        <v>1334</v>
      </c>
      <c r="BK51" s="39" t="s">
        <v>1218</v>
      </c>
      <c r="BM51" s="39" t="s">
        <v>1720</v>
      </c>
      <c r="BN51" s="39" t="s">
        <v>1516</v>
      </c>
      <c r="BP51" s="39" t="s">
        <v>1721</v>
      </c>
      <c r="BQ51" s="39" t="s">
        <v>1236</v>
      </c>
      <c r="BR51" s="39"/>
      <c r="BS51" s="39"/>
      <c r="BT51" s="39" t="s">
        <v>1722</v>
      </c>
      <c r="BU51" s="39" t="s">
        <v>1319</v>
      </c>
      <c r="BV51" s="39" t="s">
        <v>119</v>
      </c>
      <c r="BW51" s="39" t="s">
        <v>120</v>
      </c>
      <c r="BX51" s="39">
        <v>1</v>
      </c>
      <c r="BY51" s="39"/>
      <c r="CF51" t="s">
        <v>1723</v>
      </c>
      <c r="CG51" t="s">
        <v>1724</v>
      </c>
      <c r="CH51" t="s">
        <v>1725</v>
      </c>
      <c r="CI51" t="s">
        <v>1205</v>
      </c>
      <c r="CJ51" t="str">
        <f t="shared" si="0"/>
        <v>Q49:S49</v>
      </c>
      <c r="CL51" t="s">
        <v>1726</v>
      </c>
      <c r="CM51" t="s">
        <v>1207</v>
      </c>
      <c r="CN51" t="s">
        <v>1208</v>
      </c>
      <c r="CO51" t="s">
        <v>1209</v>
      </c>
      <c r="CP51" t="str">
        <f t="shared" si="1"/>
        <v>Range("Q49:S49").Value = ThisWorkbook.Sheets("Data Source").Range("CK51").Value</v>
      </c>
    </row>
    <row r="52" spans="1:94">
      <c r="F52" t="s">
        <v>1727</v>
      </c>
      <c r="K52" t="s">
        <v>1213</v>
      </c>
      <c r="L52" t="s">
        <v>1211</v>
      </c>
      <c r="M52" t="s">
        <v>847</v>
      </c>
      <c r="R52" s="33" t="s">
        <v>1562</v>
      </c>
      <c r="S52" s="33" t="s">
        <v>847</v>
      </c>
      <c r="T52" s="33" t="s">
        <v>390</v>
      </c>
      <c r="U52" s="33">
        <v>90</v>
      </c>
      <c r="V52" s="33">
        <v>70</v>
      </c>
      <c r="W52" s="33">
        <v>100</v>
      </c>
      <c r="X52" s="33">
        <v>20</v>
      </c>
      <c r="Y52" s="9" t="s">
        <v>1483</v>
      </c>
      <c r="Z52" s="34" t="s">
        <v>302</v>
      </c>
      <c r="AA52" s="34">
        <v>363</v>
      </c>
      <c r="AB52" s="34">
        <v>1175</v>
      </c>
      <c r="AC52" s="34">
        <v>1290</v>
      </c>
      <c r="AD52" s="34">
        <v>950</v>
      </c>
      <c r="AE52" s="34">
        <v>510</v>
      </c>
      <c r="AF52" s="33"/>
      <c r="BJ52" s="39" t="s">
        <v>1728</v>
      </c>
      <c r="BK52" s="39" t="s">
        <v>1218</v>
      </c>
      <c r="BM52" s="39" t="s">
        <v>1729</v>
      </c>
      <c r="BN52" s="39" t="s">
        <v>1528</v>
      </c>
      <c r="BP52" s="39" t="s">
        <v>1730</v>
      </c>
      <c r="BQ52" s="39" t="s">
        <v>1731</v>
      </c>
      <c r="BR52" s="39"/>
      <c r="BS52" s="39"/>
      <c r="BT52" s="39" t="s">
        <v>1732</v>
      </c>
      <c r="BU52" s="39" t="s">
        <v>1334</v>
      </c>
      <c r="BV52" s="39" t="s">
        <v>119</v>
      </c>
      <c r="BW52" s="39" t="s">
        <v>120</v>
      </c>
      <c r="BX52" s="39">
        <v>1</v>
      </c>
      <c r="BY52" s="39"/>
      <c r="CF52" t="s">
        <v>1733</v>
      </c>
      <c r="CG52" t="s">
        <v>1734</v>
      </c>
      <c r="CH52" t="s">
        <v>1735</v>
      </c>
      <c r="CI52" t="s">
        <v>1205</v>
      </c>
      <c r="CJ52" t="str">
        <f t="shared" si="0"/>
        <v>AA49:AC49</v>
      </c>
      <c r="CL52" t="s">
        <v>1736</v>
      </c>
      <c r="CM52" t="s">
        <v>1207</v>
      </c>
      <c r="CN52" t="s">
        <v>1208</v>
      </c>
      <c r="CO52" t="s">
        <v>1209</v>
      </c>
      <c r="CP52" t="str">
        <f t="shared" si="1"/>
        <v>Range("AA49:AC49").Value = ThisWorkbook.Sheets("Data Source").Range("CK52").Value</v>
      </c>
    </row>
    <row r="53" spans="1:94" ht="26">
      <c r="E53" s="53" t="s">
        <v>1196</v>
      </c>
      <c r="F53" s="53" t="s">
        <v>491</v>
      </c>
      <c r="K53" t="s">
        <v>1213</v>
      </c>
      <c r="L53" t="s">
        <v>1211</v>
      </c>
      <c r="M53" t="s">
        <v>162</v>
      </c>
      <c r="R53" s="33" t="s">
        <v>1562</v>
      </c>
      <c r="S53" s="33" t="s">
        <v>162</v>
      </c>
      <c r="T53" s="33" t="s">
        <v>390</v>
      </c>
      <c r="U53" s="33">
        <v>150</v>
      </c>
      <c r="V53" s="33">
        <v>165</v>
      </c>
      <c r="W53" s="33">
        <v>100</v>
      </c>
      <c r="X53" s="33">
        <v>30</v>
      </c>
      <c r="Y53" s="9" t="s">
        <v>1483</v>
      </c>
      <c r="Z53" s="34" t="s">
        <v>285</v>
      </c>
      <c r="AA53" s="34">
        <v>40.5</v>
      </c>
      <c r="AB53" s="34">
        <v>250</v>
      </c>
      <c r="AC53" s="34">
        <v>275</v>
      </c>
      <c r="AD53" s="34" t="s">
        <v>115</v>
      </c>
      <c r="AE53" s="34">
        <v>95</v>
      </c>
      <c r="BJ53" s="39" t="s">
        <v>1737</v>
      </c>
      <c r="BK53" s="39" t="s">
        <v>1218</v>
      </c>
      <c r="BM53" s="39" t="s">
        <v>1738</v>
      </c>
      <c r="BN53" s="39" t="s">
        <v>1538</v>
      </c>
      <c r="BP53" s="39" t="s">
        <v>1739</v>
      </c>
      <c r="BQ53" s="39" t="s">
        <v>1731</v>
      </c>
      <c r="BR53" s="39"/>
      <c r="BS53" s="39"/>
      <c r="BT53" s="39" t="s">
        <v>1565</v>
      </c>
      <c r="BU53" s="39" t="s">
        <v>1344</v>
      </c>
      <c r="BV53" s="39" t="s">
        <v>119</v>
      </c>
      <c r="BW53" s="39" t="s">
        <v>120</v>
      </c>
      <c r="BX53" s="39">
        <v>1</v>
      </c>
      <c r="BY53" s="39"/>
      <c r="CF53" t="s">
        <v>1740</v>
      </c>
      <c r="CG53" t="s">
        <v>1741</v>
      </c>
      <c r="CH53" t="s">
        <v>1742</v>
      </c>
      <c r="CI53" t="s">
        <v>1205</v>
      </c>
      <c r="CJ53" t="str">
        <f t="shared" si="0"/>
        <v>H51:J51</v>
      </c>
      <c r="CL53" t="s">
        <v>1743</v>
      </c>
      <c r="CM53" t="s">
        <v>1207</v>
      </c>
      <c r="CN53" t="s">
        <v>1208</v>
      </c>
      <c r="CO53" t="s">
        <v>1209</v>
      </c>
      <c r="CP53" t="str">
        <f t="shared" si="1"/>
        <v>Range("H51:J51").Value = ThisWorkbook.Sheets("Data Source").Range("CK53").Value</v>
      </c>
    </row>
    <row r="54" spans="1:94" ht="26">
      <c r="E54" s="50" t="s">
        <v>1210</v>
      </c>
      <c r="F54" s="7" t="s">
        <v>1744</v>
      </c>
      <c r="K54" t="s">
        <v>1213</v>
      </c>
      <c r="L54" t="s">
        <v>1255</v>
      </c>
      <c r="M54" t="s">
        <v>857</v>
      </c>
      <c r="R54" s="33" t="s">
        <v>1562</v>
      </c>
      <c r="S54" s="33" t="s">
        <v>857</v>
      </c>
      <c r="T54" s="33" t="s">
        <v>390</v>
      </c>
      <c r="U54" s="33">
        <v>660</v>
      </c>
      <c r="V54" s="33">
        <v>725</v>
      </c>
      <c r="W54" s="33">
        <v>430</v>
      </c>
      <c r="X54" s="33">
        <v>230</v>
      </c>
      <c r="Y54" s="9" t="s">
        <v>1580</v>
      </c>
      <c r="Z54" s="34" t="s">
        <v>285</v>
      </c>
      <c r="AA54" s="34">
        <v>72.5</v>
      </c>
      <c r="AB54" s="34">
        <v>350</v>
      </c>
      <c r="AC54" s="34">
        <v>385</v>
      </c>
      <c r="AD54" s="34" t="s">
        <v>115</v>
      </c>
      <c r="AE54" s="34">
        <v>140</v>
      </c>
      <c r="BJ54" s="39" t="s">
        <v>1745</v>
      </c>
      <c r="BK54" s="39" t="s">
        <v>1276</v>
      </c>
      <c r="BM54" s="39" t="s">
        <v>1746</v>
      </c>
      <c r="BN54" s="39" t="s">
        <v>1278</v>
      </c>
      <c r="BP54" s="39" t="s">
        <v>1747</v>
      </c>
      <c r="BQ54" s="39" t="s">
        <v>1731</v>
      </c>
      <c r="BR54" s="39"/>
      <c r="BS54" s="39"/>
      <c r="BT54" s="39" t="s">
        <v>1291</v>
      </c>
      <c r="BU54" s="39" t="s">
        <v>1356</v>
      </c>
      <c r="BV54" s="39" t="s">
        <v>119</v>
      </c>
      <c r="BW54" s="39" t="s">
        <v>120</v>
      </c>
      <c r="BX54" s="39">
        <v>1</v>
      </c>
      <c r="BY54" s="39"/>
      <c r="CF54" t="s">
        <v>1748</v>
      </c>
      <c r="CG54" t="s">
        <v>1749</v>
      </c>
      <c r="CH54" t="s">
        <v>1750</v>
      </c>
      <c r="CI54" t="s">
        <v>1205</v>
      </c>
      <c r="CJ54" t="str">
        <f t="shared" si="0"/>
        <v>Q51:S51</v>
      </c>
      <c r="CL54" t="s">
        <v>1751</v>
      </c>
      <c r="CM54" t="s">
        <v>1207</v>
      </c>
      <c r="CN54" t="s">
        <v>1208</v>
      </c>
      <c r="CO54" t="s">
        <v>1209</v>
      </c>
      <c r="CP54" t="str">
        <f t="shared" si="1"/>
        <v>Range("Q51:S51").Value = ThisWorkbook.Sheets("Data Source").Range("CK54").Value</v>
      </c>
    </row>
    <row r="55" spans="1:94">
      <c r="A55" s="41" t="s">
        <v>951</v>
      </c>
      <c r="B55" s="7" t="s">
        <v>215</v>
      </c>
      <c r="C55">
        <v>0</v>
      </c>
      <c r="E55" s="50" t="s">
        <v>1351</v>
      </c>
      <c r="F55" s="7" t="s">
        <v>1744</v>
      </c>
      <c r="K55" t="s">
        <v>1213</v>
      </c>
      <c r="L55" t="s">
        <v>1255</v>
      </c>
      <c r="M55" t="s">
        <v>858</v>
      </c>
      <c r="R55" s="33" t="s">
        <v>1562</v>
      </c>
      <c r="S55" s="33" t="s">
        <v>858</v>
      </c>
      <c r="T55" s="33" t="s">
        <v>390</v>
      </c>
      <c r="U55" s="33">
        <v>660</v>
      </c>
      <c r="V55" s="33">
        <v>725</v>
      </c>
      <c r="W55" s="33">
        <v>430</v>
      </c>
      <c r="X55" s="33">
        <v>250</v>
      </c>
      <c r="Y55" s="9" t="s">
        <v>1580</v>
      </c>
      <c r="Z55" s="34" t="s">
        <v>285</v>
      </c>
      <c r="AA55" s="34">
        <v>126</v>
      </c>
      <c r="AB55" s="34">
        <v>550</v>
      </c>
      <c r="AC55" s="34">
        <v>605</v>
      </c>
      <c r="AD55" s="34">
        <v>460</v>
      </c>
      <c r="AE55" s="34">
        <v>230</v>
      </c>
      <c r="BJ55" s="39" t="s">
        <v>1752</v>
      </c>
      <c r="BK55" s="39" t="s">
        <v>1288</v>
      </c>
      <c r="BM55" s="39" t="s">
        <v>1753</v>
      </c>
      <c r="BN55" s="39" t="s">
        <v>1290</v>
      </c>
      <c r="BP55" s="39" t="s">
        <v>1754</v>
      </c>
      <c r="BQ55" s="39" t="s">
        <v>1731</v>
      </c>
      <c r="BR55" s="39"/>
      <c r="BS55" s="39"/>
      <c r="BT55" s="39" t="s">
        <v>1755</v>
      </c>
      <c r="BU55" s="39" t="s">
        <v>1369</v>
      </c>
      <c r="BV55" s="39" t="s">
        <v>119</v>
      </c>
      <c r="BW55" s="39" t="s">
        <v>120</v>
      </c>
      <c r="BX55" s="39">
        <v>1</v>
      </c>
      <c r="BY55" s="39"/>
      <c r="CF55" t="s">
        <v>1756</v>
      </c>
      <c r="CG55" t="s">
        <v>1757</v>
      </c>
      <c r="CH55" t="s">
        <v>1758</v>
      </c>
      <c r="CI55" t="s">
        <v>1205</v>
      </c>
      <c r="CJ55" t="str">
        <f t="shared" si="0"/>
        <v>AA51:AC51</v>
      </c>
      <c r="CL55" t="s">
        <v>1759</v>
      </c>
      <c r="CM55" t="s">
        <v>1207</v>
      </c>
      <c r="CN55" t="s">
        <v>1208</v>
      </c>
      <c r="CO55" t="s">
        <v>1209</v>
      </c>
      <c r="CP55" t="str">
        <f t="shared" si="1"/>
        <v>Range("AA51:AC51").Value = ThisWorkbook.Sheets("Data Source").Range("CK55").Value</v>
      </c>
    </row>
    <row r="56" spans="1:94">
      <c r="B56" s="7" t="s">
        <v>907</v>
      </c>
      <c r="C56">
        <v>0</v>
      </c>
      <c r="E56" s="50" t="s">
        <v>1562</v>
      </c>
      <c r="F56" s="7" t="s">
        <v>1760</v>
      </c>
      <c r="K56" s="7"/>
      <c r="L56" s="7"/>
      <c r="R56" s="33" t="s">
        <v>1562</v>
      </c>
      <c r="S56" s="33" t="s">
        <v>860</v>
      </c>
      <c r="T56" s="33" t="s">
        <v>118</v>
      </c>
      <c r="U56" s="33">
        <v>265</v>
      </c>
      <c r="V56" s="33">
        <v>295</v>
      </c>
      <c r="W56" s="33">
        <v>175</v>
      </c>
      <c r="X56" s="33">
        <v>50</v>
      </c>
      <c r="Y56" s="9" t="s">
        <v>1596</v>
      </c>
      <c r="Z56" s="34" t="s">
        <v>285</v>
      </c>
      <c r="AA56" s="34">
        <v>145</v>
      </c>
      <c r="AB56" s="34">
        <v>650</v>
      </c>
      <c r="AC56" s="34">
        <v>715</v>
      </c>
      <c r="AD56" s="34">
        <v>540</v>
      </c>
      <c r="AE56" s="34">
        <v>275</v>
      </c>
      <c r="BJ56" s="39" t="s">
        <v>1761</v>
      </c>
      <c r="BK56" s="39" t="s">
        <v>1218</v>
      </c>
      <c r="BM56" s="39" t="s">
        <v>1762</v>
      </c>
      <c r="BN56" s="39" t="s">
        <v>1220</v>
      </c>
      <c r="BP56" s="39" t="s">
        <v>1763</v>
      </c>
      <c r="BQ56" s="39" t="s">
        <v>1731</v>
      </c>
      <c r="BR56" s="39"/>
      <c r="BS56" s="39"/>
      <c r="BT56" s="39" t="s">
        <v>1764</v>
      </c>
      <c r="BU56" s="39" t="s">
        <v>1381</v>
      </c>
      <c r="BV56" s="39" t="s">
        <v>119</v>
      </c>
      <c r="BW56" s="39" t="s">
        <v>120</v>
      </c>
      <c r="BX56" s="39">
        <v>1</v>
      </c>
      <c r="BY56" s="39"/>
      <c r="CF56" t="s">
        <v>96</v>
      </c>
      <c r="CG56" t="s">
        <v>1765</v>
      </c>
      <c r="CH56" t="s">
        <v>1766</v>
      </c>
      <c r="CI56" t="s">
        <v>1205</v>
      </c>
      <c r="CJ56" t="str">
        <f t="shared" si="0"/>
        <v>H64:J64</v>
      </c>
      <c r="CL56" t="s">
        <v>1767</v>
      </c>
      <c r="CM56" t="s">
        <v>1207</v>
      </c>
      <c r="CN56" t="s">
        <v>1208</v>
      </c>
      <c r="CO56" t="s">
        <v>1209</v>
      </c>
      <c r="CP56" t="str">
        <f t="shared" si="1"/>
        <v>Range("H64:J64").Value = ThisWorkbook.Sheets("Data Source").Range("CK56").Value</v>
      </c>
    </row>
    <row r="57" spans="1:94" ht="26">
      <c r="E57" s="50" t="s">
        <v>1273</v>
      </c>
      <c r="F57" s="7" t="s">
        <v>1744</v>
      </c>
      <c r="K57" s="7"/>
      <c r="L57" s="7"/>
      <c r="R57" s="33" t="s">
        <v>1562</v>
      </c>
      <c r="S57" s="33" t="s">
        <v>861</v>
      </c>
      <c r="T57" s="33" t="s">
        <v>118</v>
      </c>
      <c r="U57" s="33">
        <v>350</v>
      </c>
      <c r="V57" s="33">
        <v>385</v>
      </c>
      <c r="W57" s="33">
        <v>230</v>
      </c>
      <c r="X57" s="33">
        <v>82</v>
      </c>
      <c r="Y57" s="9" t="s">
        <v>1596</v>
      </c>
      <c r="BJ57" s="39" t="s">
        <v>1344</v>
      </c>
      <c r="BK57" s="39" t="s">
        <v>1218</v>
      </c>
      <c r="BM57" s="39" t="s">
        <v>1768</v>
      </c>
      <c r="BN57" s="39" t="s">
        <v>1234</v>
      </c>
      <c r="BP57" s="39" t="s">
        <v>1769</v>
      </c>
      <c r="BQ57" s="39" t="s">
        <v>1731</v>
      </c>
      <c r="BR57" s="39"/>
      <c r="BS57" s="39"/>
      <c r="BT57" s="39" t="s">
        <v>1770</v>
      </c>
      <c r="BU57" s="39" t="s">
        <v>1364</v>
      </c>
      <c r="BV57" s="39" t="s">
        <v>119</v>
      </c>
      <c r="BW57" s="39" t="s">
        <v>120</v>
      </c>
      <c r="BX57" s="39">
        <v>1</v>
      </c>
      <c r="BY57" s="39"/>
      <c r="CF57" t="s">
        <v>97</v>
      </c>
      <c r="CG57" t="s">
        <v>1771</v>
      </c>
      <c r="CH57" t="s">
        <v>1772</v>
      </c>
      <c r="CI57" t="s">
        <v>1205</v>
      </c>
      <c r="CJ57" t="str">
        <f t="shared" si="0"/>
        <v>O66:Q66</v>
      </c>
      <c r="CL57" t="s">
        <v>1773</v>
      </c>
      <c r="CM57" t="s">
        <v>1207</v>
      </c>
      <c r="CN57" t="s">
        <v>1208</v>
      </c>
      <c r="CO57" t="s">
        <v>1209</v>
      </c>
      <c r="CP57" t="str">
        <f t="shared" si="1"/>
        <v>Range("O66:Q66").Value = ThisWorkbook.Sheets("Data Source").Range("CK57").Value</v>
      </c>
    </row>
    <row r="58" spans="1:94">
      <c r="E58" s="50" t="s">
        <v>1213</v>
      </c>
      <c r="F58" s="7" t="s">
        <v>1744</v>
      </c>
      <c r="K58" s="7"/>
      <c r="L58" s="7"/>
      <c r="R58" s="33" t="s">
        <v>1562</v>
      </c>
      <c r="S58" s="33" t="s">
        <v>1630</v>
      </c>
      <c r="T58" s="33" t="s">
        <v>118</v>
      </c>
      <c r="U58" s="33">
        <v>350</v>
      </c>
      <c r="V58" s="33">
        <v>385</v>
      </c>
      <c r="W58" s="33">
        <v>230</v>
      </c>
      <c r="X58" s="33">
        <v>82</v>
      </c>
      <c r="Y58" s="9" t="s">
        <v>1596</v>
      </c>
      <c r="BJ58" s="39" t="s">
        <v>1774</v>
      </c>
      <c r="BK58" s="39" t="s">
        <v>1495</v>
      </c>
      <c r="BM58" s="39" t="s">
        <v>1775</v>
      </c>
      <c r="BN58" s="39" t="s">
        <v>1247</v>
      </c>
      <c r="BP58" s="39" t="s">
        <v>1776</v>
      </c>
      <c r="BQ58" s="39" t="s">
        <v>1731</v>
      </c>
      <c r="BR58" s="39"/>
      <c r="BS58" s="39"/>
      <c r="BT58" s="39" t="s">
        <v>1662</v>
      </c>
      <c r="BU58" s="39" t="s">
        <v>1224</v>
      </c>
      <c r="BV58" s="39" t="s">
        <v>119</v>
      </c>
      <c r="BW58" s="39" t="s">
        <v>120</v>
      </c>
      <c r="BX58" s="39">
        <v>3</v>
      </c>
      <c r="BY58" s="39"/>
      <c r="CF58" t="s">
        <v>98</v>
      </c>
      <c r="CG58" t="s">
        <v>1777</v>
      </c>
      <c r="CH58" t="s">
        <v>1778</v>
      </c>
      <c r="CI58" t="s">
        <v>1205</v>
      </c>
      <c r="CJ58" t="str">
        <f t="shared" si="0"/>
        <v>Q68:S68</v>
      </c>
      <c r="CL58" t="s">
        <v>1779</v>
      </c>
      <c r="CM58" t="s">
        <v>1207</v>
      </c>
      <c r="CN58" t="s">
        <v>1208</v>
      </c>
      <c r="CO58" t="s">
        <v>1209</v>
      </c>
      <c r="CP58" t="str">
        <f t="shared" si="1"/>
        <v>Range("Q68:S68").Value = ThisWorkbook.Sheets("Data Source").Range("CK58").Value</v>
      </c>
    </row>
    <row r="59" spans="1:94" ht="26">
      <c r="A59" s="47" t="s">
        <v>940</v>
      </c>
      <c r="B59" s="7">
        <v>1</v>
      </c>
      <c r="C59">
        <v>0</v>
      </c>
      <c r="E59" s="50" t="s">
        <v>1545</v>
      </c>
      <c r="F59" s="7" t="s">
        <v>1760</v>
      </c>
      <c r="K59" s="7"/>
      <c r="L59" s="7"/>
      <c r="R59" s="33" t="s">
        <v>1562</v>
      </c>
      <c r="S59" s="33" t="s">
        <v>860</v>
      </c>
      <c r="T59" s="33" t="s">
        <v>389</v>
      </c>
      <c r="U59" s="33">
        <v>350</v>
      </c>
      <c r="V59" s="33">
        <v>385</v>
      </c>
      <c r="W59" s="33">
        <v>230</v>
      </c>
      <c r="X59" s="33">
        <v>82</v>
      </c>
      <c r="Y59" s="9" t="s">
        <v>1596</v>
      </c>
      <c r="BJ59" s="39" t="s">
        <v>1780</v>
      </c>
      <c r="BK59" s="39" t="s">
        <v>1495</v>
      </c>
      <c r="BM59" s="39" t="s">
        <v>1781</v>
      </c>
      <c r="BN59" s="39" t="s">
        <v>1262</v>
      </c>
      <c r="BP59" s="39" t="s">
        <v>1782</v>
      </c>
      <c r="BQ59" s="39" t="s">
        <v>1731</v>
      </c>
      <c r="BR59" s="39"/>
      <c r="BS59" s="39"/>
      <c r="BT59" s="39" t="s">
        <v>1670</v>
      </c>
      <c r="BU59" s="39" t="s">
        <v>1238</v>
      </c>
      <c r="BV59" s="39" t="s">
        <v>119</v>
      </c>
      <c r="BW59" s="39" t="s">
        <v>120</v>
      </c>
      <c r="BX59" s="39">
        <v>3</v>
      </c>
      <c r="BY59" s="39"/>
      <c r="CF59" t="s">
        <v>99</v>
      </c>
      <c r="CG59" t="s">
        <v>1783</v>
      </c>
      <c r="CH59" t="s">
        <v>1784</v>
      </c>
      <c r="CI59" t="s">
        <v>1205</v>
      </c>
      <c r="CJ59" t="str">
        <f t="shared" si="0"/>
        <v>X70:Z70</v>
      </c>
      <c r="CL59" t="s">
        <v>1785</v>
      </c>
      <c r="CM59" t="s">
        <v>1207</v>
      </c>
      <c r="CN59" t="s">
        <v>1208</v>
      </c>
      <c r="CO59" t="s">
        <v>1209</v>
      </c>
      <c r="CP59" t="str">
        <f t="shared" si="1"/>
        <v>Range("X70:Z70").Value = ThisWorkbook.Sheets("Data Source").Range("CK59").Value</v>
      </c>
    </row>
    <row r="60" spans="1:94" ht="26">
      <c r="B60" s="7">
        <v>1.2</v>
      </c>
      <c r="C60">
        <v>0</v>
      </c>
      <c r="E60" s="50" t="s">
        <v>1786</v>
      </c>
      <c r="F60" s="7" t="s">
        <v>1787</v>
      </c>
      <c r="K60" s="7"/>
      <c r="L60" s="7"/>
      <c r="R60" s="33" t="s">
        <v>1562</v>
      </c>
      <c r="S60" s="33" t="s">
        <v>861</v>
      </c>
      <c r="T60" s="33" t="s">
        <v>389</v>
      </c>
      <c r="U60" s="33">
        <v>450</v>
      </c>
      <c r="V60" s="33">
        <v>540</v>
      </c>
      <c r="W60" s="33">
        <v>320</v>
      </c>
      <c r="X60" s="33">
        <v>105</v>
      </c>
      <c r="Y60" s="9" t="s">
        <v>1596</v>
      </c>
      <c r="BJ60" s="57" t="s">
        <v>1356</v>
      </c>
      <c r="BK60" s="57" t="s">
        <v>1495</v>
      </c>
      <c r="BM60" s="39" t="s">
        <v>1788</v>
      </c>
      <c r="BN60" s="39" t="s">
        <v>1278</v>
      </c>
      <c r="BP60" s="39" t="s">
        <v>1789</v>
      </c>
      <c r="BQ60" s="39" t="s">
        <v>1236</v>
      </c>
      <c r="BR60" s="39"/>
      <c r="BS60" s="39"/>
      <c r="BT60" s="39" t="s">
        <v>1680</v>
      </c>
      <c r="BU60" s="39" t="s">
        <v>1250</v>
      </c>
      <c r="BV60" s="39" t="s">
        <v>119</v>
      </c>
      <c r="BW60" s="39" t="s">
        <v>120</v>
      </c>
      <c r="BX60" s="39">
        <v>3</v>
      </c>
      <c r="BY60" s="39"/>
      <c r="CB60" t="s">
        <v>1790</v>
      </c>
      <c r="CC60" t="s">
        <v>1791</v>
      </c>
      <c r="CD60" t="s">
        <v>1792</v>
      </c>
      <c r="CF60" t="s">
        <v>1793</v>
      </c>
      <c r="CG60" t="s">
        <v>1794</v>
      </c>
      <c r="CH60" t="s">
        <v>1795</v>
      </c>
      <c r="CI60" t="s">
        <v>1205</v>
      </c>
      <c r="CJ60" t="str">
        <f t="shared" si="0"/>
        <v>H80:P80</v>
      </c>
      <c r="CK60" t="s">
        <v>127</v>
      </c>
      <c r="CL60" t="s">
        <v>1796</v>
      </c>
      <c r="CM60" t="s">
        <v>1207</v>
      </c>
      <c r="CN60" t="s">
        <v>1208</v>
      </c>
      <c r="CO60" t="s">
        <v>1209</v>
      </c>
      <c r="CP60" t="str">
        <f t="shared" si="1"/>
        <v>Range("H80:P80").Value = ThisWorkbook.Sheets("Data Source").Range("CK60").Value</v>
      </c>
    </row>
    <row r="61" spans="1:94" ht="29">
      <c r="B61" s="58">
        <v>2.5</v>
      </c>
      <c r="C61">
        <v>0</v>
      </c>
      <c r="E61" s="50" t="s">
        <v>1375</v>
      </c>
      <c r="F61" s="7" t="s">
        <v>1797</v>
      </c>
      <c r="K61" s="7"/>
      <c r="L61" s="7"/>
      <c r="R61" s="33" t="s">
        <v>1562</v>
      </c>
      <c r="S61" s="33" t="s">
        <v>1630</v>
      </c>
      <c r="T61" s="33" t="s">
        <v>389</v>
      </c>
      <c r="U61" s="33">
        <v>450</v>
      </c>
      <c r="V61" s="33">
        <v>540</v>
      </c>
      <c r="W61" s="33">
        <v>320</v>
      </c>
      <c r="X61" s="33">
        <v>105</v>
      </c>
      <c r="Y61" s="9" t="s">
        <v>1596</v>
      </c>
      <c r="BM61" s="39" t="s">
        <v>1798</v>
      </c>
      <c r="BN61" s="39" t="s">
        <v>1290</v>
      </c>
      <c r="BP61" s="39" t="s">
        <v>1799</v>
      </c>
      <c r="BQ61" s="39" t="s">
        <v>1236</v>
      </c>
      <c r="BR61" s="39"/>
      <c r="BS61" s="39"/>
      <c r="BT61" s="39" t="s">
        <v>1689</v>
      </c>
      <c r="BU61" s="39" t="s">
        <v>1266</v>
      </c>
      <c r="BV61" s="39" t="s">
        <v>119</v>
      </c>
      <c r="BW61" s="39" t="s">
        <v>120</v>
      </c>
      <c r="BX61" s="39">
        <v>3</v>
      </c>
      <c r="BY61" s="39"/>
      <c r="CB61" t="s">
        <v>386</v>
      </c>
      <c r="CC61" t="s">
        <v>1128</v>
      </c>
      <c r="CD61" t="s">
        <v>1800</v>
      </c>
      <c r="CF61" t="s">
        <v>1801</v>
      </c>
      <c r="CG61" t="s">
        <v>1802</v>
      </c>
      <c r="CH61" t="s">
        <v>1803</v>
      </c>
      <c r="CI61" t="s">
        <v>1205</v>
      </c>
      <c r="CJ61" t="str">
        <f t="shared" si="0"/>
        <v>Q80:Z80</v>
      </c>
      <c r="CK61" s="48" t="s">
        <v>128</v>
      </c>
      <c r="CL61" t="s">
        <v>1804</v>
      </c>
      <c r="CM61" t="s">
        <v>1207</v>
      </c>
      <c r="CN61" t="s">
        <v>1208</v>
      </c>
      <c r="CO61" t="s">
        <v>1209</v>
      </c>
      <c r="CP61" t="str">
        <f t="shared" si="1"/>
        <v>Range("Q80:Z80").Value = ThisWorkbook.Sheets("Data Source").Range("CK61").Value</v>
      </c>
    </row>
    <row r="62" spans="1:94" ht="26">
      <c r="B62" s="7"/>
      <c r="E62" s="50" t="s">
        <v>1805</v>
      </c>
      <c r="F62" s="7" t="s">
        <v>1797</v>
      </c>
      <c r="K62" s="7"/>
      <c r="L62" s="7"/>
      <c r="R62" s="33" t="s">
        <v>1562</v>
      </c>
      <c r="S62" s="33" t="s">
        <v>860</v>
      </c>
      <c r="T62" s="33" t="s">
        <v>387</v>
      </c>
      <c r="U62" s="33">
        <v>450</v>
      </c>
      <c r="V62" s="33">
        <v>540</v>
      </c>
      <c r="W62" s="33">
        <v>320</v>
      </c>
      <c r="X62" s="33">
        <v>105</v>
      </c>
      <c r="Y62" s="9" t="s">
        <v>1596</v>
      </c>
      <c r="BM62" s="39" t="s">
        <v>1806</v>
      </c>
      <c r="BN62" s="39" t="s">
        <v>1301</v>
      </c>
      <c r="BP62" s="39" t="s">
        <v>1807</v>
      </c>
      <c r="BQ62" s="39" t="s">
        <v>1236</v>
      </c>
      <c r="BR62" s="39"/>
      <c r="BS62" s="39"/>
      <c r="BT62" s="39" t="s">
        <v>1698</v>
      </c>
      <c r="BU62" s="39" t="s">
        <v>1281</v>
      </c>
      <c r="BV62" s="39" t="s">
        <v>119</v>
      </c>
      <c r="BW62" s="39" t="s">
        <v>120</v>
      </c>
      <c r="BX62" s="39">
        <v>3</v>
      </c>
      <c r="BY62" s="39"/>
      <c r="CB62" t="s">
        <v>107</v>
      </c>
      <c r="CC62" t="s">
        <v>1168</v>
      </c>
      <c r="CD62" t="s">
        <v>1808</v>
      </c>
      <c r="CF62" t="s">
        <v>1809</v>
      </c>
      <c r="CG62" t="s">
        <v>1810</v>
      </c>
      <c r="CH62" t="s">
        <v>1811</v>
      </c>
      <c r="CI62" t="s">
        <v>1205</v>
      </c>
      <c r="CJ62" t="str">
        <f t="shared" si="0"/>
        <v>AA80:AK80</v>
      </c>
      <c r="CK62" t="s">
        <v>1812</v>
      </c>
      <c r="CL62" t="s">
        <v>1813</v>
      </c>
      <c r="CM62" t="s">
        <v>1207</v>
      </c>
      <c r="CN62" t="s">
        <v>1208</v>
      </c>
      <c r="CO62" t="s">
        <v>1209</v>
      </c>
      <c r="CP62" t="str">
        <f t="shared" si="1"/>
        <v>Range("AA80:AK80").Value = ThisWorkbook.Sheets("Data Source").Range("CK62").Value</v>
      </c>
    </row>
    <row r="63" spans="1:94" ht="26">
      <c r="K63" s="7"/>
      <c r="L63" s="7"/>
      <c r="R63" s="33" t="s">
        <v>1562</v>
      </c>
      <c r="S63" s="33" t="s">
        <v>861</v>
      </c>
      <c r="T63" s="33" t="s">
        <v>387</v>
      </c>
      <c r="U63" s="33">
        <v>450</v>
      </c>
      <c r="V63" s="33">
        <v>540</v>
      </c>
      <c r="W63" s="33">
        <v>320</v>
      </c>
      <c r="X63" s="33">
        <v>105</v>
      </c>
      <c r="Y63" s="9" t="s">
        <v>1596</v>
      </c>
      <c r="BM63" s="39" t="s">
        <v>1814</v>
      </c>
      <c r="BN63" s="39" t="s">
        <v>1316</v>
      </c>
      <c r="BP63" s="39" t="s">
        <v>1815</v>
      </c>
      <c r="BQ63" s="39" t="s">
        <v>1236</v>
      </c>
      <c r="BR63" s="39"/>
      <c r="BS63" s="39"/>
      <c r="BT63" s="39" t="s">
        <v>1706</v>
      </c>
      <c r="BU63" s="39" t="s">
        <v>1293</v>
      </c>
      <c r="BV63" s="39" t="s">
        <v>119</v>
      </c>
      <c r="BW63" s="39" t="s">
        <v>120</v>
      </c>
      <c r="BX63" s="39">
        <v>3</v>
      </c>
      <c r="BY63" s="39"/>
      <c r="CB63" t="s">
        <v>108</v>
      </c>
      <c r="CC63" t="s">
        <v>1089</v>
      </c>
      <c r="CD63" t="s">
        <v>1816</v>
      </c>
      <c r="CF63" t="s">
        <v>1817</v>
      </c>
      <c r="CG63" t="s">
        <v>1818</v>
      </c>
      <c r="CH63" t="s">
        <v>1819</v>
      </c>
      <c r="CI63" t="s">
        <v>1205</v>
      </c>
      <c r="CJ63" t="str">
        <f t="shared" si="0"/>
        <v>I81:P81</v>
      </c>
      <c r="CK63" t="s">
        <v>130</v>
      </c>
      <c r="CL63" t="s">
        <v>1820</v>
      </c>
      <c r="CM63" t="s">
        <v>1207</v>
      </c>
      <c r="CN63" t="s">
        <v>1208</v>
      </c>
      <c r="CO63" t="s">
        <v>1209</v>
      </c>
      <c r="CP63" t="str">
        <f t="shared" si="1"/>
        <v>Range("I81:P81").Value = ThisWorkbook.Sheets("Data Source").Range("CK63").Value</v>
      </c>
    </row>
    <row r="64" spans="1:94" ht="26">
      <c r="A64" s="41" t="s">
        <v>193</v>
      </c>
      <c r="B64" t="s">
        <v>467</v>
      </c>
      <c r="C64">
        <v>0</v>
      </c>
      <c r="D64" s="31"/>
      <c r="E64" t="s">
        <v>1790</v>
      </c>
      <c r="F64" t="s">
        <v>383</v>
      </c>
      <c r="G64">
        <v>3</v>
      </c>
      <c r="K64" s="7"/>
      <c r="L64" s="7"/>
      <c r="R64" s="33" t="s">
        <v>1562</v>
      </c>
      <c r="S64" s="33" t="s">
        <v>1630</v>
      </c>
      <c r="T64" s="33" t="s">
        <v>387</v>
      </c>
      <c r="U64" s="33">
        <v>490</v>
      </c>
      <c r="V64" s="33">
        <v>550</v>
      </c>
      <c r="W64" s="33">
        <v>330</v>
      </c>
      <c r="X64" s="33">
        <v>120</v>
      </c>
      <c r="Y64" s="9" t="s">
        <v>1596</v>
      </c>
      <c r="BM64" s="39" t="s">
        <v>1821</v>
      </c>
      <c r="BN64" s="39" t="s">
        <v>1331</v>
      </c>
      <c r="BP64" s="39" t="s">
        <v>1822</v>
      </c>
      <c r="BQ64" s="39" t="s">
        <v>1236</v>
      </c>
      <c r="BR64" s="39"/>
      <c r="BS64" s="39"/>
      <c r="BT64" s="39" t="s">
        <v>1714</v>
      </c>
      <c r="BU64" s="39" t="s">
        <v>1304</v>
      </c>
      <c r="BV64" s="39" t="s">
        <v>119</v>
      </c>
      <c r="BW64" s="39" t="s">
        <v>120</v>
      </c>
      <c r="BX64" s="39">
        <v>3</v>
      </c>
      <c r="BY64" s="39"/>
      <c r="CB64" t="s">
        <v>1084</v>
      </c>
      <c r="CC64" t="s">
        <v>1104</v>
      </c>
      <c r="CD64" t="s">
        <v>1823</v>
      </c>
      <c r="CF64" t="s">
        <v>530</v>
      </c>
      <c r="CG64" t="s">
        <v>1078</v>
      </c>
      <c r="CH64" t="s">
        <v>1824</v>
      </c>
      <c r="CI64" t="s">
        <v>1205</v>
      </c>
      <c r="CJ64" t="str">
        <f t="shared" si="0"/>
        <v>H96:U96</v>
      </c>
      <c r="CK64" t="s">
        <v>150</v>
      </c>
      <c r="CL64" t="s">
        <v>1825</v>
      </c>
      <c r="CM64" t="s">
        <v>1207</v>
      </c>
      <c r="CN64" t="s">
        <v>1208</v>
      </c>
      <c r="CO64" t="s">
        <v>1209</v>
      </c>
      <c r="CP64" t="str">
        <f t="shared" si="1"/>
        <v>Range("H96:U96").Value = ThisWorkbook.Sheets("Data Source").Range("CK64").Value</v>
      </c>
    </row>
    <row r="65" spans="1:94" ht="26">
      <c r="B65" t="s">
        <v>177</v>
      </c>
      <c r="C65">
        <v>0</v>
      </c>
      <c r="D65" s="31"/>
      <c r="F65" t="s">
        <v>384</v>
      </c>
      <c r="G65">
        <v>2</v>
      </c>
      <c r="K65" s="7"/>
      <c r="L65" s="7"/>
      <c r="R65" s="33" t="s">
        <v>1545</v>
      </c>
      <c r="S65" s="33" t="s">
        <v>1212</v>
      </c>
      <c r="T65" s="33" t="s">
        <v>118</v>
      </c>
      <c r="U65" s="33">
        <v>265</v>
      </c>
      <c r="V65" s="33">
        <v>295</v>
      </c>
      <c r="W65" s="33">
        <v>175</v>
      </c>
      <c r="X65" s="33">
        <v>50</v>
      </c>
      <c r="Y65" s="9" t="s">
        <v>1546</v>
      </c>
      <c r="BM65" s="39" t="s">
        <v>1826</v>
      </c>
      <c r="BN65" s="39" t="s">
        <v>1220</v>
      </c>
      <c r="BP65" s="39" t="s">
        <v>1827</v>
      </c>
      <c r="BQ65" s="39" t="s">
        <v>1236</v>
      </c>
      <c r="BR65" s="39"/>
      <c r="BS65" s="39"/>
      <c r="BT65" s="39" t="s">
        <v>1722</v>
      </c>
      <c r="BU65" s="39" t="s">
        <v>1319</v>
      </c>
      <c r="BV65" s="39" t="s">
        <v>119</v>
      </c>
      <c r="BW65" s="39" t="s">
        <v>120</v>
      </c>
      <c r="BX65" s="39">
        <v>3</v>
      </c>
      <c r="BY65" s="39"/>
      <c r="CB65" t="s">
        <v>1195</v>
      </c>
      <c r="CC65" t="s">
        <v>1828</v>
      </c>
      <c r="CD65" t="s">
        <v>1829</v>
      </c>
      <c r="CF65" t="s">
        <v>430</v>
      </c>
      <c r="CG65" t="s">
        <v>1830</v>
      </c>
      <c r="CH65" t="s">
        <v>1831</v>
      </c>
      <c r="CI65" t="s">
        <v>1205</v>
      </c>
      <c r="CJ65" t="str">
        <f t="shared" ref="CJ65:CJ128" si="2">CG65&amp;CI65&amp;CH65</f>
        <v>H97:U97</v>
      </c>
      <c r="CK65" t="s">
        <v>76</v>
      </c>
      <c r="CL65" t="s">
        <v>1832</v>
      </c>
      <c r="CM65" t="s">
        <v>1207</v>
      </c>
      <c r="CN65" t="s">
        <v>1208</v>
      </c>
      <c r="CO65" t="s">
        <v>1209</v>
      </c>
      <c r="CP65" t="str">
        <f t="shared" ref="CP65:CP128" si="3">CM65&amp;CJ65&amp;CN65&amp;CL65&amp;CO65</f>
        <v>Range("H97:U97").Value = ThisWorkbook.Sheets("Data Source").Range("CK65").Value</v>
      </c>
    </row>
    <row r="66" spans="1:94" ht="26">
      <c r="B66" t="s">
        <v>468</v>
      </c>
      <c r="C66">
        <v>0</v>
      </c>
      <c r="D66" s="31"/>
      <c r="F66" t="s">
        <v>385</v>
      </c>
      <c r="G66">
        <v>1</v>
      </c>
      <c r="K66" s="7"/>
      <c r="L66" s="7"/>
      <c r="R66" s="33" t="s">
        <v>1545</v>
      </c>
      <c r="S66" s="33" t="s">
        <v>1216</v>
      </c>
      <c r="T66" s="33" t="s">
        <v>118</v>
      </c>
      <c r="U66" s="33">
        <v>265</v>
      </c>
      <c r="V66" s="33">
        <v>295</v>
      </c>
      <c r="W66" s="33">
        <v>175</v>
      </c>
      <c r="X66" s="33">
        <v>50</v>
      </c>
      <c r="Y66" s="9" t="s">
        <v>1546</v>
      </c>
      <c r="BM66" s="39" t="s">
        <v>1833</v>
      </c>
      <c r="BN66" s="39" t="s">
        <v>1234</v>
      </c>
      <c r="BP66" s="39" t="s">
        <v>1834</v>
      </c>
      <c r="BQ66" s="39" t="s">
        <v>1236</v>
      </c>
      <c r="BR66" s="39"/>
      <c r="BS66" s="39"/>
      <c r="BT66" s="39" t="s">
        <v>1732</v>
      </c>
      <c r="BU66" s="39" t="s">
        <v>1334</v>
      </c>
      <c r="BV66" s="39" t="s">
        <v>119</v>
      </c>
      <c r="BW66" s="39" t="s">
        <v>120</v>
      </c>
      <c r="BX66" s="39">
        <v>3</v>
      </c>
      <c r="BY66" s="39"/>
      <c r="CB66" t="s">
        <v>1197</v>
      </c>
      <c r="CC66" t="s">
        <v>1082</v>
      </c>
      <c r="CD66" t="s">
        <v>1835</v>
      </c>
      <c r="CF66" t="s">
        <v>283</v>
      </c>
      <c r="CG66" t="s">
        <v>1836</v>
      </c>
      <c r="CH66" t="s">
        <v>1837</v>
      </c>
      <c r="CI66" t="s">
        <v>1205</v>
      </c>
      <c r="CJ66" t="str">
        <f t="shared" si="2"/>
        <v>H98:U98</v>
      </c>
      <c r="CK66" t="s">
        <v>153</v>
      </c>
      <c r="CL66" t="s">
        <v>1838</v>
      </c>
      <c r="CM66" t="s">
        <v>1207</v>
      </c>
      <c r="CN66" t="s">
        <v>1208</v>
      </c>
      <c r="CO66" t="s">
        <v>1209</v>
      </c>
      <c r="CP66" t="str">
        <f t="shared" si="3"/>
        <v>Range("H98:U98").Value = ThisWorkbook.Sheets("Data Source").Range("CK66").Value</v>
      </c>
    </row>
    <row r="67" spans="1:94" ht="26">
      <c r="B67" t="s">
        <v>469</v>
      </c>
      <c r="C67">
        <v>0</v>
      </c>
      <c r="D67" s="31"/>
      <c r="G67">
        <v>1</v>
      </c>
      <c r="K67" s="7"/>
      <c r="L67" s="7"/>
      <c r="R67" s="33" t="s">
        <v>1545</v>
      </c>
      <c r="S67" s="33" t="s">
        <v>847</v>
      </c>
      <c r="T67" s="33" t="s">
        <v>118</v>
      </c>
      <c r="U67" s="33">
        <v>90</v>
      </c>
      <c r="V67" s="33">
        <v>70</v>
      </c>
      <c r="W67" s="33">
        <v>100</v>
      </c>
      <c r="X67" s="33">
        <v>20</v>
      </c>
      <c r="Y67" s="9" t="s">
        <v>1546</v>
      </c>
      <c r="BM67" s="39" t="s">
        <v>1839</v>
      </c>
      <c r="BN67" s="39" t="s">
        <v>1366</v>
      </c>
      <c r="BP67" s="39" t="s">
        <v>1840</v>
      </c>
      <c r="BQ67" s="39" t="s">
        <v>1236</v>
      </c>
      <c r="BR67" s="39"/>
      <c r="BS67" s="39"/>
      <c r="BT67" s="39" t="s">
        <v>1565</v>
      </c>
      <c r="BU67" s="39" t="s">
        <v>1344</v>
      </c>
      <c r="BV67" s="39" t="s">
        <v>119</v>
      </c>
      <c r="BW67" s="39" t="s">
        <v>120</v>
      </c>
      <c r="BX67" s="39">
        <v>3</v>
      </c>
      <c r="BY67" s="39"/>
      <c r="CB67" t="s">
        <v>1198</v>
      </c>
      <c r="CC67" t="s">
        <v>1841</v>
      </c>
      <c r="CD67" t="s">
        <v>1842</v>
      </c>
      <c r="CF67" t="s">
        <v>1843</v>
      </c>
      <c r="CG67" t="s">
        <v>1844</v>
      </c>
      <c r="CH67" t="s">
        <v>1845</v>
      </c>
      <c r="CI67" t="s">
        <v>1205</v>
      </c>
      <c r="CJ67" t="str">
        <f t="shared" si="2"/>
        <v>H109:N109</v>
      </c>
      <c r="CK67" t="s">
        <v>162</v>
      </c>
      <c r="CL67" t="s">
        <v>1846</v>
      </c>
      <c r="CM67" t="s">
        <v>1207</v>
      </c>
      <c r="CN67" t="s">
        <v>1208</v>
      </c>
      <c r="CO67" t="s">
        <v>1209</v>
      </c>
      <c r="CP67" t="str">
        <f t="shared" si="3"/>
        <v>Range("H109:N109").Value = ThisWorkbook.Sheets("Data Source").Range("CK67").Value</v>
      </c>
    </row>
    <row r="68" spans="1:94" ht="26">
      <c r="B68" t="s">
        <v>470</v>
      </c>
      <c r="C68">
        <v>0</v>
      </c>
      <c r="D68" s="31"/>
      <c r="E68" t="s">
        <v>1663</v>
      </c>
      <c r="F68" t="s">
        <v>926</v>
      </c>
      <c r="K68" s="7"/>
      <c r="L68" s="7"/>
      <c r="R68" s="33" t="s">
        <v>1545</v>
      </c>
      <c r="S68" s="33" t="s">
        <v>162</v>
      </c>
      <c r="T68" s="33" t="s">
        <v>118</v>
      </c>
      <c r="U68" s="33">
        <v>150</v>
      </c>
      <c r="V68" s="33">
        <v>165</v>
      </c>
      <c r="W68" s="33">
        <v>100</v>
      </c>
      <c r="X68" s="33">
        <v>30</v>
      </c>
      <c r="Y68" s="9" t="s">
        <v>1546</v>
      </c>
      <c r="BM68" s="39" t="s">
        <v>1847</v>
      </c>
      <c r="BN68" s="39" t="s">
        <v>1378</v>
      </c>
      <c r="BP68" s="39" t="s">
        <v>1848</v>
      </c>
      <c r="BQ68" s="39" t="s">
        <v>1236</v>
      </c>
      <c r="BR68" s="39"/>
      <c r="BS68" s="39"/>
      <c r="BT68" s="39" t="s">
        <v>1291</v>
      </c>
      <c r="BU68" s="39" t="s">
        <v>1356</v>
      </c>
      <c r="BV68" s="39" t="s">
        <v>119</v>
      </c>
      <c r="BW68" s="39" t="s">
        <v>120</v>
      </c>
      <c r="BX68" s="39">
        <v>3</v>
      </c>
      <c r="BY68" s="39"/>
      <c r="CB68" t="s">
        <v>1849</v>
      </c>
      <c r="CC68" t="s">
        <v>1106</v>
      </c>
      <c r="CD68" t="s">
        <v>1850</v>
      </c>
      <c r="CF68" t="s">
        <v>1851</v>
      </c>
      <c r="CG68" t="s">
        <v>1852</v>
      </c>
      <c r="CH68" t="s">
        <v>1853</v>
      </c>
      <c r="CI68" t="s">
        <v>1205</v>
      </c>
      <c r="CJ68" t="str">
        <f t="shared" si="2"/>
        <v>O109:AK109</v>
      </c>
      <c r="CK68" t="s">
        <v>1854</v>
      </c>
      <c r="CL68" t="s">
        <v>1855</v>
      </c>
      <c r="CM68" t="s">
        <v>1207</v>
      </c>
      <c r="CN68" t="s">
        <v>1208</v>
      </c>
      <c r="CO68" t="s">
        <v>1209</v>
      </c>
      <c r="CP68" t="str">
        <f t="shared" si="3"/>
        <v>Range("O109:AK109").Value = ThisWorkbook.Sheets("Data Source").Range("CK68").Value</v>
      </c>
    </row>
    <row r="69" spans="1:94" ht="26">
      <c r="B69" t="s">
        <v>471</v>
      </c>
      <c r="C69">
        <v>0</v>
      </c>
      <c r="D69" s="31"/>
      <c r="F69" t="s">
        <v>78</v>
      </c>
      <c r="K69" s="7"/>
      <c r="L69" s="7"/>
      <c r="R69" s="33" t="s">
        <v>1545</v>
      </c>
      <c r="S69" s="33" t="s">
        <v>857</v>
      </c>
      <c r="T69" s="33" t="s">
        <v>118</v>
      </c>
      <c r="U69" s="33">
        <v>485</v>
      </c>
      <c r="V69" s="33">
        <v>535</v>
      </c>
      <c r="W69" s="33">
        <v>315</v>
      </c>
      <c r="X69" s="33">
        <v>143</v>
      </c>
      <c r="Y69" s="9" t="s">
        <v>1580</v>
      </c>
      <c r="BM69" s="39" t="s">
        <v>1856</v>
      </c>
      <c r="BN69" s="39" t="s">
        <v>1390</v>
      </c>
      <c r="BP69" s="39" t="s">
        <v>1857</v>
      </c>
      <c r="BQ69" s="39" t="s">
        <v>1236</v>
      </c>
      <c r="BR69" s="39"/>
      <c r="BS69" s="39"/>
      <c r="BT69" s="39" t="s">
        <v>1755</v>
      </c>
      <c r="BU69" s="39" t="s">
        <v>1369</v>
      </c>
      <c r="BV69" s="39" t="s">
        <v>119</v>
      </c>
      <c r="BW69" s="39" t="s">
        <v>120</v>
      </c>
      <c r="BX69" s="39">
        <v>3</v>
      </c>
      <c r="BY69" s="39"/>
      <c r="CB69" t="s">
        <v>1858</v>
      </c>
      <c r="CC69" t="s">
        <v>1859</v>
      </c>
      <c r="CD69" t="s">
        <v>1860</v>
      </c>
      <c r="CF69" t="s">
        <v>1861</v>
      </c>
      <c r="CG69" t="s">
        <v>1862</v>
      </c>
      <c r="CH69" t="s">
        <v>1863</v>
      </c>
      <c r="CI69" t="s">
        <v>1205</v>
      </c>
      <c r="CJ69" t="str">
        <f t="shared" si="2"/>
        <v>V111:AK111</v>
      </c>
      <c r="CK69" t="s">
        <v>165</v>
      </c>
      <c r="CL69" t="s">
        <v>1864</v>
      </c>
      <c r="CM69" t="s">
        <v>1207</v>
      </c>
      <c r="CN69" t="s">
        <v>1208</v>
      </c>
      <c r="CO69" t="s">
        <v>1209</v>
      </c>
      <c r="CP69" t="str">
        <f t="shared" si="3"/>
        <v>Range("V111:AK111").Value = ThisWorkbook.Sheets("Data Source").Range("CK69").Value</v>
      </c>
    </row>
    <row r="70" spans="1:94" ht="26">
      <c r="A70" s="31"/>
      <c r="B70" s="31"/>
      <c r="C70" s="31"/>
      <c r="D70" s="31"/>
      <c r="F70" t="s">
        <v>929</v>
      </c>
      <c r="R70" s="33" t="s">
        <v>1545</v>
      </c>
      <c r="S70" s="33" t="s">
        <v>858</v>
      </c>
      <c r="T70" s="33" t="s">
        <v>118</v>
      </c>
      <c r="U70" s="33">
        <v>495</v>
      </c>
      <c r="V70" s="33">
        <v>545</v>
      </c>
      <c r="W70" s="33">
        <v>325</v>
      </c>
      <c r="X70" s="33">
        <v>150</v>
      </c>
      <c r="Y70" s="9" t="s">
        <v>1580</v>
      </c>
      <c r="BM70" s="39" t="s">
        <v>1865</v>
      </c>
      <c r="BN70" s="39" t="s">
        <v>1247</v>
      </c>
      <c r="BP70" s="39" t="s">
        <v>1866</v>
      </c>
      <c r="BQ70" s="39" t="s">
        <v>1236</v>
      </c>
      <c r="BR70" s="39"/>
      <c r="BS70" s="39"/>
      <c r="BT70" s="39" t="s">
        <v>1764</v>
      </c>
      <c r="BU70" s="39" t="s">
        <v>1381</v>
      </c>
      <c r="BV70" s="39" t="s">
        <v>119</v>
      </c>
      <c r="BW70" s="39" t="s">
        <v>120</v>
      </c>
      <c r="BX70" s="39">
        <v>3</v>
      </c>
      <c r="BY70" s="39"/>
      <c r="CF70" t="s">
        <v>450</v>
      </c>
      <c r="CG70" t="s">
        <v>1867</v>
      </c>
      <c r="CH70" t="s">
        <v>1868</v>
      </c>
      <c r="CI70" t="s">
        <v>1205</v>
      </c>
      <c r="CJ70" t="str">
        <f t="shared" si="2"/>
        <v>H113:P113</v>
      </c>
      <c r="CK70" t="s">
        <v>168</v>
      </c>
      <c r="CL70" t="s">
        <v>1869</v>
      </c>
      <c r="CM70" t="s">
        <v>1207</v>
      </c>
      <c r="CN70" t="s">
        <v>1208</v>
      </c>
      <c r="CO70" t="s">
        <v>1209</v>
      </c>
      <c r="CP70" t="str">
        <f t="shared" si="3"/>
        <v>Range("H113:P113").Value = ThisWorkbook.Sheets("Data Source").Range("CK70").Value</v>
      </c>
    </row>
    <row r="71" spans="1:94" ht="26">
      <c r="F71" t="s">
        <v>931</v>
      </c>
      <c r="R71" s="33" t="s">
        <v>1545</v>
      </c>
      <c r="S71" s="33" t="s">
        <v>1212</v>
      </c>
      <c r="T71" s="33" t="s">
        <v>389</v>
      </c>
      <c r="U71" s="33">
        <v>350</v>
      </c>
      <c r="V71" s="33">
        <v>385</v>
      </c>
      <c r="W71" s="33">
        <v>230</v>
      </c>
      <c r="X71" s="33">
        <v>82</v>
      </c>
      <c r="Y71" s="9" t="s">
        <v>1546</v>
      </c>
      <c r="BM71" s="39" t="s">
        <v>1870</v>
      </c>
      <c r="BN71" s="39" t="s">
        <v>1262</v>
      </c>
      <c r="BP71" s="39" t="s">
        <v>1871</v>
      </c>
      <c r="BQ71" s="39" t="s">
        <v>1236</v>
      </c>
      <c r="BR71" s="39"/>
      <c r="BS71" s="39"/>
      <c r="BT71" s="39" t="s">
        <v>1770</v>
      </c>
      <c r="BU71" s="39" t="s">
        <v>1364</v>
      </c>
      <c r="BV71" s="39" t="s">
        <v>119</v>
      </c>
      <c r="BW71" s="39" t="s">
        <v>120</v>
      </c>
      <c r="BX71" s="39">
        <v>3</v>
      </c>
      <c r="BY71" s="39"/>
      <c r="CF71" t="s">
        <v>455</v>
      </c>
      <c r="CG71" t="s">
        <v>1872</v>
      </c>
      <c r="CH71" t="s">
        <v>1873</v>
      </c>
      <c r="CI71" t="s">
        <v>1205</v>
      </c>
      <c r="CJ71" t="str">
        <f t="shared" si="2"/>
        <v>H114:P114</v>
      </c>
      <c r="CK71" t="s">
        <v>76</v>
      </c>
      <c r="CL71" t="s">
        <v>1874</v>
      </c>
      <c r="CM71" t="s">
        <v>1207</v>
      </c>
      <c r="CN71" t="s">
        <v>1208</v>
      </c>
      <c r="CO71" t="s">
        <v>1209</v>
      </c>
      <c r="CP71" t="str">
        <f t="shared" si="3"/>
        <v>Range("H114:P114").Value = ThisWorkbook.Sheets("Data Source").Range("CK71").Value</v>
      </c>
    </row>
    <row r="72" spans="1:94" ht="26">
      <c r="R72" s="33" t="s">
        <v>1545</v>
      </c>
      <c r="S72" s="33" t="s">
        <v>1216</v>
      </c>
      <c r="T72" s="33" t="s">
        <v>389</v>
      </c>
      <c r="U72" s="33">
        <v>350</v>
      </c>
      <c r="V72" s="33">
        <v>385</v>
      </c>
      <c r="W72" s="33">
        <v>230</v>
      </c>
      <c r="X72" s="33">
        <v>82</v>
      </c>
      <c r="Y72" s="9" t="s">
        <v>1546</v>
      </c>
      <c r="BM72" s="39" t="s">
        <v>1875</v>
      </c>
      <c r="BN72" s="39" t="s">
        <v>1516</v>
      </c>
      <c r="BP72" s="39" t="s">
        <v>1876</v>
      </c>
      <c r="BQ72" s="39" t="s">
        <v>1236</v>
      </c>
      <c r="BR72" s="39"/>
      <c r="BS72" s="39"/>
      <c r="BT72" s="39" t="s">
        <v>1877</v>
      </c>
      <c r="BU72" s="39" t="s">
        <v>1224</v>
      </c>
      <c r="BV72" s="39" t="s">
        <v>119</v>
      </c>
      <c r="BW72" s="39" t="s">
        <v>1003</v>
      </c>
      <c r="BX72" s="39">
        <v>1</v>
      </c>
      <c r="BY72" s="39"/>
      <c r="CF72" t="s">
        <v>178</v>
      </c>
      <c r="CG72" t="s">
        <v>1878</v>
      </c>
      <c r="CH72" t="s">
        <v>1879</v>
      </c>
      <c r="CI72" t="s">
        <v>1205</v>
      </c>
      <c r="CJ72" t="str">
        <f t="shared" si="2"/>
        <v>H116:P116</v>
      </c>
      <c r="CK72" t="s">
        <v>179</v>
      </c>
      <c r="CL72" t="s">
        <v>1880</v>
      </c>
      <c r="CM72" t="s">
        <v>1207</v>
      </c>
      <c r="CN72" t="s">
        <v>1208</v>
      </c>
      <c r="CO72" t="s">
        <v>1209</v>
      </c>
      <c r="CP72" t="str">
        <f t="shared" si="3"/>
        <v>Range("H116:P116").Value = ThisWorkbook.Sheets("Data Source").Range("CK72").Value</v>
      </c>
    </row>
    <row r="73" spans="1:94" ht="26">
      <c r="R73" s="33" t="s">
        <v>1545</v>
      </c>
      <c r="S73" s="33" t="s">
        <v>847</v>
      </c>
      <c r="T73" s="33" t="s">
        <v>389</v>
      </c>
      <c r="U73" s="33">
        <v>90</v>
      </c>
      <c r="V73" s="33">
        <v>70</v>
      </c>
      <c r="W73" s="33">
        <v>100</v>
      </c>
      <c r="X73" s="33">
        <v>20</v>
      </c>
      <c r="Y73" s="9" t="s">
        <v>1546</v>
      </c>
      <c r="BM73" s="39" t="s">
        <v>1881</v>
      </c>
      <c r="BN73" s="39" t="s">
        <v>1528</v>
      </c>
      <c r="BP73" s="39" t="s">
        <v>1882</v>
      </c>
      <c r="BQ73" s="39" t="s">
        <v>1236</v>
      </c>
      <c r="BR73" s="39"/>
      <c r="BS73" s="39"/>
      <c r="BT73" s="39" t="s">
        <v>1883</v>
      </c>
      <c r="BU73" s="39" t="s">
        <v>1238</v>
      </c>
      <c r="BV73" s="39" t="s">
        <v>119</v>
      </c>
      <c r="BW73" s="39" t="s">
        <v>1003</v>
      </c>
      <c r="BX73" s="39">
        <v>1</v>
      </c>
      <c r="BY73" s="39"/>
      <c r="CF73" t="s">
        <v>181</v>
      </c>
      <c r="CG73" t="s">
        <v>1884</v>
      </c>
      <c r="CH73" t="s">
        <v>1885</v>
      </c>
      <c r="CI73" t="s">
        <v>1205</v>
      </c>
      <c r="CJ73" t="str">
        <f t="shared" si="2"/>
        <v>H117:P117</v>
      </c>
      <c r="CK73" t="s">
        <v>182</v>
      </c>
      <c r="CL73" t="s">
        <v>1886</v>
      </c>
      <c r="CM73" t="s">
        <v>1207</v>
      </c>
      <c r="CN73" t="s">
        <v>1208</v>
      </c>
      <c r="CO73" t="s">
        <v>1209</v>
      </c>
      <c r="CP73" t="str">
        <f t="shared" si="3"/>
        <v>Range("H117:P117").Value = ThisWorkbook.Sheets("Data Source").Range("CK73").Value</v>
      </c>
    </row>
    <row r="74" spans="1:94" ht="26">
      <c r="A74" s="41" t="s">
        <v>1887</v>
      </c>
      <c r="B74" s="7" t="s">
        <v>226</v>
      </c>
      <c r="C74">
        <v>0</v>
      </c>
      <c r="D74" s="47" cm="1">
        <f t="array" ref="D74">IF(ISNUMBER(SEARCH("不配",B74)),0,IF(ISNUMBER(SEARCH("铜材",B74)),IF(_xlfn.CONCAT(IFERROR(--MID(B74,_xlfn.SEQUENCE(LEN(B74)),1),""))-3&lt;=0,500,(_xlfn.CONCAT(IFERROR(--MID(B74,_xlfn.SEQUENCE(LEN(B74)),1),""))-3)*50+500),_xlfn.CONCAT(IFERROR(--MID(B74,_xlfn.SEQUENCE(LEN(B74)),1),""))*80+500))</f>
        <v>0</v>
      </c>
      <c r="E74" s="7" t="s">
        <v>226</v>
      </c>
      <c r="F74" s="7" t="s">
        <v>226</v>
      </c>
      <c r="R74" s="33" t="s">
        <v>1545</v>
      </c>
      <c r="S74" s="33" t="s">
        <v>162</v>
      </c>
      <c r="T74" s="33" t="s">
        <v>389</v>
      </c>
      <c r="U74" s="33">
        <v>150</v>
      </c>
      <c r="V74" s="33">
        <v>165</v>
      </c>
      <c r="W74" s="33">
        <v>100</v>
      </c>
      <c r="X74" s="33">
        <v>30</v>
      </c>
      <c r="Y74" s="9" t="s">
        <v>1546</v>
      </c>
      <c r="BM74" s="39" t="s">
        <v>1888</v>
      </c>
      <c r="BN74" s="39" t="s">
        <v>1538</v>
      </c>
      <c r="BP74" s="39" t="s">
        <v>1889</v>
      </c>
      <c r="BQ74" s="39" t="s">
        <v>1236</v>
      </c>
      <c r="BR74" s="39"/>
      <c r="BS74" s="39"/>
      <c r="BT74" s="39" t="s">
        <v>1890</v>
      </c>
      <c r="BU74" s="39" t="s">
        <v>1250</v>
      </c>
      <c r="BV74" s="39" t="s">
        <v>119</v>
      </c>
      <c r="BW74" s="39" t="s">
        <v>1003</v>
      </c>
      <c r="BX74" s="39">
        <v>1</v>
      </c>
      <c r="BY74" s="39"/>
      <c r="CF74" t="s">
        <v>185</v>
      </c>
      <c r="CG74" t="s">
        <v>1891</v>
      </c>
      <c r="CH74" t="s">
        <v>1892</v>
      </c>
      <c r="CI74" t="s">
        <v>1205</v>
      </c>
      <c r="CJ74" t="str">
        <f t="shared" si="2"/>
        <v>H118:P118</v>
      </c>
      <c r="CK74" t="s">
        <v>182</v>
      </c>
      <c r="CL74" t="s">
        <v>1893</v>
      </c>
      <c r="CM74" t="s">
        <v>1207</v>
      </c>
      <c r="CN74" t="s">
        <v>1208</v>
      </c>
      <c r="CO74" t="s">
        <v>1209</v>
      </c>
      <c r="CP74" t="str">
        <f t="shared" si="3"/>
        <v>Range("H118:P118").Value = ThisWorkbook.Sheets("Data Source").Range("CK74").Value</v>
      </c>
    </row>
    <row r="75" spans="1:94" ht="26">
      <c r="B75" s="7" t="s">
        <v>1894</v>
      </c>
      <c r="C75" cm="1">
        <f t="array" ref="C75">IF((_xlfn.CONCAT(IFERROR(--MID(B75,_xlfn.SEQUENCE(LEN(B75)),1),""))-3)*80&lt;=0,0,(_xlfn.CONCAT(IFERROR(--MID(B75,_xlfn.SEQUENCE(LEN(B75)),1),""))-3)*80)</f>
        <v>80</v>
      </c>
      <c r="D75" s="47" cm="1">
        <f t="array" ref="D75">IF(ISNUMBER(SEARCH("不配",B75)),0,IF(ISNUMBER(SEARCH("铜材",B75)),IF(_xlfn.CONCAT(IFERROR(--MID(B75,_xlfn.SEQUENCE(LEN(B75)),1),""))-3&lt;=0,500,(_xlfn.CONCAT(IFERROR(--MID(B75,_xlfn.SEQUENCE(LEN(B75)),1),""))-3)*50+500),_xlfn.CONCAT(IFERROR(--MID(B75,_xlfn.SEQUENCE(LEN(B75)),1),""))*80+500))</f>
        <v>820</v>
      </c>
      <c r="E75" t="s">
        <v>1895</v>
      </c>
      <c r="F75" t="s">
        <v>1896</v>
      </c>
      <c r="R75" s="33" t="s">
        <v>1545</v>
      </c>
      <c r="S75" s="33" t="s">
        <v>857</v>
      </c>
      <c r="T75" s="33" t="s">
        <v>389</v>
      </c>
      <c r="U75" s="33">
        <v>545</v>
      </c>
      <c r="V75" s="33">
        <v>600</v>
      </c>
      <c r="W75" s="33">
        <v>355</v>
      </c>
      <c r="X75" s="33">
        <v>178</v>
      </c>
      <c r="Y75" s="9" t="s">
        <v>1580</v>
      </c>
      <c r="BM75" s="39" t="s">
        <v>1897</v>
      </c>
      <c r="BN75" s="39" t="s">
        <v>1278</v>
      </c>
      <c r="BP75" s="39" t="s">
        <v>1898</v>
      </c>
      <c r="BQ75" s="39" t="s">
        <v>1236</v>
      </c>
      <c r="BR75" s="39"/>
      <c r="BS75" s="39"/>
      <c r="BT75" s="39" t="s">
        <v>1899</v>
      </c>
      <c r="BU75" s="39" t="s">
        <v>1266</v>
      </c>
      <c r="BV75" s="39" t="s">
        <v>119</v>
      </c>
      <c r="BW75" s="39" t="s">
        <v>1003</v>
      </c>
      <c r="BX75" s="39">
        <v>1</v>
      </c>
      <c r="BY75" s="39"/>
      <c r="CF75" t="s">
        <v>187</v>
      </c>
      <c r="CG75" t="s">
        <v>1900</v>
      </c>
      <c r="CH75" t="s">
        <v>1901</v>
      </c>
      <c r="CI75" t="s">
        <v>1205</v>
      </c>
      <c r="CJ75" t="str">
        <f t="shared" si="2"/>
        <v>H119:P119</v>
      </c>
      <c r="CL75" t="s">
        <v>1902</v>
      </c>
      <c r="CM75" t="s">
        <v>1207</v>
      </c>
      <c r="CN75" t="s">
        <v>1208</v>
      </c>
      <c r="CO75" t="s">
        <v>1209</v>
      </c>
      <c r="CP75" t="str">
        <f t="shared" si="3"/>
        <v>Range("H119:P119").Value = ThisWorkbook.Sheets("Data Source").Range("CK75").Value</v>
      </c>
    </row>
    <row r="76" spans="1:94" ht="26">
      <c r="B76" s="7" t="s">
        <v>1903</v>
      </c>
      <c r="C76" cm="1">
        <f t="array" ref="C76">IF((_xlfn.CONCAT(IFERROR(--MID(B76,_xlfn.SEQUENCE(LEN(B76)),1),""))-3)*80&lt;=0,0,(_xlfn.CONCAT(IFERROR(--MID(B76,_xlfn.SEQUENCE(LEN(B76)),1),""))-3)*80)</f>
        <v>240</v>
      </c>
      <c r="D76" s="47" cm="1">
        <f t="array" ref="D76">IF(ISNUMBER(SEARCH("不配",B76)),0,IF(ISNUMBER(SEARCH("铜材",B76)),IF(_xlfn.CONCAT(IFERROR(--MID(B76,_xlfn.SEQUENCE(LEN(B76)),1),""))-3&lt;=0,500,(_xlfn.CONCAT(IFERROR(--MID(B76,_xlfn.SEQUENCE(LEN(B76)),1),""))-3)*50+500),_xlfn.CONCAT(IFERROR(--MID(B76,_xlfn.SEQUENCE(LEN(B76)),1),""))*80+500))</f>
        <v>980</v>
      </c>
      <c r="E76" t="s">
        <v>1904</v>
      </c>
      <c r="F76" t="s">
        <v>1905</v>
      </c>
      <c r="R76" s="33" t="s">
        <v>1545</v>
      </c>
      <c r="S76" s="33" t="s">
        <v>858</v>
      </c>
      <c r="T76" s="33" t="s">
        <v>389</v>
      </c>
      <c r="U76" s="33">
        <v>550</v>
      </c>
      <c r="V76" s="33">
        <v>605</v>
      </c>
      <c r="W76" s="33">
        <v>360</v>
      </c>
      <c r="X76" s="33">
        <v>182</v>
      </c>
      <c r="Y76" s="9" t="s">
        <v>1580</v>
      </c>
      <c r="BM76" s="39" t="s">
        <v>1906</v>
      </c>
      <c r="BN76" s="39" t="s">
        <v>1290</v>
      </c>
      <c r="BP76" s="39" t="s">
        <v>1907</v>
      </c>
      <c r="BQ76" s="39" t="s">
        <v>1236</v>
      </c>
      <c r="BR76" s="39"/>
      <c r="BS76" s="39"/>
      <c r="BT76" s="39" t="s">
        <v>1908</v>
      </c>
      <c r="BU76" s="39" t="s">
        <v>1281</v>
      </c>
      <c r="BV76" s="39" t="s">
        <v>119</v>
      </c>
      <c r="BW76" s="39" t="s">
        <v>1003</v>
      </c>
      <c r="BX76" s="39">
        <v>1</v>
      </c>
      <c r="BY76" s="39"/>
      <c r="CF76" t="s">
        <v>1909</v>
      </c>
      <c r="CG76" t="s">
        <v>1910</v>
      </c>
      <c r="CH76" t="s">
        <v>1911</v>
      </c>
      <c r="CI76" t="s">
        <v>1205</v>
      </c>
      <c r="CJ76" t="str">
        <f t="shared" si="2"/>
        <v>H121:P121</v>
      </c>
      <c r="CL76" t="s">
        <v>1912</v>
      </c>
      <c r="CM76" t="s">
        <v>1207</v>
      </c>
      <c r="CN76" t="s">
        <v>1208</v>
      </c>
      <c r="CO76" t="s">
        <v>1209</v>
      </c>
      <c r="CP76" t="str">
        <f t="shared" si="3"/>
        <v>Range("H121:P121").Value = ThisWorkbook.Sheets("Data Source").Range("CK76").Value</v>
      </c>
    </row>
    <row r="77" spans="1:94" ht="26">
      <c r="B77" s="7" t="s">
        <v>1913</v>
      </c>
      <c r="C77" t="e" cm="1">
        <f t="array" ref="C77">IF((_xlfn.CONCAT(IFERROR(--MID(B77,_xlfn.SEQUENCE(LEN(B77)),1),""))-3)*80&lt;=0,0,(_xlfn.CONCAT(IFERROR(--MID(B77,_xlfn.SEQUENCE(LEN(B77)),1),""))-3)*80)</f>
        <v>#VALUE!</v>
      </c>
      <c r="D77" s="47" t="e" cm="1">
        <f t="array" ref="D77">IF(ISNUMBER(SEARCH("不配",B77)),0,IF(ISNUMBER(SEARCH("铜材",B77)),IF(_xlfn.CONCAT(IFERROR(--MID(B77,_xlfn.SEQUENCE(LEN(B77)),1),""))-3&lt;=0,500,(_xlfn.CONCAT(IFERROR(--MID(B77,_xlfn.SEQUENCE(LEN(B77)),1),""))-3)*50+500),_xlfn.CONCAT(IFERROR(--MID(B77,_xlfn.SEQUENCE(LEN(B77)),1),""))*80+500))</f>
        <v>#VALUE!</v>
      </c>
      <c r="E77" t="s">
        <v>1914</v>
      </c>
      <c r="F77" t="s">
        <v>1915</v>
      </c>
      <c r="R77" s="33" t="s">
        <v>1545</v>
      </c>
      <c r="S77" s="33" t="s">
        <v>1212</v>
      </c>
      <c r="T77" s="33" t="s">
        <v>387</v>
      </c>
      <c r="U77" s="33">
        <v>460</v>
      </c>
      <c r="V77" s="33">
        <v>540</v>
      </c>
      <c r="W77" s="33">
        <v>320</v>
      </c>
      <c r="X77" s="33">
        <v>105</v>
      </c>
      <c r="Y77" s="9" t="s">
        <v>1546</v>
      </c>
      <c r="BM77" s="39" t="s">
        <v>1916</v>
      </c>
      <c r="BN77" s="39" t="s">
        <v>1301</v>
      </c>
      <c r="BP77" s="39" t="s">
        <v>1917</v>
      </c>
      <c r="BQ77" s="39" t="s">
        <v>1236</v>
      </c>
      <c r="BR77" s="39"/>
      <c r="BS77" s="39"/>
      <c r="BT77" s="39" t="s">
        <v>1918</v>
      </c>
      <c r="BU77" s="39" t="s">
        <v>1293</v>
      </c>
      <c r="BV77" s="39" t="s">
        <v>119</v>
      </c>
      <c r="BW77" s="39" t="s">
        <v>1003</v>
      </c>
      <c r="BX77" s="39">
        <v>1</v>
      </c>
      <c r="BY77" s="39"/>
      <c r="CF77" t="s">
        <v>846</v>
      </c>
      <c r="CG77" t="s">
        <v>1919</v>
      </c>
      <c r="CH77" t="s">
        <v>1920</v>
      </c>
      <c r="CI77" t="s">
        <v>1205</v>
      </c>
      <c r="CJ77" t="str">
        <f t="shared" si="2"/>
        <v>Z113:AF113</v>
      </c>
      <c r="CK77" t="s">
        <v>170</v>
      </c>
      <c r="CL77" t="s">
        <v>1921</v>
      </c>
      <c r="CM77" t="s">
        <v>1207</v>
      </c>
      <c r="CN77" t="s">
        <v>1208</v>
      </c>
      <c r="CO77" t="s">
        <v>1209</v>
      </c>
      <c r="CP77" t="str">
        <f t="shared" si="3"/>
        <v>Range("Z113:AF113").Value = ThisWorkbook.Sheets("Data Source").Range("CK77").Value</v>
      </c>
    </row>
    <row r="78" spans="1:94" ht="26">
      <c r="B78" s="7" t="s">
        <v>1922</v>
      </c>
      <c r="C78" cm="1">
        <f t="array" ref="C78">IF((_xlfn.CONCAT(IFERROR(--MID(B78,_xlfn.SEQUENCE(LEN(B78)),1),""))-3)*80&lt;=0,0,(_xlfn.CONCAT(IFERROR(--MID(B78,_xlfn.SEQUENCE(LEN(B78)),1),""))-3)*80)</f>
        <v>80</v>
      </c>
      <c r="D78" s="47" cm="1">
        <f t="array" ref="D78">IF(ISNUMBER(SEARCH("不配",B78)),0,IF(ISNUMBER(SEARCH("铜材",B78)),IF(_xlfn.CONCAT(IFERROR(--MID(B78,_xlfn.SEQUENCE(LEN(B78)),1),""))-3&lt;=0,500,(_xlfn.CONCAT(IFERROR(--MID(B78,_xlfn.SEQUENCE(LEN(B78)),1),""))-3)*50+500),_xlfn.CONCAT(IFERROR(--MID(B78,_xlfn.SEQUENCE(LEN(B78)),1),""))*80+500))</f>
        <v>820</v>
      </c>
      <c r="E78" t="s">
        <v>1923</v>
      </c>
      <c r="F78" t="s">
        <v>1924</v>
      </c>
      <c r="R78" s="33" t="s">
        <v>1545</v>
      </c>
      <c r="S78" s="33" t="s">
        <v>1216</v>
      </c>
      <c r="T78" s="33" t="s">
        <v>387</v>
      </c>
      <c r="U78" s="33">
        <v>460</v>
      </c>
      <c r="V78" s="33">
        <v>540</v>
      </c>
      <c r="W78" s="33">
        <v>320</v>
      </c>
      <c r="X78" s="33">
        <v>146</v>
      </c>
      <c r="Y78" s="9" t="s">
        <v>1546</v>
      </c>
      <c r="BM78" s="39" t="s">
        <v>1925</v>
      </c>
      <c r="BN78" s="39" t="s">
        <v>1316</v>
      </c>
      <c r="BP78" s="39" t="s">
        <v>1926</v>
      </c>
      <c r="BQ78" s="39" t="s">
        <v>1236</v>
      </c>
      <c r="BR78" s="39"/>
      <c r="BS78" s="39"/>
      <c r="BT78" s="39" t="s">
        <v>1927</v>
      </c>
      <c r="BU78" s="39" t="s">
        <v>1304</v>
      </c>
      <c r="BV78" s="39" t="s">
        <v>119</v>
      </c>
      <c r="BW78" s="39" t="s">
        <v>1003</v>
      </c>
      <c r="BX78" s="39">
        <v>1</v>
      </c>
      <c r="BY78" s="39"/>
      <c r="CF78" t="s">
        <v>221</v>
      </c>
      <c r="CG78" t="s">
        <v>1928</v>
      </c>
      <c r="CH78" t="s">
        <v>1929</v>
      </c>
      <c r="CI78" t="s">
        <v>1205</v>
      </c>
      <c r="CJ78" t="str">
        <f t="shared" si="2"/>
        <v>Z114:AF114</v>
      </c>
      <c r="CK78" t="s">
        <v>173</v>
      </c>
      <c r="CL78" t="s">
        <v>1930</v>
      </c>
      <c r="CM78" t="s">
        <v>1207</v>
      </c>
      <c r="CN78" t="s">
        <v>1208</v>
      </c>
      <c r="CO78" t="s">
        <v>1209</v>
      </c>
      <c r="CP78" t="str">
        <f t="shared" si="3"/>
        <v>Range("Z114:AF114").Value = ThisWorkbook.Sheets("Data Source").Range("CK78").Value</v>
      </c>
    </row>
    <row r="79" spans="1:94" ht="26">
      <c r="B79" s="7" t="s">
        <v>1931</v>
      </c>
      <c r="C79" cm="1">
        <f t="array" ref="C79">IF((_xlfn.CONCAT(IFERROR(--MID(B79,_xlfn.SEQUENCE(LEN(B79)),1),""))-3)*80&lt;=0,0,(_xlfn.CONCAT(IFERROR(--MID(B79,_xlfn.SEQUENCE(LEN(B79)),1),""))-3)*80)</f>
        <v>240</v>
      </c>
      <c r="D79" s="47" cm="1">
        <f t="array" ref="D79">IF(ISNUMBER(SEARCH("不配",B79)),0,IF(ISNUMBER(SEARCH("铜材",B79)),IF(_xlfn.CONCAT(IFERROR(--MID(B79,_xlfn.SEQUENCE(LEN(B79)),1),""))-3&lt;=0,500,(_xlfn.CONCAT(IFERROR(--MID(B79,_xlfn.SEQUENCE(LEN(B79)),1),""))-3)*50+500),_xlfn.CONCAT(IFERROR(--MID(B79,_xlfn.SEQUENCE(LEN(B79)),1),""))*80+500))</f>
        <v>980</v>
      </c>
      <c r="E79" t="s">
        <v>1932</v>
      </c>
      <c r="F79" t="s">
        <v>1933</v>
      </c>
      <c r="R79" s="33" t="s">
        <v>1545</v>
      </c>
      <c r="S79" s="33" t="s">
        <v>847</v>
      </c>
      <c r="T79" s="33" t="s">
        <v>387</v>
      </c>
      <c r="U79" s="33">
        <v>90</v>
      </c>
      <c r="V79" s="33">
        <v>70</v>
      </c>
      <c r="W79" s="33">
        <v>100</v>
      </c>
      <c r="X79" s="33">
        <v>20</v>
      </c>
      <c r="Y79" s="9" t="s">
        <v>1546</v>
      </c>
      <c r="BM79" s="39" t="s">
        <v>1934</v>
      </c>
      <c r="BN79" s="39" t="s">
        <v>1331</v>
      </c>
      <c r="BP79" s="39" t="s">
        <v>1935</v>
      </c>
      <c r="BQ79" s="39" t="s">
        <v>1236</v>
      </c>
      <c r="BR79" s="39"/>
      <c r="BS79" s="39"/>
      <c r="BT79" s="39" t="s">
        <v>1936</v>
      </c>
      <c r="BU79" s="39" t="s">
        <v>1319</v>
      </c>
      <c r="BV79" s="39" t="s">
        <v>119</v>
      </c>
      <c r="BW79" s="39" t="s">
        <v>1003</v>
      </c>
      <c r="BX79" s="39">
        <v>1</v>
      </c>
      <c r="BY79" s="39"/>
      <c r="CF79" t="s">
        <v>193</v>
      </c>
      <c r="CG79" t="s">
        <v>1937</v>
      </c>
      <c r="CH79" t="s">
        <v>1938</v>
      </c>
      <c r="CI79" t="s">
        <v>1205</v>
      </c>
      <c r="CJ79" t="str">
        <f t="shared" si="2"/>
        <v>Z115:AF115</v>
      </c>
      <c r="CK79" t="s">
        <v>177</v>
      </c>
      <c r="CL79" t="s">
        <v>1939</v>
      </c>
      <c r="CM79" t="s">
        <v>1207</v>
      </c>
      <c r="CN79" t="s">
        <v>1208</v>
      </c>
      <c r="CO79" t="s">
        <v>1209</v>
      </c>
      <c r="CP79" t="str">
        <f t="shared" si="3"/>
        <v>Range("Z115:AF115").Value = ThisWorkbook.Sheets("Data Source").Range("CK79").Value</v>
      </c>
    </row>
    <row r="80" spans="1:94">
      <c r="B80" s="7" t="s">
        <v>1940</v>
      </c>
      <c r="C80" t="e" cm="1">
        <f t="array" ref="C80">IF((_xlfn.CONCAT(IFERROR(--MID(B80,_xlfn.SEQUENCE(LEN(B80)),1),""))-3)*80&lt;=0,0,(_xlfn.CONCAT(IFERROR(--MID(B80,_xlfn.SEQUENCE(LEN(B80)),1),""))-3)*80)</f>
        <v>#VALUE!</v>
      </c>
      <c r="D80" s="47" t="e" cm="1">
        <f t="array" ref="D80">IF(ISNUMBER(SEARCH("不配",B80)),0,IF(ISNUMBER(SEARCH("铜材",B80)),IF(_xlfn.CONCAT(IFERROR(--MID(B80,_xlfn.SEQUENCE(LEN(B80)),1),""))-3&lt;=0,500,(_xlfn.CONCAT(IFERROR(--MID(B80,_xlfn.SEQUENCE(LEN(B80)),1),""))-3)*50+500),_xlfn.CONCAT(IFERROR(--MID(B80,_xlfn.SEQUENCE(LEN(B80)),1),""))*80+500))</f>
        <v>#VALUE!</v>
      </c>
      <c r="E80" t="s">
        <v>1941</v>
      </c>
      <c r="F80" t="s">
        <v>1942</v>
      </c>
      <c r="R80" s="33" t="s">
        <v>1545</v>
      </c>
      <c r="S80" s="33" t="s">
        <v>162</v>
      </c>
      <c r="T80" s="33" t="s">
        <v>387</v>
      </c>
      <c r="U80" s="33">
        <v>150</v>
      </c>
      <c r="V80" s="33">
        <v>165</v>
      </c>
      <c r="W80" s="33">
        <v>100</v>
      </c>
      <c r="X80" s="33">
        <v>30</v>
      </c>
      <c r="Y80" s="9" t="s">
        <v>1546</v>
      </c>
      <c r="BM80" s="39" t="s">
        <v>1943</v>
      </c>
      <c r="BN80" s="39" t="s">
        <v>1220</v>
      </c>
      <c r="BP80" s="39" t="s">
        <v>1944</v>
      </c>
      <c r="BQ80" s="39" t="s">
        <v>1222</v>
      </c>
      <c r="BR80" s="39"/>
      <c r="BS80" s="39"/>
      <c r="BT80" s="39" t="s">
        <v>1945</v>
      </c>
      <c r="BU80" s="39" t="s">
        <v>1334</v>
      </c>
      <c r="BV80" s="39" t="s">
        <v>119</v>
      </c>
      <c r="BW80" s="39" t="s">
        <v>1003</v>
      </c>
      <c r="BX80" s="39">
        <v>1</v>
      </c>
      <c r="BY80" s="39"/>
      <c r="CF80" t="s">
        <v>180</v>
      </c>
      <c r="CG80" t="s">
        <v>1946</v>
      </c>
      <c r="CH80" t="s">
        <v>1947</v>
      </c>
      <c r="CI80" t="s">
        <v>1205</v>
      </c>
      <c r="CJ80" t="str">
        <f t="shared" si="2"/>
        <v>Z116:AF116</v>
      </c>
      <c r="CK80" t="str">
        <f>"-25~+55°C"</f>
        <v>-25~+55°C</v>
      </c>
      <c r="CL80" t="s">
        <v>1948</v>
      </c>
      <c r="CM80" t="s">
        <v>1207</v>
      </c>
      <c r="CN80" t="s">
        <v>1208</v>
      </c>
      <c r="CO80" t="s">
        <v>1209</v>
      </c>
      <c r="CP80" t="str">
        <f t="shared" si="3"/>
        <v>Range("Z116:AF116").Value = ThisWorkbook.Sheets("Data Source").Range("CK80").Value</v>
      </c>
    </row>
    <row r="81" spans="1:94">
      <c r="B81" s="7" t="s">
        <v>1949</v>
      </c>
      <c r="C81" cm="1">
        <f t="array" ref="C81">IF((_xlfn.CONCAT(IFERROR(--MID(B81,_xlfn.SEQUENCE(LEN(B81)),1),""))-3)*80&lt;=0,0,(_xlfn.CONCAT(IFERROR(--MID(B81,_xlfn.SEQUENCE(LEN(B81)),1),""))-3)*80)</f>
        <v>80</v>
      </c>
      <c r="D81" s="47" cm="1">
        <f t="array" ref="D81">IF(ISNUMBER(SEARCH("不配",B81)),0,IF(ISNUMBER(SEARCH("铜材",B81)),IF(_xlfn.CONCAT(IFERROR(--MID(B81,_xlfn.SEQUENCE(LEN(B81)),1),""))-3&lt;=0,500,(_xlfn.CONCAT(IFERROR(--MID(B81,_xlfn.SEQUENCE(LEN(B81)),1),""))-3)*50+500),_xlfn.CONCAT(IFERROR(--MID(B81,_xlfn.SEQUENCE(LEN(B81)),1),""))*80+500))</f>
        <v>820</v>
      </c>
      <c r="E81" t="s">
        <v>1950</v>
      </c>
      <c r="F81" t="s">
        <v>1951</v>
      </c>
      <c r="R81" s="33" t="s">
        <v>1545</v>
      </c>
      <c r="S81" s="33" t="s">
        <v>857</v>
      </c>
      <c r="T81" s="33" t="s">
        <v>387</v>
      </c>
      <c r="U81" s="33">
        <v>590</v>
      </c>
      <c r="V81" s="33">
        <v>650</v>
      </c>
      <c r="W81" s="33">
        <v>385</v>
      </c>
      <c r="X81" s="33">
        <v>208</v>
      </c>
      <c r="Y81" s="9" t="s">
        <v>1580</v>
      </c>
      <c r="BM81" s="39" t="s">
        <v>1952</v>
      </c>
      <c r="BN81" s="39" t="s">
        <v>1234</v>
      </c>
      <c r="BP81" s="39" t="s">
        <v>1953</v>
      </c>
      <c r="BQ81" s="39" t="s">
        <v>1222</v>
      </c>
      <c r="BR81" s="39"/>
      <c r="BS81" s="39"/>
      <c r="BT81" s="39" t="s">
        <v>1556</v>
      </c>
      <c r="BU81" s="39" t="s">
        <v>1344</v>
      </c>
      <c r="BV81" s="39" t="s">
        <v>119</v>
      </c>
      <c r="BW81" s="39" t="s">
        <v>1003</v>
      </c>
      <c r="BX81" s="39">
        <v>1</v>
      </c>
      <c r="BY81" s="39"/>
      <c r="CF81" t="s">
        <v>183</v>
      </c>
      <c r="CG81" t="s">
        <v>1954</v>
      </c>
      <c r="CH81" t="s">
        <v>1955</v>
      </c>
      <c r="CI81" t="s">
        <v>1205</v>
      </c>
      <c r="CJ81" t="str">
        <f t="shared" si="2"/>
        <v>Z117:AF117</v>
      </c>
      <c r="CK81" t="s">
        <v>184</v>
      </c>
      <c r="CL81" t="s">
        <v>1956</v>
      </c>
      <c r="CM81" t="s">
        <v>1207</v>
      </c>
      <c r="CN81" t="s">
        <v>1208</v>
      </c>
      <c r="CO81" t="s">
        <v>1209</v>
      </c>
      <c r="CP81" t="str">
        <f t="shared" si="3"/>
        <v>Range("Z117:AF117").Value = ThisWorkbook.Sheets("Data Source").Range("CK81").Value</v>
      </c>
    </row>
    <row r="82" spans="1:94" ht="26">
      <c r="B82" s="7" t="s">
        <v>1957</v>
      </c>
      <c r="C82" cm="1">
        <f t="array" ref="C82">IF((_xlfn.CONCAT(IFERROR(--MID(B82,_xlfn.SEQUENCE(LEN(B82)),1),""))-3)*80&lt;=0,0,(_xlfn.CONCAT(IFERROR(--MID(B82,_xlfn.SEQUENCE(LEN(B82)),1),""))-3)*80)</f>
        <v>240</v>
      </c>
      <c r="D82" s="47" cm="1">
        <f t="array" ref="D82">IF(ISNUMBER(SEARCH("不配",B82)),0,IF(ISNUMBER(SEARCH("铜材",B82)),IF(_xlfn.CONCAT(IFERROR(--MID(B82,_xlfn.SEQUENCE(LEN(B82)),1),""))-3&lt;=0,500,(_xlfn.CONCAT(IFERROR(--MID(B82,_xlfn.SEQUENCE(LEN(B82)),1),""))-3)*50+500),_xlfn.CONCAT(IFERROR(--MID(B82,_xlfn.SEQUENCE(LEN(B82)),1),""))*80+500))</f>
        <v>650</v>
      </c>
      <c r="E82" t="s">
        <v>1958</v>
      </c>
      <c r="F82" t="s">
        <v>1959</v>
      </c>
      <c r="R82" s="33" t="s">
        <v>1545</v>
      </c>
      <c r="S82" s="33" t="s">
        <v>858</v>
      </c>
      <c r="T82" s="33" t="s">
        <v>387</v>
      </c>
      <c r="U82" s="33">
        <v>590</v>
      </c>
      <c r="V82" s="33">
        <v>650</v>
      </c>
      <c r="W82" s="33">
        <v>385</v>
      </c>
      <c r="X82" s="33">
        <v>225</v>
      </c>
      <c r="Y82" s="9" t="s">
        <v>1580</v>
      </c>
      <c r="BM82" s="39" t="s">
        <v>1960</v>
      </c>
      <c r="BN82" s="39" t="s">
        <v>1366</v>
      </c>
      <c r="BP82" s="39" t="s">
        <v>1961</v>
      </c>
      <c r="BQ82" s="39" t="s">
        <v>1222</v>
      </c>
      <c r="BR82" s="39"/>
      <c r="BS82" s="39"/>
      <c r="BT82" s="39" t="s">
        <v>1279</v>
      </c>
      <c r="BU82" s="39" t="s">
        <v>1356</v>
      </c>
      <c r="BV82" s="39" t="s">
        <v>119</v>
      </c>
      <c r="BW82" s="39" t="s">
        <v>1003</v>
      </c>
      <c r="BX82" s="39">
        <v>1</v>
      </c>
      <c r="BY82" s="39"/>
      <c r="CF82" t="s">
        <v>186</v>
      </c>
      <c r="CG82" t="s">
        <v>1962</v>
      </c>
      <c r="CH82" t="s">
        <v>1963</v>
      </c>
      <c r="CI82" t="s">
        <v>1205</v>
      </c>
      <c r="CJ82" t="str">
        <f t="shared" si="2"/>
        <v>Z118:AF118</v>
      </c>
      <c r="CK82" t="s">
        <v>182</v>
      </c>
      <c r="CL82" t="s">
        <v>1964</v>
      </c>
      <c r="CM82" t="s">
        <v>1207</v>
      </c>
      <c r="CN82" t="s">
        <v>1208</v>
      </c>
      <c r="CO82" t="s">
        <v>1209</v>
      </c>
      <c r="CP82" t="str">
        <f t="shared" si="3"/>
        <v>Range("Z118:AF118").Value = ThisWorkbook.Sheets("Data Source").Range("CK82").Value</v>
      </c>
    </row>
    <row r="83" spans="1:94">
      <c r="B83" s="7" t="s">
        <v>1965</v>
      </c>
      <c r="C83" t="e" cm="1">
        <f t="array" ref="C83">IF((_xlfn.CONCAT(IFERROR(--MID(B83,_xlfn.SEQUENCE(LEN(B83)),1),""))-3)*80&lt;=0,0,(_xlfn.CONCAT(IFERROR(--MID(B83,_xlfn.SEQUENCE(LEN(B83)),1),""))-3)*80)</f>
        <v>#VALUE!</v>
      </c>
      <c r="D83" s="47" t="e" cm="1">
        <f t="array" ref="D83">IF(ISNUMBER(SEARCH("不配",B83)),0,IF(ISNUMBER(SEARCH("铜材",B83)),IF(_xlfn.CONCAT(IFERROR(--MID(B83,_xlfn.SEQUENCE(LEN(B83)),1),""))-3&lt;=0,500,(_xlfn.CONCAT(IFERROR(--MID(B83,_xlfn.SEQUENCE(LEN(B83)),1),""))-3)*50+500),_xlfn.CONCAT(IFERROR(--MID(B83,_xlfn.SEQUENCE(LEN(B83)),1),""))*80+500))</f>
        <v>#VALUE!</v>
      </c>
      <c r="E83" t="s">
        <v>1905</v>
      </c>
      <c r="F83" t="s">
        <v>1966</v>
      </c>
      <c r="R83" s="33" t="s">
        <v>1545</v>
      </c>
      <c r="S83" s="33" t="s">
        <v>1212</v>
      </c>
      <c r="T83" s="33" t="s">
        <v>390</v>
      </c>
      <c r="U83" s="33">
        <v>550</v>
      </c>
      <c r="V83" s="33">
        <v>605</v>
      </c>
      <c r="W83" s="33">
        <v>360</v>
      </c>
      <c r="X83" s="33">
        <v>120</v>
      </c>
      <c r="Y83" s="9" t="s">
        <v>1546</v>
      </c>
      <c r="BM83" s="39" t="s">
        <v>1967</v>
      </c>
      <c r="BN83" s="39" t="s">
        <v>1378</v>
      </c>
      <c r="BP83" s="39" t="s">
        <v>1968</v>
      </c>
      <c r="BQ83" s="39" t="s">
        <v>1222</v>
      </c>
      <c r="BR83" s="39"/>
      <c r="BS83" s="39"/>
      <c r="BT83" s="39" t="s">
        <v>1969</v>
      </c>
      <c r="BU83" s="39" t="s">
        <v>1369</v>
      </c>
      <c r="BV83" s="39" t="s">
        <v>119</v>
      </c>
      <c r="BW83" s="39" t="s">
        <v>1003</v>
      </c>
      <c r="BX83" s="39">
        <v>1</v>
      </c>
      <c r="BY83" s="39"/>
      <c r="CF83" t="s">
        <v>191</v>
      </c>
      <c r="CG83" t="s">
        <v>1970</v>
      </c>
      <c r="CH83" t="s">
        <v>1971</v>
      </c>
      <c r="CI83" t="s">
        <v>1205</v>
      </c>
      <c r="CJ83" t="str">
        <f t="shared" si="2"/>
        <v>H125:P125</v>
      </c>
      <c r="CK83" t="s">
        <v>192</v>
      </c>
      <c r="CL83" t="s">
        <v>1972</v>
      </c>
      <c r="CM83" t="s">
        <v>1207</v>
      </c>
      <c r="CN83" t="s">
        <v>1208</v>
      </c>
      <c r="CO83" t="s">
        <v>1209</v>
      </c>
      <c r="CP83" t="str">
        <f t="shared" si="3"/>
        <v>Range("H125:P125").Value = ThisWorkbook.Sheets("Data Source").Range("CK83").Value</v>
      </c>
    </row>
    <row r="84" spans="1:94">
      <c r="B84" s="7" t="s">
        <v>1973</v>
      </c>
      <c r="C84" cm="1">
        <f t="array" ref="C84">IF((_xlfn.CONCAT(IFERROR(--MID(B84,_xlfn.SEQUENCE(LEN(B84)),1),""))-3)*80&lt;=0,0,(_xlfn.CONCAT(IFERROR(--MID(B84,_xlfn.SEQUENCE(LEN(B84)),1),""))-3)*80)</f>
        <v>80</v>
      </c>
      <c r="D84" s="47" cm="1">
        <f t="array" ref="D84">IF(ISNUMBER(SEARCH("不配",B84)),0,IF(ISNUMBER(SEARCH("铜材",B84)),IF(_xlfn.CONCAT(IFERROR(--MID(B84,_xlfn.SEQUENCE(LEN(B84)),1),""))-3&lt;=0,500,(_xlfn.CONCAT(IFERROR(--MID(B84,_xlfn.SEQUENCE(LEN(B84)),1),""))-3)*50+500),_xlfn.CONCAT(IFERROR(--MID(B84,_xlfn.SEQUENCE(LEN(B84)),1),""))*80+500))</f>
        <v>550</v>
      </c>
      <c r="E84" t="s">
        <v>1974</v>
      </c>
      <c r="F84" t="s">
        <v>1914</v>
      </c>
      <c r="R84" s="33" t="s">
        <v>1545</v>
      </c>
      <c r="S84" s="33" t="s">
        <v>1216</v>
      </c>
      <c r="T84" s="33" t="s">
        <v>390</v>
      </c>
      <c r="U84" s="33">
        <v>550</v>
      </c>
      <c r="V84" s="33">
        <v>605</v>
      </c>
      <c r="W84" s="33">
        <v>360</v>
      </c>
      <c r="X84" s="33">
        <v>160</v>
      </c>
      <c r="Y84" s="9" t="s">
        <v>1546</v>
      </c>
      <c r="BM84" s="39" t="s">
        <v>1975</v>
      </c>
      <c r="BN84" s="39" t="s">
        <v>1390</v>
      </c>
      <c r="BP84" s="39" t="s">
        <v>1976</v>
      </c>
      <c r="BQ84" s="39" t="s">
        <v>1222</v>
      </c>
      <c r="BR84" s="39"/>
      <c r="BS84" s="39"/>
      <c r="BT84" s="39" t="s">
        <v>1977</v>
      </c>
      <c r="BU84" s="39" t="s">
        <v>1381</v>
      </c>
      <c r="BV84" s="39" t="s">
        <v>119</v>
      </c>
      <c r="BW84" s="39" t="s">
        <v>1003</v>
      </c>
      <c r="BX84" s="39">
        <v>1</v>
      </c>
      <c r="BY84" s="39"/>
      <c r="CF84" t="s">
        <v>178</v>
      </c>
      <c r="CG84" t="s">
        <v>1978</v>
      </c>
      <c r="CH84" t="s">
        <v>1979</v>
      </c>
      <c r="CI84" t="s">
        <v>1205</v>
      </c>
      <c r="CJ84" t="str">
        <f t="shared" si="2"/>
        <v>H126:P126</v>
      </c>
      <c r="CL84" t="s">
        <v>1980</v>
      </c>
      <c r="CM84" t="s">
        <v>1207</v>
      </c>
      <c r="CN84" t="s">
        <v>1208</v>
      </c>
      <c r="CO84" t="s">
        <v>1209</v>
      </c>
      <c r="CP84" t="str">
        <f t="shared" si="3"/>
        <v>Range("H126:P126").Value = ThisWorkbook.Sheets("Data Source").Range("CK84").Value</v>
      </c>
    </row>
    <row r="85" spans="1:94" ht="26">
      <c r="B85" s="7" t="s">
        <v>1981</v>
      </c>
      <c r="C85" cm="1">
        <f t="array" ref="C85">IF((_xlfn.CONCAT(IFERROR(--MID(B85,_xlfn.SEQUENCE(LEN(B85)),1),""))-3)*80&lt;=0,0,(_xlfn.CONCAT(IFERROR(--MID(B85,_xlfn.SEQUENCE(LEN(B85)),1),""))-3)*80)</f>
        <v>240</v>
      </c>
      <c r="D85" s="47" cm="1">
        <f t="array" ref="D85">IF(ISNUMBER(SEARCH("不配",B85)),0,IF(ISNUMBER(SEARCH("铜材",B85)),IF(_xlfn.CONCAT(IFERROR(--MID(B85,_xlfn.SEQUENCE(LEN(B85)),1),""))-3&lt;=0,500,(_xlfn.CONCAT(IFERROR(--MID(B85,_xlfn.SEQUENCE(LEN(B85)),1),""))-3)*50+500),_xlfn.CONCAT(IFERROR(--MID(B85,_xlfn.SEQUENCE(LEN(B85)),1),""))*80+500))</f>
        <v>650</v>
      </c>
      <c r="E85" t="s">
        <v>1982</v>
      </c>
      <c r="F85" t="s">
        <v>1983</v>
      </c>
      <c r="R85" s="33" t="s">
        <v>1545</v>
      </c>
      <c r="S85" s="33" t="s">
        <v>847</v>
      </c>
      <c r="T85" s="33" t="s">
        <v>390</v>
      </c>
      <c r="U85" s="33">
        <v>90</v>
      </c>
      <c r="V85" s="33">
        <v>70</v>
      </c>
      <c r="W85" s="33">
        <v>100</v>
      </c>
      <c r="X85" s="33">
        <v>20</v>
      </c>
      <c r="Y85" s="9" t="s">
        <v>1546</v>
      </c>
      <c r="BM85" s="39" t="s">
        <v>1984</v>
      </c>
      <c r="BN85" s="39" t="s">
        <v>1247</v>
      </c>
      <c r="BP85" s="39" t="s">
        <v>1985</v>
      </c>
      <c r="BQ85" s="39" t="s">
        <v>1236</v>
      </c>
      <c r="BR85" s="39"/>
      <c r="BS85" s="39"/>
      <c r="BT85" s="39" t="s">
        <v>1986</v>
      </c>
      <c r="BU85" s="39" t="s">
        <v>1364</v>
      </c>
      <c r="BV85" s="39" t="s">
        <v>119</v>
      </c>
      <c r="BW85" s="39" t="s">
        <v>1003</v>
      </c>
      <c r="BX85" s="39">
        <v>1</v>
      </c>
      <c r="BY85" s="39"/>
      <c r="CF85" t="s">
        <v>193</v>
      </c>
      <c r="CG85" t="s">
        <v>1987</v>
      </c>
      <c r="CH85" t="s">
        <v>1988</v>
      </c>
      <c r="CI85" t="s">
        <v>1205</v>
      </c>
      <c r="CJ85" t="str">
        <f t="shared" si="2"/>
        <v>H127:P127</v>
      </c>
      <c r="CK85" t="s">
        <v>194</v>
      </c>
      <c r="CL85" t="s">
        <v>1989</v>
      </c>
      <c r="CM85" t="s">
        <v>1207</v>
      </c>
      <c r="CN85" t="s">
        <v>1208</v>
      </c>
      <c r="CO85" t="s">
        <v>1209</v>
      </c>
      <c r="CP85" t="str">
        <f t="shared" si="3"/>
        <v>Range("H127:P127").Value = ThisWorkbook.Sheets("Data Source").Range("CK85").Value</v>
      </c>
    </row>
    <row r="86" spans="1:94">
      <c r="B86" s="7" t="s">
        <v>1990</v>
      </c>
      <c r="C86" t="e" cm="1">
        <f t="array" ref="C86">IF((_xlfn.CONCAT(IFERROR(--MID(B86,_xlfn.SEQUENCE(LEN(B86)),1),""))-3)*80&lt;=0,0,(_xlfn.CONCAT(IFERROR(--MID(B86,_xlfn.SEQUENCE(LEN(B86)),1),""))-3)*80)</f>
        <v>#VALUE!</v>
      </c>
      <c r="D86" s="47" t="e" cm="1">
        <f t="array" ref="D86">IF(ISNUMBER(SEARCH("不配",B86)),0,IF(ISNUMBER(SEARCH("铜材",B86)),IF(_xlfn.CONCAT(IFERROR(--MID(B86,_xlfn.SEQUENCE(LEN(B86)),1),""))-3&lt;=0,500,(_xlfn.CONCAT(IFERROR(--MID(B86,_xlfn.SEQUENCE(LEN(B86)),1),""))-3)*50+500),_xlfn.CONCAT(IFERROR(--MID(B86,_xlfn.SEQUENCE(LEN(B86)),1),""))*80+500))</f>
        <v>#VALUE!</v>
      </c>
      <c r="E86" t="s">
        <v>1924</v>
      </c>
      <c r="F86" t="s">
        <v>1941</v>
      </c>
      <c r="R86" s="33" t="s">
        <v>1545</v>
      </c>
      <c r="S86" s="33" t="s">
        <v>162</v>
      </c>
      <c r="T86" s="33" t="s">
        <v>390</v>
      </c>
      <c r="U86" s="33">
        <v>150</v>
      </c>
      <c r="V86" s="33">
        <v>165</v>
      </c>
      <c r="W86" s="33">
        <v>100</v>
      </c>
      <c r="X86" s="33">
        <v>30</v>
      </c>
      <c r="Y86" s="9" t="s">
        <v>1546</v>
      </c>
      <c r="BM86" s="39" t="s">
        <v>1991</v>
      </c>
      <c r="BN86" s="39" t="s">
        <v>1262</v>
      </c>
      <c r="BP86" s="39" t="s">
        <v>1992</v>
      </c>
      <c r="BQ86" s="39" t="s">
        <v>1222</v>
      </c>
      <c r="BR86" s="39"/>
      <c r="BS86" s="39"/>
      <c r="BT86" s="39" t="s">
        <v>1877</v>
      </c>
      <c r="BU86" s="39" t="s">
        <v>1224</v>
      </c>
      <c r="BV86" s="39" t="s">
        <v>119</v>
      </c>
      <c r="BW86" s="39" t="s">
        <v>1003</v>
      </c>
      <c r="BX86" s="39">
        <v>3</v>
      </c>
      <c r="BY86" s="39"/>
      <c r="CF86" t="s">
        <v>1993</v>
      </c>
      <c r="CG86" t="s">
        <v>1994</v>
      </c>
      <c r="CH86" t="s">
        <v>1995</v>
      </c>
      <c r="CI86" t="s">
        <v>1205</v>
      </c>
      <c r="CJ86" t="str">
        <f t="shared" si="2"/>
        <v>V130:AK130</v>
      </c>
      <c r="CK86" t="s">
        <v>196</v>
      </c>
      <c r="CL86" t="s">
        <v>1996</v>
      </c>
      <c r="CM86" t="s">
        <v>1207</v>
      </c>
      <c r="CN86" t="s">
        <v>1208</v>
      </c>
      <c r="CO86" t="s">
        <v>1209</v>
      </c>
      <c r="CP86" t="str">
        <f t="shared" si="3"/>
        <v>Range("V130:AK130").Value = ThisWorkbook.Sheets("Data Source").Range("CK86").Value</v>
      </c>
    </row>
    <row r="87" spans="1:94" ht="26">
      <c r="B87" s="7" t="s">
        <v>1997</v>
      </c>
      <c r="C87" cm="1">
        <f t="array" ref="C87">IF((_xlfn.CONCAT(IFERROR(--MID(B87,_xlfn.SEQUENCE(LEN(B87)),1),""))-3)*80&lt;=0,0,(_xlfn.CONCAT(IFERROR(--MID(B87,_xlfn.SEQUENCE(LEN(B87)),1),""))-3)*80)</f>
        <v>80</v>
      </c>
      <c r="D87" s="47" cm="1">
        <f t="array" ref="D87">IF(ISNUMBER(SEARCH("不配",B87)),0,IF(ISNUMBER(SEARCH("铜材",B87)),IF(_xlfn.CONCAT(IFERROR(--MID(B87,_xlfn.SEQUENCE(LEN(B87)),1),""))-3&lt;=0,500,(_xlfn.CONCAT(IFERROR(--MID(B87,_xlfn.SEQUENCE(LEN(B87)),1),""))-3)*50+500),_xlfn.CONCAT(IFERROR(--MID(B87,_xlfn.SEQUENCE(LEN(B87)),1),""))*80+500))</f>
        <v>820</v>
      </c>
      <c r="E87" t="s">
        <v>1998</v>
      </c>
      <c r="R87" s="33" t="s">
        <v>1545</v>
      </c>
      <c r="S87" s="33" t="s">
        <v>857</v>
      </c>
      <c r="T87" s="33" t="s">
        <v>390</v>
      </c>
      <c r="U87" s="33">
        <v>660</v>
      </c>
      <c r="V87" s="33">
        <v>725</v>
      </c>
      <c r="W87" s="33">
        <v>430</v>
      </c>
      <c r="X87" s="33">
        <v>230</v>
      </c>
      <c r="Y87" s="9" t="s">
        <v>1596</v>
      </c>
      <c r="BM87" s="39" t="s">
        <v>1999</v>
      </c>
      <c r="BN87" s="39" t="s">
        <v>1516</v>
      </c>
      <c r="BP87" s="39" t="s">
        <v>2000</v>
      </c>
      <c r="BQ87" s="39" t="s">
        <v>1222</v>
      </c>
      <c r="BR87" s="39"/>
      <c r="BS87" s="39"/>
      <c r="BT87" s="39" t="s">
        <v>1883</v>
      </c>
      <c r="BU87" s="39" t="s">
        <v>1238</v>
      </c>
      <c r="BV87" s="39" t="s">
        <v>119</v>
      </c>
      <c r="BW87" s="39" t="s">
        <v>1003</v>
      </c>
      <c r="BX87" s="39">
        <v>3</v>
      </c>
      <c r="BY87" s="39"/>
      <c r="CF87" t="s">
        <v>2001</v>
      </c>
      <c r="CG87" t="s">
        <v>2002</v>
      </c>
      <c r="CH87" t="s">
        <v>2003</v>
      </c>
      <c r="CI87" t="s">
        <v>1205</v>
      </c>
      <c r="CJ87" t="str">
        <f t="shared" si="2"/>
        <v>H131:U131</v>
      </c>
      <c r="CK87" t="s">
        <v>197</v>
      </c>
      <c r="CL87" t="s">
        <v>2004</v>
      </c>
      <c r="CM87" t="s">
        <v>1207</v>
      </c>
      <c r="CN87" t="s">
        <v>1208</v>
      </c>
      <c r="CO87" t="s">
        <v>1209</v>
      </c>
      <c r="CP87" t="str">
        <f t="shared" si="3"/>
        <v>Range("H131:U131").Value = ThisWorkbook.Sheets("Data Source").Range("CK87").Value</v>
      </c>
    </row>
    <row r="88" spans="1:94">
      <c r="B88" s="7" t="s">
        <v>2005</v>
      </c>
      <c r="C88" cm="1">
        <f t="array" ref="C88">IF((_xlfn.CONCAT(IFERROR(--MID(B88,_xlfn.SEQUENCE(LEN(B88)),1),""))-3)*80&lt;=0,0,(_xlfn.CONCAT(IFERROR(--MID(B88,_xlfn.SEQUENCE(LEN(B88)),1),""))-3)*80)</f>
        <v>240</v>
      </c>
      <c r="D88" s="47" cm="1">
        <f t="array" ref="D88">IF(ISNUMBER(SEARCH("不配",B88)),0,IF(ISNUMBER(SEARCH("铜材",B88)),IF(_xlfn.CONCAT(IFERROR(--MID(B88,_xlfn.SEQUENCE(LEN(B88)),1),""))-3&lt;=0,500,(_xlfn.CONCAT(IFERROR(--MID(B88,_xlfn.SEQUENCE(LEN(B88)),1),""))-3)*50+500),_xlfn.CONCAT(IFERROR(--MID(B88,_xlfn.SEQUENCE(LEN(B88)),1),""))*80+500))</f>
        <v>980</v>
      </c>
      <c r="E88" t="s">
        <v>2006</v>
      </c>
      <c r="R88" s="33" t="s">
        <v>1545</v>
      </c>
      <c r="S88" s="33" t="s">
        <v>858</v>
      </c>
      <c r="T88" s="33" t="s">
        <v>390</v>
      </c>
      <c r="U88" s="33">
        <v>660</v>
      </c>
      <c r="V88" s="33">
        <v>725</v>
      </c>
      <c r="W88" s="33">
        <v>430</v>
      </c>
      <c r="X88" s="33">
        <v>250</v>
      </c>
      <c r="Y88" s="9" t="s">
        <v>1596</v>
      </c>
      <c r="BM88" s="39" t="s">
        <v>2007</v>
      </c>
      <c r="BN88" s="39" t="s">
        <v>1528</v>
      </c>
      <c r="BP88" s="39" t="s">
        <v>2008</v>
      </c>
      <c r="BQ88" s="39" t="s">
        <v>1236</v>
      </c>
      <c r="BR88" s="39"/>
      <c r="BS88" s="39"/>
      <c r="BT88" s="39" t="s">
        <v>1890</v>
      </c>
      <c r="BU88" s="39" t="s">
        <v>1250</v>
      </c>
      <c r="BV88" s="39" t="s">
        <v>119</v>
      </c>
      <c r="BW88" s="39" t="s">
        <v>1003</v>
      </c>
      <c r="BX88" s="39">
        <v>3</v>
      </c>
      <c r="BY88" s="39"/>
      <c r="CF88" t="s">
        <v>198</v>
      </c>
      <c r="CG88" t="s">
        <v>2009</v>
      </c>
      <c r="CH88" t="s">
        <v>2010</v>
      </c>
      <c r="CI88" t="s">
        <v>1205</v>
      </c>
      <c r="CJ88" t="str">
        <f t="shared" si="2"/>
        <v>H133:P133</v>
      </c>
      <c r="CK88" t="s">
        <v>199</v>
      </c>
      <c r="CL88" t="s">
        <v>2011</v>
      </c>
      <c r="CM88" t="s">
        <v>1207</v>
      </c>
      <c r="CN88" t="s">
        <v>1208</v>
      </c>
      <c r="CO88" t="s">
        <v>1209</v>
      </c>
      <c r="CP88" t="str">
        <f t="shared" si="3"/>
        <v>Range("H133:P133").Value = ThisWorkbook.Sheets("Data Source").Range("CK88").Value</v>
      </c>
    </row>
    <row r="89" spans="1:94" ht="26">
      <c r="B89" s="7" t="s">
        <v>2012</v>
      </c>
      <c r="C89" t="e" cm="1">
        <f t="array" ref="C89">IF((_xlfn.CONCAT(IFERROR(--MID(B89,_xlfn.SEQUENCE(LEN(B89)),1),""))-3)*80&lt;=0,0,(_xlfn.CONCAT(IFERROR(--MID(B89,_xlfn.SEQUENCE(LEN(B89)),1),""))-3)*80)</f>
        <v>#VALUE!</v>
      </c>
      <c r="D89" s="47" t="e" cm="1">
        <f t="array" ref="D89">IF(ISNUMBER(SEARCH("不配",B89)),0,IF(ISNUMBER(SEARCH("铜材",B89)),IF(_xlfn.CONCAT(IFERROR(--MID(B89,_xlfn.SEQUENCE(LEN(B89)),1),""))-3&lt;=0,500,(_xlfn.CONCAT(IFERROR(--MID(B89,_xlfn.SEQUENCE(LEN(B89)),1),""))-3)*50+500),_xlfn.CONCAT(IFERROR(--MID(B89,_xlfn.SEQUENCE(LEN(B89)),1),""))*80+500))</f>
        <v>#VALUE!</v>
      </c>
      <c r="E89" t="s">
        <v>1942</v>
      </c>
      <c r="R89" s="33" t="s">
        <v>1545</v>
      </c>
      <c r="S89" s="33" t="s">
        <v>860</v>
      </c>
      <c r="T89" s="33" t="s">
        <v>118</v>
      </c>
      <c r="U89" s="33">
        <v>265</v>
      </c>
      <c r="V89" s="33">
        <v>295</v>
      </c>
      <c r="W89" s="33">
        <v>175</v>
      </c>
      <c r="X89" s="33">
        <v>50</v>
      </c>
      <c r="Y89" s="9" t="s">
        <v>1596</v>
      </c>
      <c r="BM89" s="39" t="s">
        <v>2013</v>
      </c>
      <c r="BN89" s="39" t="s">
        <v>1538</v>
      </c>
      <c r="BP89" s="39" t="s">
        <v>2014</v>
      </c>
      <c r="BQ89" s="39" t="s">
        <v>1222</v>
      </c>
      <c r="BR89" s="39"/>
      <c r="BS89" s="39"/>
      <c r="BT89" s="39" t="s">
        <v>1899</v>
      </c>
      <c r="BU89" s="39" t="s">
        <v>1266</v>
      </c>
      <c r="BV89" s="39" t="s">
        <v>119</v>
      </c>
      <c r="BW89" s="39" t="s">
        <v>1003</v>
      </c>
      <c r="BX89" s="39">
        <v>3</v>
      </c>
      <c r="BY89" s="39"/>
      <c r="CF89" t="s">
        <v>200</v>
      </c>
      <c r="CG89" t="s">
        <v>2015</v>
      </c>
      <c r="CH89" t="s">
        <v>2016</v>
      </c>
      <c r="CI89" t="s">
        <v>1205</v>
      </c>
      <c r="CJ89" t="str">
        <f t="shared" si="2"/>
        <v>AB133:AG133</v>
      </c>
      <c r="CK89" t="s">
        <v>201</v>
      </c>
      <c r="CL89" t="s">
        <v>2017</v>
      </c>
      <c r="CM89" t="s">
        <v>1207</v>
      </c>
      <c r="CN89" t="s">
        <v>1208</v>
      </c>
      <c r="CO89" t="s">
        <v>1209</v>
      </c>
      <c r="CP89" t="str">
        <f t="shared" si="3"/>
        <v>Range("AB133:AG133").Value = ThisWorkbook.Sheets("Data Source").Range("CK89").Value</v>
      </c>
    </row>
    <row r="90" spans="1:94">
      <c r="B90" s="7" t="s">
        <v>2018</v>
      </c>
      <c r="C90" cm="1">
        <f t="array" ref="C90">IF((_xlfn.CONCAT(IFERROR(--MID(B90,_xlfn.SEQUENCE(LEN(B90)),1),""))-3)*80&lt;=0,0,(_xlfn.CONCAT(IFERROR(--MID(B90,_xlfn.SEQUENCE(LEN(B90)),1),""))-3)*80)</f>
        <v>80</v>
      </c>
      <c r="D90" s="47" cm="1">
        <f t="array" ref="D90">IF(ISNUMBER(SEARCH("不配",B90)),0,IF(ISNUMBER(SEARCH("铜材",B90)),IF(_xlfn.CONCAT(IFERROR(--MID(B90,_xlfn.SEQUENCE(LEN(B90)),1),""))-3&lt;=0,500,(_xlfn.CONCAT(IFERROR(--MID(B90,_xlfn.SEQUENCE(LEN(B90)),1),""))-3)*50+500),_xlfn.CONCAT(IFERROR(--MID(B90,_xlfn.SEQUENCE(LEN(B90)),1),""))*80+500))</f>
        <v>820</v>
      </c>
      <c r="E90" t="s">
        <v>2019</v>
      </c>
      <c r="R90" s="33" t="s">
        <v>1545</v>
      </c>
      <c r="S90" s="33" t="s">
        <v>861</v>
      </c>
      <c r="T90" s="33" t="s">
        <v>118</v>
      </c>
      <c r="U90" s="33">
        <v>350</v>
      </c>
      <c r="V90" s="33">
        <v>385</v>
      </c>
      <c r="W90" s="33">
        <v>230</v>
      </c>
      <c r="X90" s="33">
        <v>82</v>
      </c>
      <c r="Y90" s="9" t="s">
        <v>1596</v>
      </c>
      <c r="BM90" s="39" t="s">
        <v>2020</v>
      </c>
      <c r="BN90" s="39" t="s">
        <v>1278</v>
      </c>
      <c r="BP90" s="39" t="s">
        <v>2021</v>
      </c>
      <c r="BQ90" s="39" t="s">
        <v>1236</v>
      </c>
      <c r="BR90" s="39"/>
      <c r="BS90" s="39"/>
      <c r="BT90" s="39" t="s">
        <v>1908</v>
      </c>
      <c r="BU90" s="39" t="s">
        <v>1281</v>
      </c>
      <c r="BV90" s="39" t="s">
        <v>119</v>
      </c>
      <c r="BW90" s="39" t="s">
        <v>1003</v>
      </c>
      <c r="BX90" s="39">
        <v>3</v>
      </c>
      <c r="BY90" s="39"/>
      <c r="CF90" t="s">
        <v>2022</v>
      </c>
      <c r="CG90" t="s">
        <v>2023</v>
      </c>
      <c r="CH90" t="s">
        <v>2024</v>
      </c>
      <c r="CI90" t="s">
        <v>1205</v>
      </c>
      <c r="CJ90" t="str">
        <f t="shared" si="2"/>
        <v>H134:P134</v>
      </c>
      <c r="CK90" t="s">
        <v>203</v>
      </c>
      <c r="CL90" t="s">
        <v>2025</v>
      </c>
      <c r="CM90" t="s">
        <v>1207</v>
      </c>
      <c r="CN90" t="s">
        <v>1208</v>
      </c>
      <c r="CO90" t="s">
        <v>1209</v>
      </c>
      <c r="CP90" t="str">
        <f t="shared" si="3"/>
        <v>Range("H134:P134").Value = ThisWorkbook.Sheets("Data Source").Range("CK90").Value</v>
      </c>
    </row>
    <row r="91" spans="1:94">
      <c r="B91" s="7" t="s">
        <v>2026</v>
      </c>
      <c r="C91" cm="1">
        <f t="array" ref="C91">IF((_xlfn.CONCAT(IFERROR(--MID(B91,_xlfn.SEQUENCE(LEN(B91)),1),""))-3)*80&lt;=0,0,(_xlfn.CONCAT(IFERROR(--MID(B91,_xlfn.SEQUENCE(LEN(B91)),1),""))-3)*80)</f>
        <v>240</v>
      </c>
      <c r="D91" s="47" cm="1">
        <f t="array" ref="D91">IF(ISNUMBER(SEARCH("不配",B91)),0,IF(ISNUMBER(SEARCH("铜材",B91)),IF(_xlfn.CONCAT(IFERROR(--MID(B91,_xlfn.SEQUENCE(LEN(B91)),1),""))-3&lt;=0,500,(_xlfn.CONCAT(IFERROR(--MID(B91,_xlfn.SEQUENCE(LEN(B91)),1),""))-3)*50+500),_xlfn.CONCAT(IFERROR(--MID(B91,_xlfn.SEQUENCE(LEN(B91)),1),""))*80+500))</f>
        <v>980</v>
      </c>
      <c r="E91" t="s">
        <v>2027</v>
      </c>
      <c r="R91" s="33" t="s">
        <v>1545</v>
      </c>
      <c r="S91" s="33" t="s">
        <v>1630</v>
      </c>
      <c r="T91" s="33" t="s">
        <v>118</v>
      </c>
      <c r="U91" s="33">
        <v>350</v>
      </c>
      <c r="V91" s="33">
        <v>385</v>
      </c>
      <c r="W91" s="33">
        <v>230</v>
      </c>
      <c r="X91" s="33">
        <v>82</v>
      </c>
      <c r="Y91" s="9" t="s">
        <v>1596</v>
      </c>
      <c r="BM91" s="39" t="s">
        <v>2028</v>
      </c>
      <c r="BN91" s="39" t="s">
        <v>1290</v>
      </c>
      <c r="BP91" s="39" t="s">
        <v>2029</v>
      </c>
      <c r="BQ91" s="39" t="s">
        <v>1222</v>
      </c>
      <c r="BR91" s="39"/>
      <c r="BS91" s="39"/>
      <c r="BT91" s="39" t="s">
        <v>1918</v>
      </c>
      <c r="BU91" s="39" t="s">
        <v>1293</v>
      </c>
      <c r="BV91" s="39" t="s">
        <v>119</v>
      </c>
      <c r="BW91" s="39" t="s">
        <v>1003</v>
      </c>
      <c r="BX91" s="39">
        <v>3</v>
      </c>
      <c r="BY91" s="39"/>
      <c r="CF91" t="s">
        <v>2030</v>
      </c>
      <c r="CG91" t="s">
        <v>2031</v>
      </c>
      <c r="CH91" t="s">
        <v>2032</v>
      </c>
      <c r="CI91" t="s">
        <v>1205</v>
      </c>
      <c r="CJ91" t="str">
        <f t="shared" si="2"/>
        <v>AB134:AG134</v>
      </c>
      <c r="CK91" t="s">
        <v>205</v>
      </c>
      <c r="CL91" t="s">
        <v>2033</v>
      </c>
      <c r="CM91" t="s">
        <v>1207</v>
      </c>
      <c r="CN91" t="s">
        <v>1208</v>
      </c>
      <c r="CO91" t="s">
        <v>1209</v>
      </c>
      <c r="CP91" t="str">
        <f t="shared" si="3"/>
        <v>Range("AB134:AG134").Value = ThisWorkbook.Sheets("Data Source").Range("CK91").Value</v>
      </c>
    </row>
    <row r="92" spans="1:94" ht="26">
      <c r="B92" s="7" t="s">
        <v>2034</v>
      </c>
      <c r="C92" t="e" cm="1">
        <f t="array" ref="C92">IF((_xlfn.CONCAT(IFERROR(--MID(B92,_xlfn.SEQUENCE(LEN(B92)),1),""))-3)*80&lt;=0,0,(_xlfn.CONCAT(IFERROR(--MID(B92,_xlfn.SEQUENCE(LEN(B92)),1),""))-3)*80)</f>
        <v>#VALUE!</v>
      </c>
      <c r="D92" s="47" t="e" cm="1">
        <f t="array" ref="D92">IF(ISNUMBER(SEARCH("不配",B92)),0,IF(ISNUMBER(SEARCH("铜材",B92)),IF(_xlfn.CONCAT(IFERROR(--MID(B92,_xlfn.SEQUENCE(LEN(B92)),1),""))-3&lt;=0,500,(_xlfn.CONCAT(IFERROR(--MID(B92,_xlfn.SEQUENCE(LEN(B92)),1),""))-3)*50+500),_xlfn.CONCAT(IFERROR(--MID(B92,_xlfn.SEQUENCE(LEN(B92)),1),""))*80+500))</f>
        <v>#VALUE!</v>
      </c>
      <c r="E92" t="s">
        <v>1959</v>
      </c>
      <c r="R92" s="33" t="s">
        <v>1545</v>
      </c>
      <c r="S92" s="33" t="s">
        <v>860</v>
      </c>
      <c r="T92" s="33" t="s">
        <v>389</v>
      </c>
      <c r="U92" s="33">
        <v>350</v>
      </c>
      <c r="V92" s="33">
        <v>385</v>
      </c>
      <c r="W92" s="33">
        <v>230</v>
      </c>
      <c r="X92" s="33">
        <v>82</v>
      </c>
      <c r="Y92" s="9" t="s">
        <v>1596</v>
      </c>
      <c r="BM92" s="39" t="s">
        <v>2035</v>
      </c>
      <c r="BN92" s="39" t="s">
        <v>1301</v>
      </c>
      <c r="BP92" s="39" t="s">
        <v>2036</v>
      </c>
      <c r="BQ92" s="39" t="s">
        <v>1236</v>
      </c>
      <c r="BR92" s="39"/>
      <c r="BS92" s="39"/>
      <c r="BT92" s="39" t="s">
        <v>1927</v>
      </c>
      <c r="BU92" s="39" t="s">
        <v>1304</v>
      </c>
      <c r="BV92" s="39" t="s">
        <v>119</v>
      </c>
      <c r="BW92" s="39" t="s">
        <v>1003</v>
      </c>
      <c r="BX92" s="39">
        <v>3</v>
      </c>
      <c r="BY92" s="39"/>
      <c r="CF92" t="s">
        <v>206</v>
      </c>
      <c r="CG92" t="s">
        <v>2037</v>
      </c>
      <c r="CH92" t="s">
        <v>2038</v>
      </c>
      <c r="CI92" t="s">
        <v>1205</v>
      </c>
      <c r="CJ92" t="str">
        <f t="shared" si="2"/>
        <v>H135:P135</v>
      </c>
      <c r="CK92" t="s">
        <v>207</v>
      </c>
      <c r="CL92" t="s">
        <v>2039</v>
      </c>
      <c r="CM92" t="s">
        <v>1207</v>
      </c>
      <c r="CN92" t="s">
        <v>1208</v>
      </c>
      <c r="CO92" t="s">
        <v>1209</v>
      </c>
      <c r="CP92" t="str">
        <f t="shared" si="3"/>
        <v>Range("H135:P135").Value = ThisWorkbook.Sheets("Data Source").Range("CK92").Value</v>
      </c>
    </row>
    <row r="93" spans="1:94">
      <c r="R93" s="33" t="s">
        <v>1545</v>
      </c>
      <c r="S93" s="33" t="s">
        <v>861</v>
      </c>
      <c r="T93" s="33" t="s">
        <v>389</v>
      </c>
      <c r="U93" s="33">
        <v>450</v>
      </c>
      <c r="V93" s="33">
        <v>540</v>
      </c>
      <c r="W93" s="33">
        <v>320</v>
      </c>
      <c r="X93" s="33">
        <v>105</v>
      </c>
      <c r="Y93" s="9" t="s">
        <v>1596</v>
      </c>
      <c r="BM93" s="39" t="s">
        <v>2040</v>
      </c>
      <c r="BN93" s="39" t="s">
        <v>1316</v>
      </c>
      <c r="BP93" s="39" t="s">
        <v>2041</v>
      </c>
      <c r="BQ93" s="39" t="s">
        <v>1222</v>
      </c>
      <c r="BR93" s="39"/>
      <c r="BS93" s="39"/>
      <c r="BT93" s="39" t="s">
        <v>1936</v>
      </c>
      <c r="BU93" s="39" t="s">
        <v>1319</v>
      </c>
      <c r="BV93" s="39" t="s">
        <v>119</v>
      </c>
      <c r="BW93" s="39" t="s">
        <v>1003</v>
      </c>
      <c r="BX93" s="39">
        <v>3</v>
      </c>
      <c r="BY93" s="39"/>
      <c r="CF93" t="s">
        <v>208</v>
      </c>
      <c r="CG93" t="s">
        <v>2042</v>
      </c>
      <c r="CH93" t="s">
        <v>2043</v>
      </c>
      <c r="CI93" t="s">
        <v>1205</v>
      </c>
      <c r="CJ93" t="str">
        <f t="shared" si="2"/>
        <v>AB135:AG135</v>
      </c>
      <c r="CK93" t="s">
        <v>209</v>
      </c>
      <c r="CL93" t="s">
        <v>2044</v>
      </c>
      <c r="CM93" t="s">
        <v>1207</v>
      </c>
      <c r="CN93" t="s">
        <v>1208</v>
      </c>
      <c r="CO93" t="s">
        <v>1209</v>
      </c>
      <c r="CP93" t="str">
        <f t="shared" si="3"/>
        <v>Range("AB135:AG135").Value = ThisWorkbook.Sheets("Data Source").Range("CK93").Value</v>
      </c>
    </row>
    <row r="94" spans="1:94">
      <c r="R94" s="33" t="s">
        <v>1545</v>
      </c>
      <c r="S94" s="33" t="s">
        <v>1630</v>
      </c>
      <c r="T94" s="33" t="s">
        <v>389</v>
      </c>
      <c r="U94" s="33">
        <v>450</v>
      </c>
      <c r="V94" s="33">
        <v>540</v>
      </c>
      <c r="W94" s="33">
        <v>320</v>
      </c>
      <c r="X94" s="33">
        <v>105</v>
      </c>
      <c r="Y94" s="9" t="s">
        <v>1596</v>
      </c>
      <c r="BM94" s="39" t="s">
        <v>2045</v>
      </c>
      <c r="BN94" s="39" t="s">
        <v>1331</v>
      </c>
      <c r="BP94" s="39" t="s">
        <v>2046</v>
      </c>
      <c r="BQ94" s="39" t="s">
        <v>1236</v>
      </c>
      <c r="BR94" s="39"/>
      <c r="BS94" s="39"/>
      <c r="BT94" s="39" t="s">
        <v>1945</v>
      </c>
      <c r="BU94" s="39" t="s">
        <v>1334</v>
      </c>
      <c r="BV94" s="39" t="s">
        <v>119</v>
      </c>
      <c r="BW94" s="39" t="s">
        <v>1003</v>
      </c>
      <c r="BX94" s="39">
        <v>3</v>
      </c>
      <c r="BY94" s="39"/>
      <c r="CF94" t="s">
        <v>940</v>
      </c>
      <c r="CG94" t="s">
        <v>2047</v>
      </c>
      <c r="CH94" t="s">
        <v>2048</v>
      </c>
      <c r="CI94" t="s">
        <v>1205</v>
      </c>
      <c r="CJ94" t="str">
        <f t="shared" si="2"/>
        <v>H137:P137</v>
      </c>
      <c r="CK94" t="s">
        <v>212</v>
      </c>
      <c r="CL94" t="s">
        <v>2049</v>
      </c>
      <c r="CM94" t="s">
        <v>1207</v>
      </c>
      <c r="CN94" t="s">
        <v>1208</v>
      </c>
      <c r="CO94" t="s">
        <v>1209</v>
      </c>
      <c r="CP94" t="str">
        <f t="shared" si="3"/>
        <v>Range("H137:P137").Value = ThisWorkbook.Sheets("Data Source").Range("CK94").Value</v>
      </c>
    </row>
    <row r="95" spans="1:94">
      <c r="R95" s="33" t="s">
        <v>1545</v>
      </c>
      <c r="S95" s="33" t="s">
        <v>860</v>
      </c>
      <c r="T95" s="33" t="s">
        <v>387</v>
      </c>
      <c r="U95" s="33">
        <v>450</v>
      </c>
      <c r="V95" s="33">
        <v>540</v>
      </c>
      <c r="W95" s="33">
        <v>320</v>
      </c>
      <c r="X95" s="33">
        <v>105</v>
      </c>
      <c r="Y95" s="9" t="s">
        <v>1596</v>
      </c>
      <c r="BM95" s="39" t="s">
        <v>2050</v>
      </c>
      <c r="BN95" s="39" t="s">
        <v>1220</v>
      </c>
      <c r="BP95" s="39" t="s">
        <v>2051</v>
      </c>
      <c r="BQ95" s="39" t="s">
        <v>1222</v>
      </c>
      <c r="BR95" s="39"/>
      <c r="BS95" s="39"/>
      <c r="BT95" s="39" t="s">
        <v>1556</v>
      </c>
      <c r="BU95" s="39" t="s">
        <v>1344</v>
      </c>
      <c r="BV95" s="39" t="s">
        <v>119</v>
      </c>
      <c r="BW95" s="39" t="s">
        <v>1003</v>
      </c>
      <c r="BX95" s="39">
        <v>3</v>
      </c>
      <c r="BY95" s="39"/>
      <c r="CF95" t="s">
        <v>846</v>
      </c>
      <c r="CG95" t="s">
        <v>2052</v>
      </c>
      <c r="CH95" t="s">
        <v>2053</v>
      </c>
      <c r="CI95" t="s">
        <v>1205</v>
      </c>
      <c r="CJ95" t="str">
        <f t="shared" si="2"/>
        <v>AB137:AG137</v>
      </c>
      <c r="CK95" t="s">
        <v>213</v>
      </c>
      <c r="CL95" t="s">
        <v>2054</v>
      </c>
      <c r="CM95" t="s">
        <v>1207</v>
      </c>
      <c r="CN95" t="s">
        <v>1208</v>
      </c>
      <c r="CO95" t="s">
        <v>1209</v>
      </c>
      <c r="CP95" t="str">
        <f t="shared" si="3"/>
        <v>Range("AB137:AG137").Value = ThisWorkbook.Sheets("Data Source").Range("CK95").Value</v>
      </c>
    </row>
    <row r="96" spans="1:94" ht="26">
      <c r="A96" s="47" t="s">
        <v>1523</v>
      </c>
      <c r="B96" s="59" t="s">
        <v>959</v>
      </c>
      <c r="C96">
        <v>0</v>
      </c>
      <c r="D96">
        <v>0</v>
      </c>
      <c r="E96" t="s">
        <v>2055</v>
      </c>
      <c r="F96" t="s">
        <v>76</v>
      </c>
      <c r="G96">
        <v>0</v>
      </c>
      <c r="R96" s="33" t="s">
        <v>1545</v>
      </c>
      <c r="S96" s="33" t="s">
        <v>861</v>
      </c>
      <c r="T96" s="33" t="s">
        <v>387</v>
      </c>
      <c r="U96" s="33">
        <v>450</v>
      </c>
      <c r="V96" s="33">
        <v>540</v>
      </c>
      <c r="W96" s="33">
        <v>320</v>
      </c>
      <c r="X96" s="33">
        <v>105</v>
      </c>
      <c r="Y96" s="9" t="s">
        <v>1596</v>
      </c>
      <c r="BM96" s="39" t="s">
        <v>2056</v>
      </c>
      <c r="BN96" s="39" t="s">
        <v>1234</v>
      </c>
      <c r="BP96" s="39" t="s">
        <v>2057</v>
      </c>
      <c r="BQ96" s="39" t="s">
        <v>1264</v>
      </c>
      <c r="BR96" s="39"/>
      <c r="BS96" s="39"/>
      <c r="BT96" s="39" t="s">
        <v>1279</v>
      </c>
      <c r="BU96" s="39" t="s">
        <v>1356</v>
      </c>
      <c r="BV96" s="39" t="s">
        <v>119</v>
      </c>
      <c r="BW96" s="39" t="s">
        <v>1003</v>
      </c>
      <c r="BX96" s="39">
        <v>3</v>
      </c>
      <c r="BY96" s="39"/>
      <c r="CF96" t="s">
        <v>951</v>
      </c>
      <c r="CG96" t="s">
        <v>2058</v>
      </c>
      <c r="CH96" t="s">
        <v>2059</v>
      </c>
      <c r="CI96" t="s">
        <v>1205</v>
      </c>
      <c r="CJ96" t="str">
        <f t="shared" si="2"/>
        <v>H138:P138</v>
      </c>
      <c r="CK96" t="s">
        <v>215</v>
      </c>
      <c r="CL96" t="s">
        <v>2060</v>
      </c>
      <c r="CM96" t="s">
        <v>1207</v>
      </c>
      <c r="CN96" t="s">
        <v>1208</v>
      </c>
      <c r="CO96" t="s">
        <v>1209</v>
      </c>
      <c r="CP96" t="str">
        <f t="shared" si="3"/>
        <v>Range("H138:P138").Value = ThisWorkbook.Sheets("Data Source").Range("CK96").Value</v>
      </c>
    </row>
    <row r="97" spans="2:94">
      <c r="B97" t="s">
        <v>961</v>
      </c>
      <c r="C97">
        <v>5000</v>
      </c>
      <c r="D97">
        <v>0</v>
      </c>
      <c r="F97" t="s">
        <v>979</v>
      </c>
      <c r="G97">
        <v>5000</v>
      </c>
      <c r="R97" s="33" t="s">
        <v>1545</v>
      </c>
      <c r="S97" s="33" t="s">
        <v>1630</v>
      </c>
      <c r="T97" s="33" t="s">
        <v>387</v>
      </c>
      <c r="U97" s="33">
        <v>490</v>
      </c>
      <c r="V97" s="33">
        <v>550</v>
      </c>
      <c r="W97" s="33">
        <v>330</v>
      </c>
      <c r="X97" s="33">
        <v>120</v>
      </c>
      <c r="Y97" s="9" t="s">
        <v>1596</v>
      </c>
      <c r="BM97" s="39" t="s">
        <v>2061</v>
      </c>
      <c r="BN97" s="39" t="s">
        <v>1366</v>
      </c>
      <c r="BP97" s="39" t="s">
        <v>1945</v>
      </c>
      <c r="BQ97" s="39" t="s">
        <v>1222</v>
      </c>
      <c r="BR97" s="39"/>
      <c r="BS97" s="39"/>
      <c r="BT97" s="39" t="s">
        <v>1969</v>
      </c>
      <c r="BU97" s="39" t="s">
        <v>1369</v>
      </c>
      <c r="BV97" s="39" t="s">
        <v>119</v>
      </c>
      <c r="BW97" s="39" t="s">
        <v>1003</v>
      </c>
      <c r="BX97" s="39">
        <v>3</v>
      </c>
      <c r="BY97" s="39"/>
      <c r="CF97" t="s">
        <v>193</v>
      </c>
      <c r="CG97" t="s">
        <v>2062</v>
      </c>
      <c r="CH97" t="s">
        <v>2063</v>
      </c>
      <c r="CI97" t="s">
        <v>1205</v>
      </c>
      <c r="CJ97" t="str">
        <f t="shared" si="2"/>
        <v>AB138:AG138</v>
      </c>
      <c r="CK97" t="s">
        <v>177</v>
      </c>
      <c r="CL97" t="s">
        <v>2064</v>
      </c>
      <c r="CM97" t="s">
        <v>1207</v>
      </c>
      <c r="CN97" t="s">
        <v>1208</v>
      </c>
      <c r="CO97" t="s">
        <v>1209</v>
      </c>
      <c r="CP97" t="str">
        <f t="shared" si="3"/>
        <v>Range("AB138:AG138").Value = ThisWorkbook.Sheets("Data Source").Range("CK97").Value</v>
      </c>
    </row>
    <row r="98" spans="2:94">
      <c r="B98" t="s">
        <v>263</v>
      </c>
      <c r="C98">
        <v>10000</v>
      </c>
      <c r="D98">
        <v>5000</v>
      </c>
      <c r="F98" t="s">
        <v>981</v>
      </c>
      <c r="G98">
        <v>5000</v>
      </c>
      <c r="R98" s="33" t="s">
        <v>1482</v>
      </c>
      <c r="S98" s="33" t="s">
        <v>1212</v>
      </c>
      <c r="T98" s="33" t="s">
        <v>118</v>
      </c>
      <c r="U98" s="33">
        <v>265</v>
      </c>
      <c r="V98" s="33">
        <v>290</v>
      </c>
      <c r="W98" s="33">
        <v>170</v>
      </c>
      <c r="X98" s="33">
        <v>50</v>
      </c>
      <c r="Y98" s="9" t="s">
        <v>1483</v>
      </c>
      <c r="BM98" s="39" t="s">
        <v>2065</v>
      </c>
      <c r="BN98" s="39" t="s">
        <v>1378</v>
      </c>
      <c r="BP98" s="39" t="s">
        <v>1732</v>
      </c>
      <c r="BQ98" s="39" t="s">
        <v>1222</v>
      </c>
      <c r="BR98" s="39"/>
      <c r="BS98" s="39"/>
      <c r="BT98" s="39" t="s">
        <v>1977</v>
      </c>
      <c r="BU98" s="39" t="s">
        <v>1381</v>
      </c>
      <c r="BV98" s="39" t="s">
        <v>119</v>
      </c>
      <c r="BW98" s="39" t="s">
        <v>1003</v>
      </c>
      <c r="BX98" s="39">
        <v>3</v>
      </c>
      <c r="BY98" s="39"/>
      <c r="CF98" t="s">
        <v>216</v>
      </c>
      <c r="CG98" t="s">
        <v>2066</v>
      </c>
      <c r="CH98" t="s">
        <v>2067</v>
      </c>
      <c r="CI98" t="s">
        <v>1205</v>
      </c>
      <c r="CJ98" t="str">
        <f t="shared" si="2"/>
        <v>H139:P139</v>
      </c>
      <c r="CK98" t="s">
        <v>217</v>
      </c>
      <c r="CL98" t="s">
        <v>2068</v>
      </c>
      <c r="CM98" t="s">
        <v>1207</v>
      </c>
      <c r="CN98" t="s">
        <v>1208</v>
      </c>
      <c r="CO98" t="s">
        <v>1209</v>
      </c>
      <c r="CP98" t="str">
        <f t="shared" si="3"/>
        <v>Range("H139:P139").Value = ThisWorkbook.Sheets("Data Source").Range("CK98").Value</v>
      </c>
    </row>
    <row r="99" spans="2:94" ht="26">
      <c r="B99" t="s">
        <v>965</v>
      </c>
      <c r="C99">
        <v>5000</v>
      </c>
      <c r="D99">
        <v>0</v>
      </c>
      <c r="R99" s="33" t="s">
        <v>1482</v>
      </c>
      <c r="S99" s="33" t="s">
        <v>1216</v>
      </c>
      <c r="T99" s="33" t="s">
        <v>118</v>
      </c>
      <c r="U99" s="33">
        <v>265</v>
      </c>
      <c r="V99" s="33">
        <v>290</v>
      </c>
      <c r="W99" s="33">
        <v>170</v>
      </c>
      <c r="X99" s="33">
        <v>50</v>
      </c>
      <c r="Y99" s="9" t="s">
        <v>1483</v>
      </c>
      <c r="BM99" s="39" t="s">
        <v>2069</v>
      </c>
      <c r="BN99" s="39" t="s">
        <v>1390</v>
      </c>
      <c r="BP99" s="39" t="s">
        <v>1618</v>
      </c>
      <c r="BQ99" s="39" t="s">
        <v>1236</v>
      </c>
      <c r="BR99" s="39"/>
      <c r="BS99" s="39"/>
      <c r="BT99" s="39" t="s">
        <v>1986</v>
      </c>
      <c r="BU99" s="39" t="s">
        <v>1364</v>
      </c>
      <c r="BV99" s="39" t="s">
        <v>119</v>
      </c>
      <c r="BW99" s="39" t="s">
        <v>1003</v>
      </c>
      <c r="BX99" s="39">
        <v>3</v>
      </c>
      <c r="BY99" s="39"/>
      <c r="CF99" t="s">
        <v>218</v>
      </c>
      <c r="CG99" t="s">
        <v>2070</v>
      </c>
      <c r="CH99" t="s">
        <v>2071</v>
      </c>
      <c r="CI99" t="s">
        <v>1205</v>
      </c>
      <c r="CJ99" t="str">
        <f t="shared" si="2"/>
        <v>AB139:AG139</v>
      </c>
      <c r="CK99" t="s">
        <v>219</v>
      </c>
      <c r="CL99" t="s">
        <v>2072</v>
      </c>
      <c r="CM99" t="s">
        <v>1207</v>
      </c>
      <c r="CN99" t="s">
        <v>1208</v>
      </c>
      <c r="CO99" t="s">
        <v>1209</v>
      </c>
      <c r="CP99" t="str">
        <f t="shared" si="3"/>
        <v>Range("AB139:AG139").Value = ThisWorkbook.Sheets("Data Source").Range("CK99").Value</v>
      </c>
    </row>
    <row r="100" spans="2:94">
      <c r="B100" t="s">
        <v>968</v>
      </c>
      <c r="C100">
        <v>10000</v>
      </c>
      <c r="D100">
        <v>5000</v>
      </c>
      <c r="E100" t="s">
        <v>2073</v>
      </c>
      <c r="F100" t="s">
        <v>2074</v>
      </c>
      <c r="R100" s="33" t="s">
        <v>1482</v>
      </c>
      <c r="S100" s="33" t="s">
        <v>847</v>
      </c>
      <c r="T100" s="33" t="s">
        <v>118</v>
      </c>
      <c r="U100" s="33">
        <v>90</v>
      </c>
      <c r="V100" s="33" t="s">
        <v>115</v>
      </c>
      <c r="W100" s="33" t="s">
        <v>115</v>
      </c>
      <c r="X100" s="33">
        <v>20</v>
      </c>
      <c r="Y100" s="9" t="s">
        <v>1483</v>
      </c>
      <c r="BM100" s="39" t="s">
        <v>2075</v>
      </c>
      <c r="BN100" s="39" t="s">
        <v>1247</v>
      </c>
      <c r="BP100" s="39" t="s">
        <v>1487</v>
      </c>
      <c r="BQ100" s="39" t="s">
        <v>1236</v>
      </c>
      <c r="BR100" s="39"/>
      <c r="BS100" s="39"/>
      <c r="BT100" s="39" t="s">
        <v>2076</v>
      </c>
      <c r="BU100" s="39" t="s">
        <v>1224</v>
      </c>
      <c r="BV100" s="39" t="s">
        <v>119</v>
      </c>
      <c r="BW100" s="39" t="s">
        <v>1004</v>
      </c>
      <c r="BX100" s="39">
        <v>3</v>
      </c>
      <c r="BY100" s="39"/>
      <c r="CF100" t="s">
        <v>220</v>
      </c>
      <c r="CG100" t="s">
        <v>2077</v>
      </c>
      <c r="CH100" t="s">
        <v>2078</v>
      </c>
      <c r="CI100" t="s">
        <v>1205</v>
      </c>
      <c r="CJ100" t="str">
        <f t="shared" si="2"/>
        <v>H140:P140</v>
      </c>
      <c r="CK100" t="s">
        <v>182</v>
      </c>
      <c r="CL100" t="s">
        <v>2079</v>
      </c>
      <c r="CM100" t="s">
        <v>1207</v>
      </c>
      <c r="CN100" t="s">
        <v>1208</v>
      </c>
      <c r="CO100" t="s">
        <v>1209</v>
      </c>
      <c r="CP100" t="str">
        <f t="shared" si="3"/>
        <v>Range("H140:P140").Value = ThisWorkbook.Sheets("Data Source").Range("CK100").Value</v>
      </c>
    </row>
    <row r="101" spans="2:94" ht="26">
      <c r="B101" t="s">
        <v>968</v>
      </c>
      <c r="C101">
        <v>10000</v>
      </c>
      <c r="D101">
        <v>5000</v>
      </c>
      <c r="F101" t="s">
        <v>2080</v>
      </c>
      <c r="R101" s="33" t="s">
        <v>1482</v>
      </c>
      <c r="S101" s="33" t="s">
        <v>162</v>
      </c>
      <c r="T101" s="33" t="s">
        <v>118</v>
      </c>
      <c r="U101" s="33">
        <v>150</v>
      </c>
      <c r="V101" s="33">
        <v>165</v>
      </c>
      <c r="W101" s="33">
        <v>100</v>
      </c>
      <c r="X101" s="33">
        <v>30</v>
      </c>
      <c r="Y101" s="9" t="s">
        <v>1483</v>
      </c>
      <c r="BM101" s="39" t="s">
        <v>2081</v>
      </c>
      <c r="BN101" s="39" t="s">
        <v>1262</v>
      </c>
      <c r="BP101" s="39" t="s">
        <v>1333</v>
      </c>
      <c r="BQ101" s="39" t="s">
        <v>1236</v>
      </c>
      <c r="BR101" s="39"/>
      <c r="BS101" s="39"/>
      <c r="BT101" s="39" t="s">
        <v>2082</v>
      </c>
      <c r="BU101" s="39" t="s">
        <v>1238</v>
      </c>
      <c r="BV101" s="39" t="s">
        <v>119</v>
      </c>
      <c r="BW101" s="39" t="s">
        <v>1004</v>
      </c>
      <c r="BX101" s="39">
        <v>3</v>
      </c>
      <c r="BY101" s="39"/>
      <c r="CF101" t="s">
        <v>221</v>
      </c>
      <c r="CG101" t="s">
        <v>2083</v>
      </c>
      <c r="CH101" t="s">
        <v>2084</v>
      </c>
      <c r="CI101" t="s">
        <v>1205</v>
      </c>
      <c r="CJ101" t="str">
        <f t="shared" si="2"/>
        <v>AB140:AG140</v>
      </c>
      <c r="CK101" t="s">
        <v>222</v>
      </c>
      <c r="CL101" t="s">
        <v>2085</v>
      </c>
      <c r="CM101" t="s">
        <v>1207</v>
      </c>
      <c r="CN101" t="s">
        <v>1208</v>
      </c>
      <c r="CO101" t="s">
        <v>1209</v>
      </c>
      <c r="CP101" t="str">
        <f t="shared" si="3"/>
        <v>Range("AB140:AG140").Value = ThisWorkbook.Sheets("Data Source").Range("CK101").Value</v>
      </c>
    </row>
    <row r="102" spans="2:94">
      <c r="F102" t="s">
        <v>2086</v>
      </c>
      <c r="R102" s="33" t="s">
        <v>1482</v>
      </c>
      <c r="S102" s="33" t="s">
        <v>857</v>
      </c>
      <c r="T102" s="33" t="s">
        <v>118</v>
      </c>
      <c r="U102" s="33">
        <v>500</v>
      </c>
      <c r="V102" s="33">
        <v>550</v>
      </c>
      <c r="W102" s="33">
        <v>320</v>
      </c>
      <c r="X102" s="33">
        <v>145</v>
      </c>
      <c r="Y102" s="9" t="s">
        <v>1255</v>
      </c>
      <c r="BM102" s="39" t="s">
        <v>2087</v>
      </c>
      <c r="BN102" s="39" t="s">
        <v>1516</v>
      </c>
      <c r="BP102" s="39" t="s">
        <v>2088</v>
      </c>
      <c r="BQ102" s="39" t="s">
        <v>1342</v>
      </c>
      <c r="BR102" s="39"/>
      <c r="BS102" s="39"/>
      <c r="BT102" s="39" t="s">
        <v>2089</v>
      </c>
      <c r="BU102" s="39" t="s">
        <v>1250</v>
      </c>
      <c r="BV102" s="39" t="s">
        <v>119</v>
      </c>
      <c r="BW102" s="39" t="s">
        <v>1004</v>
      </c>
      <c r="BX102" s="39">
        <v>3</v>
      </c>
      <c r="BY102" s="39"/>
      <c r="CF102" t="s">
        <v>2090</v>
      </c>
      <c r="CG102" t="s">
        <v>2091</v>
      </c>
      <c r="CH102" t="s">
        <v>2092</v>
      </c>
      <c r="CI102" t="s">
        <v>1205</v>
      </c>
      <c r="CJ102" t="str">
        <f t="shared" si="2"/>
        <v>H142:U142</v>
      </c>
      <c r="CL102" t="s">
        <v>2093</v>
      </c>
      <c r="CM102" t="s">
        <v>1207</v>
      </c>
      <c r="CN102" t="s">
        <v>1208</v>
      </c>
      <c r="CO102" t="s">
        <v>1209</v>
      </c>
      <c r="CP102" t="str">
        <f t="shared" si="3"/>
        <v>Range("H142:U142").Value = ThisWorkbook.Sheets("Data Source").Range("CK102").Value</v>
      </c>
    </row>
    <row r="103" spans="2:94" ht="26">
      <c r="F103" t="s">
        <v>2094</v>
      </c>
      <c r="R103" s="33" t="s">
        <v>1482</v>
      </c>
      <c r="S103" s="33" t="s">
        <v>858</v>
      </c>
      <c r="T103" s="33" t="s">
        <v>118</v>
      </c>
      <c r="U103" s="33">
        <v>500</v>
      </c>
      <c r="V103" s="33">
        <v>550</v>
      </c>
      <c r="W103" s="33">
        <v>320</v>
      </c>
      <c r="X103" s="33">
        <v>145</v>
      </c>
      <c r="Y103" s="9" t="s">
        <v>1255</v>
      </c>
      <c r="BM103" s="39" t="s">
        <v>2095</v>
      </c>
      <c r="BN103" s="39" t="s">
        <v>1528</v>
      </c>
      <c r="BP103" s="39" t="s">
        <v>2096</v>
      </c>
      <c r="BQ103" s="39" t="s">
        <v>1342</v>
      </c>
      <c r="BR103" s="39"/>
      <c r="BS103" s="39"/>
      <c r="BT103" s="39" t="s">
        <v>2097</v>
      </c>
      <c r="BU103" s="39" t="s">
        <v>1266</v>
      </c>
      <c r="BV103" s="39" t="s">
        <v>119</v>
      </c>
      <c r="BW103" s="39" t="s">
        <v>1004</v>
      </c>
      <c r="BX103" s="39">
        <v>3</v>
      </c>
      <c r="BY103" s="39"/>
      <c r="CF103" t="s">
        <v>225</v>
      </c>
      <c r="CG103" t="s">
        <v>2098</v>
      </c>
      <c r="CH103" t="s">
        <v>2099</v>
      </c>
      <c r="CI103" t="s">
        <v>1205</v>
      </c>
      <c r="CJ103" t="str">
        <f t="shared" si="2"/>
        <v>H144:P144</v>
      </c>
      <c r="CK103" t="s">
        <v>226</v>
      </c>
      <c r="CL103" t="s">
        <v>2100</v>
      </c>
      <c r="CM103" t="s">
        <v>1207</v>
      </c>
      <c r="CN103" t="s">
        <v>1208</v>
      </c>
      <c r="CO103" t="s">
        <v>1209</v>
      </c>
      <c r="CP103" t="str">
        <f t="shared" si="3"/>
        <v>Range("H144:P144").Value = ThisWorkbook.Sheets("Data Source").Range("CK103").Value</v>
      </c>
    </row>
    <row r="104" spans="2:94">
      <c r="R104" s="33" t="s">
        <v>1482</v>
      </c>
      <c r="S104" s="33" t="s">
        <v>1212</v>
      </c>
      <c r="T104" s="33" t="s">
        <v>389</v>
      </c>
      <c r="U104" s="33">
        <v>365</v>
      </c>
      <c r="V104" s="33">
        <v>400</v>
      </c>
      <c r="W104" s="33">
        <v>230</v>
      </c>
      <c r="X104" s="33">
        <v>82</v>
      </c>
      <c r="Y104" s="9" t="s">
        <v>1483</v>
      </c>
      <c r="BM104" s="39" t="s">
        <v>2101</v>
      </c>
      <c r="BN104" s="39" t="s">
        <v>1538</v>
      </c>
      <c r="BP104" s="39" t="s">
        <v>2102</v>
      </c>
      <c r="BQ104" s="39" t="s">
        <v>1342</v>
      </c>
      <c r="BR104" s="39"/>
      <c r="BS104" s="39"/>
      <c r="BT104" s="39" t="s">
        <v>2103</v>
      </c>
      <c r="BU104" s="39" t="s">
        <v>1281</v>
      </c>
      <c r="BV104" s="39" t="s">
        <v>119</v>
      </c>
      <c r="BW104" s="39" t="s">
        <v>1004</v>
      </c>
      <c r="BX104" s="39">
        <v>3</v>
      </c>
      <c r="BY104" s="39"/>
      <c r="CF104" t="s">
        <v>186</v>
      </c>
      <c r="CG104" t="s">
        <v>2104</v>
      </c>
      <c r="CH104" t="s">
        <v>2105</v>
      </c>
      <c r="CI104" t="s">
        <v>1205</v>
      </c>
      <c r="CJ104" t="str">
        <f t="shared" si="2"/>
        <v>H145:P145</v>
      </c>
      <c r="CK104" t="s">
        <v>182</v>
      </c>
      <c r="CL104" t="s">
        <v>2106</v>
      </c>
      <c r="CM104" t="s">
        <v>1207</v>
      </c>
      <c r="CN104" t="s">
        <v>1208</v>
      </c>
      <c r="CO104" t="s">
        <v>1209</v>
      </c>
      <c r="CP104" t="str">
        <f t="shared" si="3"/>
        <v>Range("H145:P145").Value = ThisWorkbook.Sheets("Data Source").Range("CK104").Value</v>
      </c>
    </row>
    <row r="105" spans="2:94">
      <c r="F105" t="s">
        <v>2107</v>
      </c>
      <c r="R105" s="33" t="s">
        <v>1482</v>
      </c>
      <c r="S105" s="33" t="s">
        <v>1216</v>
      </c>
      <c r="T105" s="33" t="s">
        <v>389</v>
      </c>
      <c r="U105" s="33">
        <v>350</v>
      </c>
      <c r="V105" s="33">
        <v>385</v>
      </c>
      <c r="W105" s="33">
        <v>225</v>
      </c>
      <c r="X105" s="33">
        <v>82</v>
      </c>
      <c r="Y105" s="9" t="s">
        <v>1483</v>
      </c>
      <c r="BM105" s="39" t="s">
        <v>2108</v>
      </c>
      <c r="BN105" s="39" t="s">
        <v>1278</v>
      </c>
      <c r="BP105" s="39" t="s">
        <v>2109</v>
      </c>
      <c r="BQ105" s="39" t="s">
        <v>1342</v>
      </c>
      <c r="BR105" s="39"/>
      <c r="BS105" s="39"/>
      <c r="BT105" s="39" t="s">
        <v>2110</v>
      </c>
      <c r="BU105" s="39" t="s">
        <v>1293</v>
      </c>
      <c r="BV105" s="39" t="s">
        <v>119</v>
      </c>
      <c r="BW105" s="39" t="s">
        <v>1004</v>
      </c>
      <c r="BX105" s="39">
        <v>3</v>
      </c>
      <c r="BY105" s="39"/>
      <c r="CF105" t="s">
        <v>181</v>
      </c>
      <c r="CG105" t="s">
        <v>2111</v>
      </c>
      <c r="CH105" t="s">
        <v>2112</v>
      </c>
      <c r="CI105" t="s">
        <v>1205</v>
      </c>
      <c r="CJ105" t="str">
        <f t="shared" si="2"/>
        <v>H146:P146</v>
      </c>
      <c r="CK105" t="s">
        <v>182</v>
      </c>
      <c r="CL105" t="s">
        <v>2113</v>
      </c>
      <c r="CM105" t="s">
        <v>1207</v>
      </c>
      <c r="CN105" t="s">
        <v>1208</v>
      </c>
      <c r="CO105" t="s">
        <v>1209</v>
      </c>
      <c r="CP105" t="str">
        <f t="shared" si="3"/>
        <v>Range("H146:P146").Value = ThisWorkbook.Sheets("Data Source").Range("CK105").Value</v>
      </c>
    </row>
    <row r="106" spans="2:94" ht="26">
      <c r="B106" s="7" t="s">
        <v>2114</v>
      </c>
      <c r="C106">
        <v>0</v>
      </c>
      <c r="F106" t="s">
        <v>2115</v>
      </c>
      <c r="R106" s="33" t="s">
        <v>1482</v>
      </c>
      <c r="S106" s="33" t="s">
        <v>847</v>
      </c>
      <c r="T106" s="33" t="s">
        <v>389</v>
      </c>
      <c r="U106" s="33">
        <v>90</v>
      </c>
      <c r="V106" s="33" t="s">
        <v>115</v>
      </c>
      <c r="W106" s="33" t="s">
        <v>115</v>
      </c>
      <c r="X106" s="33">
        <v>20</v>
      </c>
      <c r="Y106" s="9" t="s">
        <v>1483</v>
      </c>
      <c r="BM106" s="39" t="s">
        <v>2116</v>
      </c>
      <c r="BN106" s="39" t="s">
        <v>1290</v>
      </c>
      <c r="BP106" s="39" t="s">
        <v>2117</v>
      </c>
      <c r="BQ106" s="39" t="s">
        <v>1342</v>
      </c>
      <c r="BR106" s="39"/>
      <c r="BS106" s="39"/>
      <c r="BT106" s="39" t="s">
        <v>2118</v>
      </c>
      <c r="BU106" s="39" t="s">
        <v>1304</v>
      </c>
      <c r="BV106" s="39" t="s">
        <v>119</v>
      </c>
      <c r="BW106" s="39" t="s">
        <v>1004</v>
      </c>
      <c r="BX106" s="39">
        <v>3</v>
      </c>
      <c r="BY106" s="39"/>
      <c r="CF106" t="s">
        <v>2119</v>
      </c>
      <c r="CG106" t="s">
        <v>2120</v>
      </c>
      <c r="CH106" t="s">
        <v>2121</v>
      </c>
      <c r="CI106" t="s">
        <v>1205</v>
      </c>
      <c r="CJ106" t="str">
        <f t="shared" si="2"/>
        <v>H149:N149</v>
      </c>
      <c r="CK106" t="s">
        <v>235</v>
      </c>
      <c r="CL106" t="s">
        <v>2122</v>
      </c>
      <c r="CM106" t="s">
        <v>1207</v>
      </c>
      <c r="CN106" t="s">
        <v>1208</v>
      </c>
      <c r="CO106" t="s">
        <v>1209</v>
      </c>
      <c r="CP106" t="str">
        <f t="shared" si="3"/>
        <v>Range("H149:N149").Value = ThisWorkbook.Sheets("Data Source").Range("CK106").Value</v>
      </c>
    </row>
    <row r="107" spans="2:94">
      <c r="B107" s="7" t="s">
        <v>2123</v>
      </c>
      <c r="C107">
        <v>0</v>
      </c>
      <c r="R107" s="33" t="s">
        <v>1482</v>
      </c>
      <c r="S107" s="33" t="s">
        <v>162</v>
      </c>
      <c r="T107" s="33" t="s">
        <v>389</v>
      </c>
      <c r="U107" s="33">
        <v>150</v>
      </c>
      <c r="V107" s="33">
        <v>165</v>
      </c>
      <c r="W107" s="33">
        <v>100</v>
      </c>
      <c r="X107" s="33">
        <v>30</v>
      </c>
      <c r="Y107" s="9" t="s">
        <v>1483</v>
      </c>
      <c r="BM107" s="39" t="s">
        <v>2124</v>
      </c>
      <c r="BN107" s="39" t="s">
        <v>2125</v>
      </c>
      <c r="BP107" s="39" t="s">
        <v>2126</v>
      </c>
      <c r="BQ107" s="39" t="s">
        <v>1342</v>
      </c>
      <c r="BR107" s="39"/>
      <c r="BS107" s="39"/>
      <c r="BT107" s="39" t="s">
        <v>2127</v>
      </c>
      <c r="BU107" s="39" t="s">
        <v>1319</v>
      </c>
      <c r="BV107" s="39" t="s">
        <v>119</v>
      </c>
      <c r="BW107" s="39" t="s">
        <v>1004</v>
      </c>
      <c r="BX107" s="39">
        <v>3</v>
      </c>
      <c r="BY107" s="39"/>
      <c r="CF107" t="s">
        <v>2128</v>
      </c>
      <c r="CG107" t="s">
        <v>2129</v>
      </c>
      <c r="CH107" t="s">
        <v>2130</v>
      </c>
      <c r="CI107" t="s">
        <v>1205</v>
      </c>
      <c r="CJ107" t="str">
        <f t="shared" si="2"/>
        <v>O149:U149</v>
      </c>
      <c r="CK107" t="s">
        <v>236</v>
      </c>
      <c r="CL107" t="s">
        <v>2131</v>
      </c>
      <c r="CM107" t="s">
        <v>1207</v>
      </c>
      <c r="CN107" t="s">
        <v>1208</v>
      </c>
      <c r="CO107" t="s">
        <v>1209</v>
      </c>
      <c r="CP107" t="str">
        <f t="shared" si="3"/>
        <v>Range("O149:U149").Value = ThisWorkbook.Sheets("Data Source").Range("CK107").Value</v>
      </c>
    </row>
    <row r="108" spans="2:94">
      <c r="B108" s="7" t="s">
        <v>2132</v>
      </c>
      <c r="C108">
        <v>0</v>
      </c>
      <c r="R108" s="33" t="s">
        <v>1482</v>
      </c>
      <c r="S108" s="33" t="s">
        <v>857</v>
      </c>
      <c r="T108" s="33" t="s">
        <v>389</v>
      </c>
      <c r="U108" s="33">
        <v>550</v>
      </c>
      <c r="V108" s="33">
        <v>605</v>
      </c>
      <c r="W108" s="33">
        <v>355</v>
      </c>
      <c r="X108" s="33">
        <v>180</v>
      </c>
      <c r="Y108" s="9" t="s">
        <v>1255</v>
      </c>
      <c r="BM108" s="39" t="s">
        <v>2133</v>
      </c>
      <c r="BN108" s="39" t="s">
        <v>1220</v>
      </c>
      <c r="BP108" s="39" t="s">
        <v>2134</v>
      </c>
      <c r="BQ108" s="39" t="s">
        <v>1342</v>
      </c>
      <c r="BR108" s="39"/>
      <c r="BS108" s="39"/>
      <c r="BT108" s="39" t="s">
        <v>2057</v>
      </c>
      <c r="BU108" s="39" t="s">
        <v>1334</v>
      </c>
      <c r="BV108" s="39" t="s">
        <v>119</v>
      </c>
      <c r="BW108" s="39" t="s">
        <v>1004</v>
      </c>
      <c r="BX108" s="39">
        <v>3</v>
      </c>
      <c r="BY108" s="39"/>
      <c r="CF108" t="s">
        <v>2135</v>
      </c>
      <c r="CG108" t="s">
        <v>2136</v>
      </c>
      <c r="CH108" t="s">
        <v>2137</v>
      </c>
      <c r="CI108" t="s">
        <v>1205</v>
      </c>
      <c r="CJ108" t="str">
        <f t="shared" si="2"/>
        <v>V149:AB149</v>
      </c>
      <c r="CK108" t="s">
        <v>237</v>
      </c>
      <c r="CL108" t="s">
        <v>2138</v>
      </c>
      <c r="CM108" t="s">
        <v>1207</v>
      </c>
      <c r="CN108" t="s">
        <v>1208</v>
      </c>
      <c r="CO108" t="s">
        <v>1209</v>
      </c>
      <c r="CP108" t="str">
        <f t="shared" si="3"/>
        <v>Range("V149:AB149").Value = ThisWorkbook.Sheets("Data Source").Range("CK108").Value</v>
      </c>
    </row>
    <row r="109" spans="2:94">
      <c r="B109" s="7" t="s">
        <v>2139</v>
      </c>
      <c r="C109">
        <v>1500</v>
      </c>
      <c r="R109" s="33" t="s">
        <v>1482</v>
      </c>
      <c r="S109" s="33" t="s">
        <v>858</v>
      </c>
      <c r="T109" s="33" t="s">
        <v>389</v>
      </c>
      <c r="U109" s="33">
        <v>550</v>
      </c>
      <c r="V109" s="33">
        <v>605</v>
      </c>
      <c r="W109" s="33">
        <v>355</v>
      </c>
      <c r="X109" s="33">
        <v>195</v>
      </c>
      <c r="Y109" s="9" t="s">
        <v>1255</v>
      </c>
      <c r="BM109" s="39" t="s">
        <v>2140</v>
      </c>
      <c r="BN109" s="39" t="s">
        <v>1234</v>
      </c>
      <c r="BP109" s="39" t="s">
        <v>2141</v>
      </c>
      <c r="BQ109" s="39" t="s">
        <v>1342</v>
      </c>
      <c r="BR109" s="39"/>
      <c r="BS109" s="39"/>
      <c r="BT109" s="39" t="s">
        <v>2142</v>
      </c>
      <c r="BU109" s="39" t="s">
        <v>1344</v>
      </c>
      <c r="BV109" s="39" t="s">
        <v>119</v>
      </c>
      <c r="BW109" s="39" t="s">
        <v>1004</v>
      </c>
      <c r="BX109" s="39">
        <v>3</v>
      </c>
      <c r="BY109" s="39"/>
      <c r="CF109" t="s">
        <v>2143</v>
      </c>
      <c r="CG109" t="s">
        <v>1079</v>
      </c>
      <c r="CH109" t="s">
        <v>2144</v>
      </c>
      <c r="CI109" t="s">
        <v>1205</v>
      </c>
      <c r="CJ109" t="str">
        <f t="shared" si="2"/>
        <v>AC149:AH149</v>
      </c>
      <c r="CK109" t="s">
        <v>238</v>
      </c>
      <c r="CL109" t="s">
        <v>2145</v>
      </c>
      <c r="CM109" t="s">
        <v>1207</v>
      </c>
      <c r="CN109" t="s">
        <v>1208</v>
      </c>
      <c r="CO109" t="s">
        <v>1209</v>
      </c>
      <c r="CP109" t="str">
        <f t="shared" si="3"/>
        <v>Range("AC149:AH149").Value = ThisWorkbook.Sheets("Data Source").Range("CK109").Value</v>
      </c>
    </row>
    <row r="110" spans="2:94" ht="26">
      <c r="B110" s="7" t="s">
        <v>1298</v>
      </c>
      <c r="C110">
        <v>2600</v>
      </c>
      <c r="R110" s="33" t="s">
        <v>1482</v>
      </c>
      <c r="S110" s="33" t="s">
        <v>1212</v>
      </c>
      <c r="T110" s="33" t="s">
        <v>387</v>
      </c>
      <c r="U110" s="33">
        <v>460</v>
      </c>
      <c r="V110" s="33">
        <v>505</v>
      </c>
      <c r="W110" s="33">
        <v>300</v>
      </c>
      <c r="X110" s="33">
        <v>105</v>
      </c>
      <c r="Y110" s="9" t="s">
        <v>1483</v>
      </c>
      <c r="BM110" s="39" t="s">
        <v>2146</v>
      </c>
      <c r="BN110" s="39" t="s">
        <v>1390</v>
      </c>
      <c r="BP110" s="39" t="s">
        <v>2147</v>
      </c>
      <c r="BQ110" s="39" t="s">
        <v>1342</v>
      </c>
      <c r="BR110" s="39"/>
      <c r="BS110" s="39"/>
      <c r="BT110" s="39" t="s">
        <v>1263</v>
      </c>
      <c r="BU110" s="39" t="s">
        <v>1356</v>
      </c>
      <c r="BV110" s="39" t="s">
        <v>119</v>
      </c>
      <c r="BW110" s="39" t="s">
        <v>1004</v>
      </c>
      <c r="BX110" s="39">
        <v>3</v>
      </c>
      <c r="BY110" s="39"/>
      <c r="CF110" t="s">
        <v>2148</v>
      </c>
      <c r="CG110" t="s">
        <v>2149</v>
      </c>
      <c r="CH110" t="s">
        <v>2150</v>
      </c>
      <c r="CI110" t="s">
        <v>1205</v>
      </c>
      <c r="CJ110" t="str">
        <f t="shared" si="2"/>
        <v>H150:N150</v>
      </c>
      <c r="CK110" t="s">
        <v>235</v>
      </c>
      <c r="CL110" t="s">
        <v>2151</v>
      </c>
      <c r="CM110" t="s">
        <v>1207</v>
      </c>
      <c r="CN110" t="s">
        <v>1208</v>
      </c>
      <c r="CO110" t="s">
        <v>1209</v>
      </c>
      <c r="CP110" t="str">
        <f t="shared" si="3"/>
        <v>Range("H150:N150").Value = ThisWorkbook.Sheets("Data Source").Range("CK110").Value</v>
      </c>
    </row>
    <row r="111" spans="2:94">
      <c r="B111" s="7" t="s">
        <v>1309</v>
      </c>
      <c r="C111">
        <v>3500</v>
      </c>
      <c r="R111" s="33" t="s">
        <v>1482</v>
      </c>
      <c r="S111" s="33" t="s">
        <v>1216</v>
      </c>
      <c r="T111" s="33" t="s">
        <v>387</v>
      </c>
      <c r="U111" s="33">
        <v>460</v>
      </c>
      <c r="V111" s="33">
        <v>505</v>
      </c>
      <c r="W111" s="33">
        <v>300</v>
      </c>
      <c r="X111" s="33">
        <v>146</v>
      </c>
      <c r="Y111" s="9" t="s">
        <v>1483</v>
      </c>
      <c r="BM111" s="39" t="s">
        <v>2152</v>
      </c>
      <c r="BN111" s="39" t="s">
        <v>1247</v>
      </c>
      <c r="BP111" s="39" t="s">
        <v>2153</v>
      </c>
      <c r="BQ111" s="39" t="s">
        <v>1342</v>
      </c>
      <c r="BR111" s="39"/>
      <c r="BS111" s="39"/>
      <c r="BT111" s="39" t="s">
        <v>2154</v>
      </c>
      <c r="BU111" s="39" t="s">
        <v>1369</v>
      </c>
      <c r="BV111" s="39" t="s">
        <v>119</v>
      </c>
      <c r="BW111" s="39" t="s">
        <v>1004</v>
      </c>
      <c r="BX111" s="39">
        <v>3</v>
      </c>
      <c r="BY111" s="39"/>
      <c r="CF111" t="s">
        <v>2155</v>
      </c>
      <c r="CG111" t="s">
        <v>2156</v>
      </c>
      <c r="CH111" t="s">
        <v>2157</v>
      </c>
      <c r="CI111" t="s">
        <v>1205</v>
      </c>
      <c r="CJ111" t="str">
        <f t="shared" si="2"/>
        <v>O150:U150</v>
      </c>
      <c r="CK111" t="s">
        <v>235</v>
      </c>
      <c r="CL111" t="s">
        <v>2158</v>
      </c>
      <c r="CM111" t="s">
        <v>1207</v>
      </c>
      <c r="CN111" t="s">
        <v>1208</v>
      </c>
      <c r="CO111" t="s">
        <v>1209</v>
      </c>
      <c r="CP111" t="str">
        <f t="shared" si="3"/>
        <v>Range("O150:U150").Value = ThisWorkbook.Sheets("Data Source").Range("CK111").Value</v>
      </c>
    </row>
    <row r="112" spans="2:94">
      <c r="B112" s="7" t="s">
        <v>1324</v>
      </c>
      <c r="C112">
        <v>4000</v>
      </c>
      <c r="R112" s="33" t="s">
        <v>1482</v>
      </c>
      <c r="S112" s="33" t="s">
        <v>847</v>
      </c>
      <c r="T112" s="33" t="s">
        <v>387</v>
      </c>
      <c r="U112" s="33">
        <v>90</v>
      </c>
      <c r="V112" s="33" t="s">
        <v>115</v>
      </c>
      <c r="W112" s="33" t="s">
        <v>115</v>
      </c>
      <c r="X112" s="33">
        <v>20</v>
      </c>
      <c r="Y112" s="9" t="s">
        <v>1483</v>
      </c>
      <c r="BM112" s="39" t="s">
        <v>2159</v>
      </c>
      <c r="BN112" s="39" t="s">
        <v>1262</v>
      </c>
      <c r="BP112" s="39" t="s">
        <v>2160</v>
      </c>
      <c r="BQ112" s="39" t="s">
        <v>1342</v>
      </c>
      <c r="BR112" s="39"/>
      <c r="BS112" s="39"/>
      <c r="BT112" s="39" t="s">
        <v>2161</v>
      </c>
      <c r="BU112" s="39" t="s">
        <v>1381</v>
      </c>
      <c r="BV112" s="39" t="s">
        <v>119</v>
      </c>
      <c r="BW112" s="39" t="s">
        <v>1004</v>
      </c>
      <c r="BX112" s="39">
        <v>3</v>
      </c>
      <c r="BY112" s="39"/>
      <c r="CF112" t="s">
        <v>2162</v>
      </c>
      <c r="CG112" t="s">
        <v>2163</v>
      </c>
      <c r="CH112" t="s">
        <v>2164</v>
      </c>
      <c r="CI112" t="s">
        <v>1205</v>
      </c>
      <c r="CJ112" t="str">
        <f t="shared" si="2"/>
        <v>V150:AB150</v>
      </c>
      <c r="CK112" t="s">
        <v>237</v>
      </c>
      <c r="CL112" t="s">
        <v>2165</v>
      </c>
      <c r="CM112" t="s">
        <v>1207</v>
      </c>
      <c r="CN112" t="s">
        <v>1208</v>
      </c>
      <c r="CO112" t="s">
        <v>1209</v>
      </c>
      <c r="CP112" t="str">
        <f t="shared" si="3"/>
        <v>Range("V150:AB150").Value = ThisWorkbook.Sheets("Data Source").Range("CK112").Value</v>
      </c>
    </row>
    <row r="113" spans="1:94" ht="26">
      <c r="B113" s="43" t="s">
        <v>1337</v>
      </c>
      <c r="C113" s="44">
        <v>4000</v>
      </c>
      <c r="R113" s="33" t="s">
        <v>1482</v>
      </c>
      <c r="S113" s="33" t="s">
        <v>162</v>
      </c>
      <c r="T113" s="33" t="s">
        <v>387</v>
      </c>
      <c r="U113" s="33">
        <v>150</v>
      </c>
      <c r="V113" s="33">
        <v>165</v>
      </c>
      <c r="W113" s="33">
        <v>100</v>
      </c>
      <c r="X113" s="33">
        <v>30</v>
      </c>
      <c r="Y113" s="9" t="s">
        <v>1483</v>
      </c>
      <c r="BM113" s="39" t="s">
        <v>2166</v>
      </c>
      <c r="BN113" s="39" t="s">
        <v>1538</v>
      </c>
      <c r="BP113" s="39" t="s">
        <v>2167</v>
      </c>
      <c r="BQ113" s="39" t="s">
        <v>1342</v>
      </c>
      <c r="BR113" s="39"/>
      <c r="BS113" s="39"/>
      <c r="BT113" s="39" t="s">
        <v>2168</v>
      </c>
      <c r="BU113" s="39" t="s">
        <v>1364</v>
      </c>
      <c r="BV113" s="39" t="s">
        <v>119</v>
      </c>
      <c r="BW113" s="39" t="s">
        <v>1004</v>
      </c>
      <c r="BX113" s="39">
        <v>3</v>
      </c>
      <c r="BY113" s="39"/>
      <c r="CF113" t="s">
        <v>2169</v>
      </c>
      <c r="CG113" t="s">
        <v>1080</v>
      </c>
      <c r="CH113" t="s">
        <v>2170</v>
      </c>
      <c r="CI113" t="s">
        <v>1205</v>
      </c>
      <c r="CJ113" t="str">
        <f t="shared" si="2"/>
        <v>AC150:AH150</v>
      </c>
      <c r="CK113" t="s">
        <v>238</v>
      </c>
      <c r="CL113" t="s">
        <v>2171</v>
      </c>
      <c r="CM113" t="s">
        <v>1207</v>
      </c>
      <c r="CN113" t="s">
        <v>1208</v>
      </c>
      <c r="CO113" t="s">
        <v>1209</v>
      </c>
      <c r="CP113" t="str">
        <f t="shared" si="3"/>
        <v>Range("AC150:AH150").Value = ThisWorkbook.Sheets("Data Source").Range("CK113").Value</v>
      </c>
    </row>
    <row r="114" spans="1:94" ht="26">
      <c r="B114" s="7" t="s">
        <v>1348</v>
      </c>
      <c r="C114">
        <v>4500</v>
      </c>
      <c r="R114" s="33" t="s">
        <v>1482</v>
      </c>
      <c r="S114" s="33" t="s">
        <v>857</v>
      </c>
      <c r="T114" s="33" t="s">
        <v>387</v>
      </c>
      <c r="U114" s="33">
        <v>590</v>
      </c>
      <c r="V114" s="33">
        <v>650</v>
      </c>
      <c r="W114" s="33">
        <v>380</v>
      </c>
      <c r="X114" s="33">
        <v>225</v>
      </c>
      <c r="Y114" s="9" t="s">
        <v>1255</v>
      </c>
      <c r="BM114" s="39" t="s">
        <v>2172</v>
      </c>
      <c r="BN114" s="39" t="s">
        <v>1278</v>
      </c>
      <c r="BP114" s="39" t="s">
        <v>2173</v>
      </c>
      <c r="BQ114" s="39" t="s">
        <v>1236</v>
      </c>
      <c r="BR114" s="39"/>
      <c r="BS114" s="39"/>
      <c r="BT114" s="39" t="s">
        <v>2174</v>
      </c>
      <c r="BU114" s="39" t="s">
        <v>1224</v>
      </c>
      <c r="BV114" s="39" t="s">
        <v>119</v>
      </c>
      <c r="BW114" s="39" t="s">
        <v>1005</v>
      </c>
      <c r="BX114" s="39">
        <v>1</v>
      </c>
      <c r="BY114" s="39">
        <v>9</v>
      </c>
      <c r="CF114" t="s">
        <v>2175</v>
      </c>
      <c r="CG114" t="s">
        <v>2176</v>
      </c>
      <c r="CH114" t="s">
        <v>2177</v>
      </c>
      <c r="CI114" t="s">
        <v>1205</v>
      </c>
      <c r="CJ114" t="str">
        <f t="shared" si="2"/>
        <v>H151:N151</v>
      </c>
      <c r="CK114" t="s">
        <v>235</v>
      </c>
      <c r="CL114" t="s">
        <v>2178</v>
      </c>
      <c r="CM114" t="s">
        <v>1207</v>
      </c>
      <c r="CN114" t="s">
        <v>1208</v>
      </c>
      <c r="CO114" t="s">
        <v>1209</v>
      </c>
      <c r="CP114" t="str">
        <f t="shared" si="3"/>
        <v>Range("H151:N151").Value = ThisWorkbook.Sheets("Data Source").Range("CK114").Value</v>
      </c>
    </row>
    <row r="115" spans="1:94" ht="26">
      <c r="B115" s="7" t="s">
        <v>1361</v>
      </c>
      <c r="C115">
        <v>4500</v>
      </c>
      <c r="R115" s="33" t="s">
        <v>1482</v>
      </c>
      <c r="S115" s="33" t="s">
        <v>858</v>
      </c>
      <c r="T115" s="33" t="s">
        <v>387</v>
      </c>
      <c r="U115" s="33">
        <v>590</v>
      </c>
      <c r="V115" s="33">
        <v>650</v>
      </c>
      <c r="W115" s="33">
        <v>380</v>
      </c>
      <c r="X115" s="33">
        <v>225</v>
      </c>
      <c r="Y115" s="9" t="s">
        <v>1255</v>
      </c>
      <c r="BM115" s="39" t="s">
        <v>2179</v>
      </c>
      <c r="BN115" s="39" t="s">
        <v>1290</v>
      </c>
      <c r="BP115" s="39" t="s">
        <v>2180</v>
      </c>
      <c r="BQ115" s="39" t="s">
        <v>1236</v>
      </c>
      <c r="BR115" s="39"/>
      <c r="BS115" s="39"/>
      <c r="BT115" s="39" t="s">
        <v>2181</v>
      </c>
      <c r="BU115" s="39" t="s">
        <v>1238</v>
      </c>
      <c r="BV115" s="39" t="s">
        <v>119</v>
      </c>
      <c r="BW115" s="39" t="s">
        <v>1005</v>
      </c>
      <c r="BX115" s="39">
        <v>1</v>
      </c>
      <c r="BY115" s="39">
        <v>9</v>
      </c>
      <c r="CF115" t="s">
        <v>2182</v>
      </c>
      <c r="CG115" t="s">
        <v>2183</v>
      </c>
      <c r="CH115" t="s">
        <v>2184</v>
      </c>
      <c r="CI115" t="s">
        <v>1205</v>
      </c>
      <c r="CJ115" t="str">
        <f t="shared" si="2"/>
        <v>O151:U151</v>
      </c>
      <c r="CK115" t="s">
        <v>236</v>
      </c>
      <c r="CL115" t="s">
        <v>2185</v>
      </c>
      <c r="CM115" t="s">
        <v>1207</v>
      </c>
      <c r="CN115" t="s">
        <v>1208</v>
      </c>
      <c r="CO115" t="s">
        <v>1209</v>
      </c>
      <c r="CP115" t="str">
        <f t="shared" si="3"/>
        <v>Range("O151:U151").Value = ThisWorkbook.Sheets("Data Source").Range("CK115").Value</v>
      </c>
    </row>
    <row r="116" spans="1:94" ht="26">
      <c r="B116" s="7" t="s">
        <v>1374</v>
      </c>
      <c r="C116">
        <v>4600</v>
      </c>
      <c r="R116" s="33" t="s">
        <v>1482</v>
      </c>
      <c r="S116" s="33" t="s">
        <v>1212</v>
      </c>
      <c r="T116" s="33" t="s">
        <v>390</v>
      </c>
      <c r="U116" s="33">
        <v>550</v>
      </c>
      <c r="V116" s="33">
        <v>605</v>
      </c>
      <c r="W116" s="33">
        <v>355</v>
      </c>
      <c r="X116" s="33">
        <v>120</v>
      </c>
      <c r="Y116" s="9" t="s">
        <v>1483</v>
      </c>
      <c r="BM116" s="39" t="s">
        <v>2186</v>
      </c>
      <c r="BN116" s="39" t="s">
        <v>1301</v>
      </c>
      <c r="BP116" s="39" t="s">
        <v>2187</v>
      </c>
      <c r="BQ116" s="39" t="s">
        <v>1222</v>
      </c>
      <c r="BR116" s="39"/>
      <c r="BS116" s="39"/>
      <c r="BT116" s="39" t="s">
        <v>2188</v>
      </c>
      <c r="BU116" s="39" t="s">
        <v>1250</v>
      </c>
      <c r="BV116" s="39" t="s">
        <v>119</v>
      </c>
      <c r="BW116" s="39" t="s">
        <v>1005</v>
      </c>
      <c r="BX116" s="39">
        <v>1</v>
      </c>
      <c r="BY116" s="39">
        <v>9</v>
      </c>
      <c r="CF116" t="s">
        <v>2189</v>
      </c>
      <c r="CG116" t="s">
        <v>2190</v>
      </c>
      <c r="CH116" t="s">
        <v>2191</v>
      </c>
      <c r="CI116" t="s">
        <v>1205</v>
      </c>
      <c r="CJ116" t="str">
        <f t="shared" si="2"/>
        <v>V151:AB151</v>
      </c>
      <c r="CK116" t="s">
        <v>241</v>
      </c>
      <c r="CL116" t="s">
        <v>2192</v>
      </c>
      <c r="CM116" t="s">
        <v>1207</v>
      </c>
      <c r="CN116" t="s">
        <v>1208</v>
      </c>
      <c r="CO116" t="s">
        <v>1209</v>
      </c>
      <c r="CP116" t="str">
        <f t="shared" si="3"/>
        <v>Range("V151:AB151").Value = ThisWorkbook.Sheets("Data Source").Range("CK116").Value</v>
      </c>
    </row>
    <row r="117" spans="1:94" ht="26">
      <c r="R117" s="33" t="s">
        <v>1482</v>
      </c>
      <c r="S117" s="33" t="s">
        <v>1216</v>
      </c>
      <c r="T117" s="33" t="s">
        <v>390</v>
      </c>
      <c r="U117" s="33">
        <v>550</v>
      </c>
      <c r="V117" s="33">
        <v>605</v>
      </c>
      <c r="W117" s="33">
        <v>355</v>
      </c>
      <c r="X117" s="33">
        <v>160</v>
      </c>
      <c r="Y117" s="9" t="s">
        <v>1483</v>
      </c>
      <c r="BM117" s="39" t="s">
        <v>2193</v>
      </c>
      <c r="BN117" s="39" t="s">
        <v>1316</v>
      </c>
      <c r="BP117" s="39" t="s">
        <v>2194</v>
      </c>
      <c r="BQ117" s="39" t="s">
        <v>1236</v>
      </c>
      <c r="BR117" s="39"/>
      <c r="BS117" s="39"/>
      <c r="BT117" s="39" t="s">
        <v>2195</v>
      </c>
      <c r="BU117" s="39" t="s">
        <v>1266</v>
      </c>
      <c r="BV117" s="39" t="s">
        <v>119</v>
      </c>
      <c r="BW117" s="39" t="s">
        <v>1005</v>
      </c>
      <c r="BX117" s="39">
        <v>1</v>
      </c>
      <c r="BY117" s="39">
        <v>9</v>
      </c>
      <c r="CF117" t="s">
        <v>2196</v>
      </c>
      <c r="CG117" t="s">
        <v>1081</v>
      </c>
      <c r="CH117" t="s">
        <v>2197</v>
      </c>
      <c r="CI117" t="s">
        <v>1205</v>
      </c>
      <c r="CJ117" t="str">
        <f t="shared" si="2"/>
        <v>AC151:AH151</v>
      </c>
      <c r="CK117" t="s">
        <v>238</v>
      </c>
      <c r="CL117" t="s">
        <v>2198</v>
      </c>
      <c r="CM117" t="s">
        <v>1207</v>
      </c>
      <c r="CN117" t="s">
        <v>1208</v>
      </c>
      <c r="CO117" t="s">
        <v>1209</v>
      </c>
      <c r="CP117" t="str">
        <f t="shared" si="3"/>
        <v>Range("AC151:AH151").Value = ThisWorkbook.Sheets("Data Source").Range("CK117").Value</v>
      </c>
    </row>
    <row r="118" spans="1:94">
      <c r="R118" s="33" t="s">
        <v>1482</v>
      </c>
      <c r="S118" s="33" t="s">
        <v>847</v>
      </c>
      <c r="T118" s="33" t="s">
        <v>390</v>
      </c>
      <c r="U118" s="33">
        <v>90</v>
      </c>
      <c r="V118" s="33" t="s">
        <v>115</v>
      </c>
      <c r="W118" s="33" t="s">
        <v>115</v>
      </c>
      <c r="X118" s="33">
        <v>20</v>
      </c>
      <c r="Y118" s="9" t="s">
        <v>1483</v>
      </c>
      <c r="BM118" s="39" t="s">
        <v>2199</v>
      </c>
      <c r="BN118" s="39" t="s">
        <v>1331</v>
      </c>
      <c r="BP118" s="39" t="s">
        <v>2200</v>
      </c>
      <c r="BQ118" s="39" t="s">
        <v>1731</v>
      </c>
      <c r="BR118" s="39"/>
      <c r="BS118" s="39"/>
      <c r="BT118" s="39" t="s">
        <v>2201</v>
      </c>
      <c r="BU118" s="39" t="s">
        <v>1281</v>
      </c>
      <c r="BV118" s="39" t="s">
        <v>119</v>
      </c>
      <c r="BW118" s="39" t="s">
        <v>1005</v>
      </c>
      <c r="BX118" s="39">
        <v>1</v>
      </c>
      <c r="BY118" s="39">
        <v>9</v>
      </c>
      <c r="CF118" t="s">
        <v>2202</v>
      </c>
      <c r="CG118" t="s">
        <v>2203</v>
      </c>
      <c r="CH118" t="s">
        <v>2204</v>
      </c>
      <c r="CI118" t="s">
        <v>1205</v>
      </c>
      <c r="CJ118" t="str">
        <f t="shared" si="2"/>
        <v>H152:N152</v>
      </c>
      <c r="CK118" t="s">
        <v>243</v>
      </c>
      <c r="CL118" t="s">
        <v>2205</v>
      </c>
      <c r="CM118" t="s">
        <v>1207</v>
      </c>
      <c r="CN118" t="s">
        <v>1208</v>
      </c>
      <c r="CO118" t="s">
        <v>1209</v>
      </c>
      <c r="CP118" t="str">
        <f t="shared" si="3"/>
        <v>Range("H152:N152").Value = ThisWorkbook.Sheets("Data Source").Range("CK118").Value</v>
      </c>
    </row>
    <row r="119" spans="1:94">
      <c r="R119" s="33" t="s">
        <v>1482</v>
      </c>
      <c r="S119" s="33" t="s">
        <v>162</v>
      </c>
      <c r="T119" s="33" t="s">
        <v>390</v>
      </c>
      <c r="U119" s="33">
        <v>150</v>
      </c>
      <c r="V119" s="33">
        <v>165</v>
      </c>
      <c r="W119" s="33">
        <v>100</v>
      </c>
      <c r="X119" s="33">
        <v>30</v>
      </c>
      <c r="Y119" s="9" t="s">
        <v>1483</v>
      </c>
      <c r="BM119" s="39" t="s">
        <v>2206</v>
      </c>
      <c r="BN119" s="39" t="s">
        <v>1220</v>
      </c>
      <c r="BP119" s="39" t="s">
        <v>2207</v>
      </c>
      <c r="BQ119" s="39" t="s">
        <v>1731</v>
      </c>
      <c r="BR119" s="39"/>
      <c r="BS119" s="39"/>
      <c r="BT119" s="39" t="s">
        <v>2208</v>
      </c>
      <c r="BU119" s="39" t="s">
        <v>1293</v>
      </c>
      <c r="BV119" s="39" t="s">
        <v>119</v>
      </c>
      <c r="BW119" s="39" t="s">
        <v>1005</v>
      </c>
      <c r="BX119" s="39">
        <v>1</v>
      </c>
      <c r="BY119" s="39">
        <v>9</v>
      </c>
      <c r="CF119" t="s">
        <v>2209</v>
      </c>
      <c r="CG119" t="s">
        <v>2210</v>
      </c>
      <c r="CH119" t="s">
        <v>2211</v>
      </c>
      <c r="CI119" t="s">
        <v>1205</v>
      </c>
      <c r="CJ119" t="str">
        <f t="shared" si="2"/>
        <v>H154:R154</v>
      </c>
      <c r="CL119" t="s">
        <v>2212</v>
      </c>
      <c r="CM119" t="s">
        <v>1207</v>
      </c>
      <c r="CN119" t="s">
        <v>1208</v>
      </c>
      <c r="CO119" t="s">
        <v>1209</v>
      </c>
      <c r="CP119" t="str">
        <f t="shared" si="3"/>
        <v>Range("H154:R154").Value = ThisWorkbook.Sheets("Data Source").Range("CK119").Value</v>
      </c>
    </row>
    <row r="120" spans="1:94" ht="26">
      <c r="R120" s="33" t="s">
        <v>1482</v>
      </c>
      <c r="S120" s="33" t="s">
        <v>857</v>
      </c>
      <c r="T120" s="33" t="s">
        <v>390</v>
      </c>
      <c r="U120" s="33">
        <v>660</v>
      </c>
      <c r="V120" s="33">
        <v>720</v>
      </c>
      <c r="W120" s="33">
        <v>425</v>
      </c>
      <c r="X120" s="33">
        <v>230</v>
      </c>
      <c r="Y120" s="9" t="s">
        <v>1255</v>
      </c>
      <c r="BM120" s="39" t="s">
        <v>2213</v>
      </c>
      <c r="BN120" s="39" t="s">
        <v>1234</v>
      </c>
      <c r="BP120" s="39" t="s">
        <v>2214</v>
      </c>
      <c r="BQ120" s="39" t="s">
        <v>1731</v>
      </c>
      <c r="BR120" s="39"/>
      <c r="BS120" s="39"/>
      <c r="BT120" s="39" t="s">
        <v>2215</v>
      </c>
      <c r="BU120" s="39" t="s">
        <v>1304</v>
      </c>
      <c r="BV120" s="39" t="s">
        <v>119</v>
      </c>
      <c r="BW120" s="39" t="s">
        <v>1005</v>
      </c>
      <c r="BX120" s="39">
        <v>1</v>
      </c>
      <c r="BY120" s="39">
        <v>9</v>
      </c>
      <c r="CF120" t="s">
        <v>2216</v>
      </c>
      <c r="CG120" t="s">
        <v>2217</v>
      </c>
      <c r="CH120" t="s">
        <v>2218</v>
      </c>
      <c r="CI120" t="s">
        <v>1205</v>
      </c>
      <c r="CJ120" t="str">
        <f t="shared" si="2"/>
        <v>H155:R155</v>
      </c>
      <c r="CL120" t="s">
        <v>2219</v>
      </c>
      <c r="CM120" t="s">
        <v>1207</v>
      </c>
      <c r="CN120" t="s">
        <v>1208</v>
      </c>
      <c r="CO120" t="s">
        <v>1209</v>
      </c>
      <c r="CP120" t="str">
        <f t="shared" si="3"/>
        <v>Range("H155:R155").Value = ThisWorkbook.Sheets("Data Source").Range("CK120").Value</v>
      </c>
    </row>
    <row r="121" spans="1:94">
      <c r="A121" t="s">
        <v>2220</v>
      </c>
      <c r="B121" t="s">
        <v>76</v>
      </c>
      <c r="C121">
        <v>0</v>
      </c>
      <c r="E121" t="s">
        <v>2221</v>
      </c>
      <c r="F121" t="s">
        <v>76</v>
      </c>
      <c r="R121" s="33" t="s">
        <v>1482</v>
      </c>
      <c r="S121" s="33" t="s">
        <v>858</v>
      </c>
      <c r="T121" s="33" t="s">
        <v>390</v>
      </c>
      <c r="U121" s="33">
        <v>660</v>
      </c>
      <c r="V121" s="33">
        <v>720</v>
      </c>
      <c r="W121" s="33">
        <v>425</v>
      </c>
      <c r="X121" s="33">
        <v>250</v>
      </c>
      <c r="Y121" s="9" t="s">
        <v>1255</v>
      </c>
      <c r="BM121" s="39" t="s">
        <v>2222</v>
      </c>
      <c r="BN121" s="39" t="s">
        <v>1366</v>
      </c>
      <c r="BP121" s="39" t="s">
        <v>2223</v>
      </c>
      <c r="BQ121" s="39" t="s">
        <v>1731</v>
      </c>
      <c r="BR121" s="39"/>
      <c r="BS121" s="39"/>
      <c r="BT121" s="39" t="s">
        <v>2224</v>
      </c>
      <c r="BU121" s="39" t="s">
        <v>1319</v>
      </c>
      <c r="BV121" s="39" t="s">
        <v>119</v>
      </c>
      <c r="BW121" s="39" t="s">
        <v>1005</v>
      </c>
      <c r="BX121" s="39">
        <v>1</v>
      </c>
      <c r="BY121" s="39">
        <v>9</v>
      </c>
      <c r="CF121" t="s">
        <v>2225</v>
      </c>
      <c r="CG121" t="s">
        <v>2226</v>
      </c>
      <c r="CH121" t="s">
        <v>2227</v>
      </c>
      <c r="CI121" t="s">
        <v>1205</v>
      </c>
      <c r="CJ121" t="str">
        <f t="shared" si="2"/>
        <v>H156:R156</v>
      </c>
      <c r="CL121" t="s">
        <v>2228</v>
      </c>
      <c r="CM121" t="s">
        <v>1207</v>
      </c>
      <c r="CN121" t="s">
        <v>1208</v>
      </c>
      <c r="CO121" t="s">
        <v>1209</v>
      </c>
      <c r="CP121" t="str">
        <f t="shared" si="3"/>
        <v>Range("H156:R156").Value = ThisWorkbook.Sheets("Data Source").Range("CK121").Value</v>
      </c>
    </row>
    <row r="122" spans="1:94">
      <c r="B122" t="s">
        <v>456</v>
      </c>
      <c r="C122">
        <v>2000</v>
      </c>
      <c r="F122" t="s">
        <v>456</v>
      </c>
      <c r="R122" s="33" t="s">
        <v>1375</v>
      </c>
      <c r="S122" s="33" t="s">
        <v>1212</v>
      </c>
      <c r="T122" s="33" t="s">
        <v>118</v>
      </c>
      <c r="U122" s="33">
        <v>265</v>
      </c>
      <c r="V122" s="33" t="s">
        <v>115</v>
      </c>
      <c r="W122" s="33" t="s">
        <v>115</v>
      </c>
      <c r="X122" s="33">
        <v>50</v>
      </c>
      <c r="Y122" s="9" t="s">
        <v>1211</v>
      </c>
      <c r="BM122" s="39" t="s">
        <v>2229</v>
      </c>
      <c r="BN122" s="39" t="s">
        <v>1378</v>
      </c>
      <c r="BP122" s="39" t="s">
        <v>2230</v>
      </c>
      <c r="BQ122" s="39" t="s">
        <v>1731</v>
      </c>
      <c r="BR122" s="39"/>
      <c r="BS122" s="39"/>
      <c r="BT122" s="39" t="s">
        <v>2051</v>
      </c>
      <c r="BU122" s="39" t="s">
        <v>1334</v>
      </c>
      <c r="BV122" s="39" t="s">
        <v>119</v>
      </c>
      <c r="BW122" s="39" t="s">
        <v>1005</v>
      </c>
      <c r="BX122" s="39">
        <v>1</v>
      </c>
      <c r="BY122" s="39">
        <v>9</v>
      </c>
      <c r="CF122" t="s">
        <v>2231</v>
      </c>
      <c r="CG122" t="s">
        <v>2232</v>
      </c>
      <c r="CH122" t="s">
        <v>2233</v>
      </c>
      <c r="CI122" t="s">
        <v>1205</v>
      </c>
      <c r="CJ122" t="str">
        <f t="shared" si="2"/>
        <v>H157:R157</v>
      </c>
      <c r="CL122" t="s">
        <v>2234</v>
      </c>
      <c r="CM122" t="s">
        <v>1207</v>
      </c>
      <c r="CN122" t="s">
        <v>1208</v>
      </c>
      <c r="CO122" t="s">
        <v>1209</v>
      </c>
      <c r="CP122" t="str">
        <f t="shared" si="3"/>
        <v>Range("H157:R157").Value = ThisWorkbook.Sheets("Data Source").Range("CK122").Value</v>
      </c>
    </row>
    <row r="123" spans="1:94">
      <c r="R123" s="33" t="s">
        <v>1375</v>
      </c>
      <c r="S123" s="33" t="s">
        <v>1216</v>
      </c>
      <c r="T123" s="33" t="s">
        <v>118</v>
      </c>
      <c r="U123" s="33">
        <v>265</v>
      </c>
      <c r="V123" s="33" t="s">
        <v>115</v>
      </c>
      <c r="W123" s="33" t="s">
        <v>115</v>
      </c>
      <c r="X123" s="33">
        <v>50</v>
      </c>
      <c r="Y123" s="9" t="s">
        <v>1211</v>
      </c>
      <c r="BM123" s="39" t="s">
        <v>2235</v>
      </c>
      <c r="BN123" s="39" t="s">
        <v>1390</v>
      </c>
      <c r="BP123" s="39" t="s">
        <v>2236</v>
      </c>
      <c r="BQ123" s="39" t="s">
        <v>1731</v>
      </c>
      <c r="BR123" s="39"/>
      <c r="BS123" s="39"/>
      <c r="BT123" s="39" t="s">
        <v>1539</v>
      </c>
      <c r="BU123" s="39" t="s">
        <v>1344</v>
      </c>
      <c r="BV123" s="39" t="s">
        <v>119</v>
      </c>
      <c r="BW123" s="39" t="s">
        <v>1005</v>
      </c>
      <c r="BX123" s="39">
        <v>1</v>
      </c>
      <c r="BY123" s="39">
        <v>9</v>
      </c>
      <c r="CF123" t="s">
        <v>2237</v>
      </c>
      <c r="CG123" t="s">
        <v>2238</v>
      </c>
      <c r="CH123" t="s">
        <v>2239</v>
      </c>
      <c r="CI123" t="s">
        <v>1205</v>
      </c>
      <c r="CJ123" t="str">
        <f t="shared" si="2"/>
        <v>H158:R158</v>
      </c>
      <c r="CL123" t="s">
        <v>2240</v>
      </c>
      <c r="CM123" t="s">
        <v>1207</v>
      </c>
      <c r="CN123" t="s">
        <v>1208</v>
      </c>
      <c r="CO123" t="s">
        <v>1209</v>
      </c>
      <c r="CP123" t="str">
        <f t="shared" si="3"/>
        <v>Range("H158:R158").Value = ThisWorkbook.Sheets("Data Source").Range("CK123").Value</v>
      </c>
    </row>
    <row r="124" spans="1:94" ht="26">
      <c r="R124" s="33" t="s">
        <v>1375</v>
      </c>
      <c r="S124" s="33" t="s">
        <v>847</v>
      </c>
      <c r="T124" s="33" t="s">
        <v>118</v>
      </c>
      <c r="U124" s="33">
        <v>90</v>
      </c>
      <c r="V124" s="33" t="s">
        <v>115</v>
      </c>
      <c r="W124" s="33" t="s">
        <v>115</v>
      </c>
      <c r="X124" s="33">
        <v>20</v>
      </c>
      <c r="Y124" s="9" t="s">
        <v>1211</v>
      </c>
      <c r="BM124" s="39" t="s">
        <v>2241</v>
      </c>
      <c r="BN124" s="39" t="s">
        <v>2242</v>
      </c>
      <c r="BP124" s="39" t="s">
        <v>2243</v>
      </c>
      <c r="BQ124" s="39" t="s">
        <v>1731</v>
      </c>
      <c r="BR124" s="39"/>
      <c r="BS124" s="39"/>
      <c r="BT124" s="39" t="s">
        <v>1248</v>
      </c>
      <c r="BU124" s="39" t="s">
        <v>1356</v>
      </c>
      <c r="BV124" s="39" t="s">
        <v>119</v>
      </c>
      <c r="BW124" s="39" t="s">
        <v>1005</v>
      </c>
      <c r="BX124" s="39">
        <v>1</v>
      </c>
      <c r="BY124" s="39">
        <v>9</v>
      </c>
      <c r="CF124" t="s">
        <v>2244</v>
      </c>
      <c r="CG124" t="s">
        <v>2245</v>
      </c>
      <c r="CH124" t="s">
        <v>2246</v>
      </c>
      <c r="CI124" t="s">
        <v>1205</v>
      </c>
      <c r="CJ124" t="str">
        <f t="shared" si="2"/>
        <v>Z154:AF154</v>
      </c>
      <c r="CL124" t="s">
        <v>2247</v>
      </c>
      <c r="CM124" t="s">
        <v>1207</v>
      </c>
      <c r="CN124" t="s">
        <v>1208</v>
      </c>
      <c r="CO124" t="s">
        <v>1209</v>
      </c>
      <c r="CP124" t="str">
        <f t="shared" si="3"/>
        <v>Range("Z154:AF154").Value = ThisWorkbook.Sheets("Data Source").Range("CK124").Value</v>
      </c>
    </row>
    <row r="125" spans="1:94">
      <c r="A125" t="s">
        <v>2248</v>
      </c>
      <c r="B125" t="s">
        <v>76</v>
      </c>
      <c r="C125">
        <v>0</v>
      </c>
      <c r="R125" s="33" t="s">
        <v>1375</v>
      </c>
      <c r="S125" s="33" t="s">
        <v>162</v>
      </c>
      <c r="T125" s="33" t="s">
        <v>118</v>
      </c>
      <c r="U125" s="33">
        <v>150</v>
      </c>
      <c r="V125" s="33" t="s">
        <v>115</v>
      </c>
      <c r="W125" s="33" t="s">
        <v>115</v>
      </c>
      <c r="X125" s="33">
        <v>30</v>
      </c>
      <c r="Y125" s="9" t="s">
        <v>1211</v>
      </c>
      <c r="BM125" s="39" t="s">
        <v>2249</v>
      </c>
      <c r="BN125" s="39" t="s">
        <v>2250</v>
      </c>
      <c r="BP125" s="39" t="s">
        <v>2251</v>
      </c>
      <c r="BQ125" s="39" t="s">
        <v>1731</v>
      </c>
      <c r="BR125" s="39"/>
      <c r="BS125" s="39"/>
      <c r="BT125" s="39" t="s">
        <v>2252</v>
      </c>
      <c r="BU125" s="39" t="s">
        <v>1369</v>
      </c>
      <c r="BV125" s="39" t="s">
        <v>119</v>
      </c>
      <c r="BW125" s="39" t="s">
        <v>1005</v>
      </c>
      <c r="BX125" s="39">
        <v>1</v>
      </c>
      <c r="BY125" s="39">
        <v>9</v>
      </c>
      <c r="CF125" t="s">
        <v>2253</v>
      </c>
      <c r="CG125" t="s">
        <v>2254</v>
      </c>
      <c r="CH125" t="s">
        <v>2255</v>
      </c>
      <c r="CI125" t="s">
        <v>1205</v>
      </c>
      <c r="CJ125" t="str">
        <f t="shared" si="2"/>
        <v>Z155:AF155</v>
      </c>
      <c r="CL125" t="s">
        <v>2256</v>
      </c>
      <c r="CM125" t="s">
        <v>1207</v>
      </c>
      <c r="CN125" t="s">
        <v>1208</v>
      </c>
      <c r="CO125" t="s">
        <v>1209</v>
      </c>
      <c r="CP125" t="str">
        <f t="shared" si="3"/>
        <v>Range("Z155:AF155").Value = ThisWorkbook.Sheets("Data Source").Range("CK125").Value</v>
      </c>
    </row>
    <row r="126" spans="1:94" ht="26">
      <c r="B126" t="s">
        <v>456</v>
      </c>
      <c r="C126">
        <v>500</v>
      </c>
      <c r="R126" s="33" t="s">
        <v>1375</v>
      </c>
      <c r="S126" s="33" t="s">
        <v>857</v>
      </c>
      <c r="T126" s="33" t="s">
        <v>118</v>
      </c>
      <c r="U126" s="33">
        <v>500</v>
      </c>
      <c r="V126" s="33" t="s">
        <v>115</v>
      </c>
      <c r="W126" s="33" t="s">
        <v>115</v>
      </c>
      <c r="X126" s="33">
        <v>145</v>
      </c>
      <c r="Y126" s="9" t="s">
        <v>1255</v>
      </c>
      <c r="BM126" s="39" t="s">
        <v>2257</v>
      </c>
      <c r="BN126" s="39" t="s">
        <v>1418</v>
      </c>
      <c r="BP126" s="39" t="s">
        <v>2258</v>
      </c>
      <c r="BQ126" s="39" t="s">
        <v>1236</v>
      </c>
      <c r="BR126" s="39"/>
      <c r="BS126" s="39"/>
      <c r="BT126" s="39" t="s">
        <v>2259</v>
      </c>
      <c r="BU126" s="39" t="s">
        <v>1381</v>
      </c>
      <c r="BV126" s="39" t="s">
        <v>119</v>
      </c>
      <c r="BW126" s="39" t="s">
        <v>1005</v>
      </c>
      <c r="BX126" s="39">
        <v>1</v>
      </c>
      <c r="BY126" s="39">
        <v>9</v>
      </c>
      <c r="CF126" t="s">
        <v>2260</v>
      </c>
      <c r="CG126" t="s">
        <v>2261</v>
      </c>
      <c r="CH126" t="s">
        <v>2262</v>
      </c>
      <c r="CI126" t="s">
        <v>1205</v>
      </c>
      <c r="CJ126" t="str">
        <f t="shared" si="2"/>
        <v>Z156:AF156</v>
      </c>
      <c r="CL126" t="s">
        <v>2263</v>
      </c>
      <c r="CM126" t="s">
        <v>1207</v>
      </c>
      <c r="CN126" t="s">
        <v>1208</v>
      </c>
      <c r="CO126" t="s">
        <v>1209</v>
      </c>
      <c r="CP126" t="str">
        <f t="shared" si="3"/>
        <v>Range("Z156:AF156").Value = ThisWorkbook.Sheets("Data Source").Range("CK126").Value</v>
      </c>
    </row>
    <row r="127" spans="1:94" ht="26">
      <c r="R127" s="33" t="s">
        <v>1375</v>
      </c>
      <c r="S127" s="33" t="s">
        <v>858</v>
      </c>
      <c r="T127" s="33" t="s">
        <v>118</v>
      </c>
      <c r="U127" s="33">
        <v>500</v>
      </c>
      <c r="V127" s="33" t="s">
        <v>115</v>
      </c>
      <c r="W127" s="33" t="s">
        <v>115</v>
      </c>
      <c r="X127" s="33">
        <v>145</v>
      </c>
      <c r="Y127" s="9" t="s">
        <v>1255</v>
      </c>
      <c r="BM127" s="39" t="s">
        <v>2264</v>
      </c>
      <c r="BN127" s="39" t="s">
        <v>1431</v>
      </c>
      <c r="BP127" s="39" t="s">
        <v>2265</v>
      </c>
      <c r="BQ127" s="39" t="s">
        <v>1236</v>
      </c>
      <c r="BR127" s="39"/>
      <c r="BS127" s="39"/>
      <c r="BT127" s="39" t="s">
        <v>2266</v>
      </c>
      <c r="BU127" s="39" t="s">
        <v>1364</v>
      </c>
      <c r="BV127" s="39" t="s">
        <v>119</v>
      </c>
      <c r="BW127" s="39" t="s">
        <v>1005</v>
      </c>
      <c r="BX127" s="39">
        <v>1</v>
      </c>
      <c r="BY127" s="39">
        <v>9</v>
      </c>
      <c r="CF127" t="s">
        <v>2267</v>
      </c>
      <c r="CG127" t="s">
        <v>2268</v>
      </c>
      <c r="CH127" t="s">
        <v>2269</v>
      </c>
      <c r="CI127" t="s">
        <v>1205</v>
      </c>
      <c r="CJ127" t="str">
        <f t="shared" si="2"/>
        <v>Z157:AF157</v>
      </c>
      <c r="CL127" t="s">
        <v>2270</v>
      </c>
      <c r="CM127" t="s">
        <v>1207</v>
      </c>
      <c r="CN127" t="s">
        <v>1208</v>
      </c>
      <c r="CO127" t="s">
        <v>1209</v>
      </c>
      <c r="CP127" t="str">
        <f t="shared" si="3"/>
        <v>Range("Z157:AF157").Value = ThisWorkbook.Sheets("Data Source").Range("CK127").Value</v>
      </c>
    </row>
    <row r="128" spans="1:94" ht="26">
      <c r="R128" s="33" t="s">
        <v>1375</v>
      </c>
      <c r="S128" s="33" t="s">
        <v>1212</v>
      </c>
      <c r="T128" s="33" t="s">
        <v>389</v>
      </c>
      <c r="U128" s="33">
        <v>350</v>
      </c>
      <c r="V128" s="33" t="s">
        <v>115</v>
      </c>
      <c r="W128" s="33" t="s">
        <v>115</v>
      </c>
      <c r="X128" s="33">
        <v>82</v>
      </c>
      <c r="Y128" s="9" t="s">
        <v>1211</v>
      </c>
      <c r="BM128" s="39" t="s">
        <v>2271</v>
      </c>
      <c r="BN128" s="39" t="s">
        <v>1443</v>
      </c>
      <c r="BP128" s="39" t="s">
        <v>2272</v>
      </c>
      <c r="BQ128" s="39" t="s">
        <v>1236</v>
      </c>
      <c r="BR128" s="39"/>
      <c r="BS128" s="39"/>
      <c r="BT128" s="39" t="s">
        <v>2174</v>
      </c>
      <c r="BU128" s="39" t="s">
        <v>1224</v>
      </c>
      <c r="BV128" s="39" t="s">
        <v>119</v>
      </c>
      <c r="BW128" s="39" t="s">
        <v>1005</v>
      </c>
      <c r="BX128" s="39">
        <v>3</v>
      </c>
      <c r="BY128" s="39">
        <v>8</v>
      </c>
      <c r="CF128" t="s">
        <v>2273</v>
      </c>
      <c r="CG128" t="s">
        <v>2274</v>
      </c>
      <c r="CH128" t="s">
        <v>2275</v>
      </c>
      <c r="CI128" t="s">
        <v>1205</v>
      </c>
      <c r="CJ128" t="str">
        <f t="shared" si="2"/>
        <v>Z158:AF158</v>
      </c>
      <c r="CL128" t="s">
        <v>2276</v>
      </c>
      <c r="CM128" t="s">
        <v>1207</v>
      </c>
      <c r="CN128" t="s">
        <v>1208</v>
      </c>
      <c r="CO128" t="s">
        <v>1209</v>
      </c>
      <c r="CP128" t="str">
        <f t="shared" si="3"/>
        <v>Range("Z158:AF158").Value = ThisWorkbook.Sheets("Data Source").Range("CK128").Value</v>
      </c>
    </row>
    <row r="129" spans="1:94" ht="26">
      <c r="A129" t="s">
        <v>2277</v>
      </c>
      <c r="B129">
        <v>0</v>
      </c>
      <c r="C129">
        <v>0</v>
      </c>
      <c r="R129" s="33" t="s">
        <v>1375</v>
      </c>
      <c r="S129" s="33" t="s">
        <v>1216</v>
      </c>
      <c r="T129" s="33" t="s">
        <v>389</v>
      </c>
      <c r="U129" s="33">
        <v>350</v>
      </c>
      <c r="V129" s="33" t="s">
        <v>115</v>
      </c>
      <c r="W129" s="33" t="s">
        <v>115</v>
      </c>
      <c r="X129" s="33">
        <v>82</v>
      </c>
      <c r="Y129" s="9" t="s">
        <v>1211</v>
      </c>
      <c r="BM129" s="39" t="s">
        <v>2278</v>
      </c>
      <c r="BN129" s="39" t="s">
        <v>1454</v>
      </c>
      <c r="BP129" s="39" t="s">
        <v>2279</v>
      </c>
      <c r="BQ129" s="39" t="s">
        <v>1236</v>
      </c>
      <c r="BR129" s="39"/>
      <c r="BS129" s="39"/>
      <c r="BT129" s="39" t="s">
        <v>2181</v>
      </c>
      <c r="BU129" s="39" t="s">
        <v>1238</v>
      </c>
      <c r="BV129" s="39" t="s">
        <v>119</v>
      </c>
      <c r="BW129" s="39" t="s">
        <v>1005</v>
      </c>
      <c r="BX129" s="39">
        <v>3</v>
      </c>
      <c r="BY129" s="39">
        <v>8</v>
      </c>
      <c r="CF129" t="s">
        <v>2280</v>
      </c>
      <c r="CG129" t="s">
        <v>2281</v>
      </c>
      <c r="CH129" t="s">
        <v>2282</v>
      </c>
      <c r="CI129" t="s">
        <v>1205</v>
      </c>
      <c r="CJ129" t="str">
        <f t="shared" ref="CJ129:CJ158" si="4">CG129&amp;CI129&amp;CH129</f>
        <v>H160:R160</v>
      </c>
      <c r="CL129" t="s">
        <v>2283</v>
      </c>
      <c r="CM129" t="s">
        <v>1207</v>
      </c>
      <c r="CN129" t="s">
        <v>1208</v>
      </c>
      <c r="CO129" t="s">
        <v>1209</v>
      </c>
      <c r="CP129" t="str">
        <f t="shared" ref="CP129:CP158" si="5">CM129&amp;CJ129&amp;CN129&amp;CL129&amp;CO129</f>
        <v>Range("H160:R160").Value = ThisWorkbook.Sheets("Data Source").Range("CK129").Value</v>
      </c>
    </row>
    <row r="130" spans="1:94" ht="26">
      <c r="B130">
        <v>1</v>
      </c>
      <c r="C130">
        <v>1000</v>
      </c>
      <c r="R130" s="33" t="s">
        <v>1375</v>
      </c>
      <c r="S130" s="33" t="s">
        <v>847</v>
      </c>
      <c r="T130" s="33" t="s">
        <v>389</v>
      </c>
      <c r="U130" s="33">
        <v>90</v>
      </c>
      <c r="V130" s="33" t="s">
        <v>115</v>
      </c>
      <c r="W130" s="33" t="s">
        <v>115</v>
      </c>
      <c r="X130" s="33">
        <v>20</v>
      </c>
      <c r="Y130" s="9" t="s">
        <v>1211</v>
      </c>
      <c r="BM130" s="39" t="s">
        <v>2284</v>
      </c>
      <c r="BN130" s="39" t="s">
        <v>1463</v>
      </c>
      <c r="BP130" s="39" t="s">
        <v>2285</v>
      </c>
      <c r="BQ130" s="39" t="s">
        <v>1236</v>
      </c>
      <c r="BR130" s="39"/>
      <c r="BS130" s="39"/>
      <c r="BT130" s="39" t="s">
        <v>2188</v>
      </c>
      <c r="BU130" s="39" t="s">
        <v>1250</v>
      </c>
      <c r="BV130" s="39" t="s">
        <v>119</v>
      </c>
      <c r="BW130" s="39" t="s">
        <v>1005</v>
      </c>
      <c r="BX130" s="39">
        <v>3</v>
      </c>
      <c r="BY130" s="39">
        <v>8</v>
      </c>
      <c r="CF130" t="s">
        <v>2286</v>
      </c>
      <c r="CG130" t="s">
        <v>2287</v>
      </c>
      <c r="CH130" t="s">
        <v>2288</v>
      </c>
      <c r="CI130" t="s">
        <v>1205</v>
      </c>
      <c r="CJ130" t="str">
        <f t="shared" si="4"/>
        <v>H161:R161</v>
      </c>
      <c r="CL130" t="s">
        <v>2289</v>
      </c>
      <c r="CM130" t="s">
        <v>1207</v>
      </c>
      <c r="CN130" t="s">
        <v>1208</v>
      </c>
      <c r="CO130" t="s">
        <v>1209</v>
      </c>
      <c r="CP130" t="str">
        <f t="shared" si="5"/>
        <v>Range("H161:R161").Value = ThisWorkbook.Sheets("Data Source").Range("CK130").Value</v>
      </c>
    </row>
    <row r="131" spans="1:94" ht="26">
      <c r="B131">
        <v>2</v>
      </c>
      <c r="C131">
        <v>2000</v>
      </c>
      <c r="R131" s="33" t="s">
        <v>1375</v>
      </c>
      <c r="S131" s="33" t="s">
        <v>162</v>
      </c>
      <c r="T131" s="33" t="s">
        <v>389</v>
      </c>
      <c r="U131" s="33">
        <v>150</v>
      </c>
      <c r="V131" s="33" t="s">
        <v>115</v>
      </c>
      <c r="W131" s="33" t="s">
        <v>115</v>
      </c>
      <c r="X131" s="33">
        <v>30</v>
      </c>
      <c r="Y131" s="9" t="s">
        <v>1211</v>
      </c>
      <c r="BM131" s="39" t="s">
        <v>2290</v>
      </c>
      <c r="BN131" s="39" t="s">
        <v>1473</v>
      </c>
      <c r="BP131" s="39" t="s">
        <v>2291</v>
      </c>
      <c r="BQ131" s="39" t="s">
        <v>1236</v>
      </c>
      <c r="BR131" s="39"/>
      <c r="BS131" s="39"/>
      <c r="BT131" s="39" t="s">
        <v>2195</v>
      </c>
      <c r="BU131" s="39" t="s">
        <v>1266</v>
      </c>
      <c r="BV131" s="39" t="s">
        <v>119</v>
      </c>
      <c r="BW131" s="39" t="s">
        <v>1005</v>
      </c>
      <c r="BX131" s="39">
        <v>3</v>
      </c>
      <c r="BY131" s="39">
        <v>8</v>
      </c>
      <c r="CF131" t="s">
        <v>2292</v>
      </c>
      <c r="CG131" t="s">
        <v>2293</v>
      </c>
      <c r="CH131" t="s">
        <v>2294</v>
      </c>
      <c r="CI131" t="s">
        <v>1205</v>
      </c>
      <c r="CJ131" t="str">
        <f t="shared" si="4"/>
        <v>H162:R162</v>
      </c>
      <c r="CL131" t="s">
        <v>2295</v>
      </c>
      <c r="CM131" t="s">
        <v>1207</v>
      </c>
      <c r="CN131" t="s">
        <v>1208</v>
      </c>
      <c r="CO131" t="s">
        <v>1209</v>
      </c>
      <c r="CP131" t="str">
        <f t="shared" si="5"/>
        <v>Range("H162:R162").Value = ThisWorkbook.Sheets("Data Source").Range("CK131").Value</v>
      </c>
    </row>
    <row r="132" spans="1:94" ht="26">
      <c r="B132">
        <v>3</v>
      </c>
      <c r="C132">
        <v>3000</v>
      </c>
      <c r="R132" s="33" t="s">
        <v>1375</v>
      </c>
      <c r="S132" s="33" t="s">
        <v>857</v>
      </c>
      <c r="T132" s="33" t="s">
        <v>389</v>
      </c>
      <c r="U132" s="33">
        <v>550</v>
      </c>
      <c r="V132" s="33" t="s">
        <v>115</v>
      </c>
      <c r="W132" s="33" t="s">
        <v>115</v>
      </c>
      <c r="X132" s="33">
        <v>180</v>
      </c>
      <c r="Y132" s="9" t="s">
        <v>1255</v>
      </c>
      <c r="BM132" s="39" t="s">
        <v>2296</v>
      </c>
      <c r="BN132" s="39" t="s">
        <v>1485</v>
      </c>
      <c r="BP132" s="39" t="s">
        <v>2297</v>
      </c>
      <c r="BQ132" s="39" t="s">
        <v>1236</v>
      </c>
      <c r="BR132" s="39"/>
      <c r="BS132" s="39"/>
      <c r="BT132" s="39" t="s">
        <v>2201</v>
      </c>
      <c r="BU132" s="39" t="s">
        <v>1281</v>
      </c>
      <c r="BV132" s="39" t="s">
        <v>119</v>
      </c>
      <c r="BW132" s="39" t="s">
        <v>1005</v>
      </c>
      <c r="BX132" s="39">
        <v>3</v>
      </c>
      <c r="BY132" s="39">
        <v>8</v>
      </c>
      <c r="CF132" t="s">
        <v>2298</v>
      </c>
      <c r="CG132" t="s">
        <v>2299</v>
      </c>
      <c r="CH132" t="s">
        <v>2300</v>
      </c>
      <c r="CI132" t="s">
        <v>1205</v>
      </c>
      <c r="CJ132" t="str">
        <f t="shared" si="4"/>
        <v>H163:R163</v>
      </c>
      <c r="CL132" t="s">
        <v>2301</v>
      </c>
      <c r="CM132" t="s">
        <v>1207</v>
      </c>
      <c r="CN132" t="s">
        <v>1208</v>
      </c>
      <c r="CO132" t="s">
        <v>1209</v>
      </c>
      <c r="CP132" t="str">
        <f t="shared" si="5"/>
        <v>Range("H163:R163").Value = ThisWorkbook.Sheets("Data Source").Range("CK132").Value</v>
      </c>
    </row>
    <row r="133" spans="1:94" ht="26">
      <c r="B133">
        <v>4</v>
      </c>
      <c r="C133">
        <v>4000</v>
      </c>
      <c r="R133" s="33" t="s">
        <v>1375</v>
      </c>
      <c r="S133" s="33" t="s">
        <v>858</v>
      </c>
      <c r="T133" s="33" t="s">
        <v>389</v>
      </c>
      <c r="U133" s="33">
        <v>550</v>
      </c>
      <c r="V133" s="33" t="s">
        <v>115</v>
      </c>
      <c r="W133" s="33" t="s">
        <v>115</v>
      </c>
      <c r="X133" s="33">
        <v>195</v>
      </c>
      <c r="Y133" s="9" t="s">
        <v>1255</v>
      </c>
      <c r="BM133" s="39" t="s">
        <v>2302</v>
      </c>
      <c r="BN133" s="39" t="s">
        <v>1497</v>
      </c>
      <c r="BP133" s="39" t="s">
        <v>2303</v>
      </c>
      <c r="BQ133" s="39" t="s">
        <v>1236</v>
      </c>
      <c r="BR133" s="39"/>
      <c r="BS133" s="39"/>
      <c r="BT133" s="39" t="s">
        <v>2208</v>
      </c>
      <c r="BU133" s="39" t="s">
        <v>1293</v>
      </c>
      <c r="BV133" s="39" t="s">
        <v>119</v>
      </c>
      <c r="BW133" s="39" t="s">
        <v>1005</v>
      </c>
      <c r="BX133" s="39">
        <v>3</v>
      </c>
      <c r="BY133" s="39">
        <v>8</v>
      </c>
      <c r="CF133" t="s">
        <v>2304</v>
      </c>
      <c r="CG133" t="s">
        <v>2305</v>
      </c>
      <c r="CH133" t="s">
        <v>2306</v>
      </c>
      <c r="CI133" t="s">
        <v>1205</v>
      </c>
      <c r="CJ133" t="str">
        <f t="shared" si="4"/>
        <v>H164:R164</v>
      </c>
      <c r="CL133" t="s">
        <v>2307</v>
      </c>
      <c r="CM133" t="s">
        <v>1207</v>
      </c>
      <c r="CN133" t="s">
        <v>1208</v>
      </c>
      <c r="CO133" t="s">
        <v>1209</v>
      </c>
      <c r="CP133" t="str">
        <f t="shared" si="5"/>
        <v>Range("H164:R164").Value = ThisWorkbook.Sheets("Data Source").Range("CK133").Value</v>
      </c>
    </row>
    <row r="134" spans="1:94" ht="26">
      <c r="B134">
        <v>5</v>
      </c>
      <c r="C134">
        <v>5000</v>
      </c>
      <c r="R134" s="33" t="s">
        <v>1273</v>
      </c>
      <c r="S134" s="33" t="s">
        <v>1212</v>
      </c>
      <c r="T134" s="33" t="s">
        <v>118</v>
      </c>
      <c r="U134" s="33">
        <v>265</v>
      </c>
      <c r="V134" s="33">
        <v>295</v>
      </c>
      <c r="W134" s="33">
        <v>175</v>
      </c>
      <c r="X134" s="33">
        <v>50</v>
      </c>
      <c r="Y134" s="9" t="s">
        <v>1211</v>
      </c>
      <c r="BM134" s="39" t="s">
        <v>2308</v>
      </c>
      <c r="BN134" s="39" t="s">
        <v>1506</v>
      </c>
      <c r="BP134" s="39" t="s">
        <v>2309</v>
      </c>
      <c r="BQ134" s="39" t="s">
        <v>1236</v>
      </c>
      <c r="BR134" s="39"/>
      <c r="BS134" s="39"/>
      <c r="BT134" s="39" t="s">
        <v>2215</v>
      </c>
      <c r="BU134" s="39" t="s">
        <v>1304</v>
      </c>
      <c r="BV134" s="39" t="s">
        <v>119</v>
      </c>
      <c r="BW134" s="39" t="s">
        <v>1005</v>
      </c>
      <c r="BX134" s="39">
        <v>3</v>
      </c>
      <c r="BY134" s="39">
        <v>8</v>
      </c>
      <c r="CF134" t="s">
        <v>2220</v>
      </c>
      <c r="CG134" t="s">
        <v>2310</v>
      </c>
      <c r="CH134" t="s">
        <v>2311</v>
      </c>
      <c r="CI134" t="s">
        <v>1205</v>
      </c>
      <c r="CJ134" t="str">
        <f t="shared" si="4"/>
        <v>Z159:AF159</v>
      </c>
      <c r="CK134" t="s">
        <v>76</v>
      </c>
      <c r="CL134" t="s">
        <v>2312</v>
      </c>
      <c r="CM134" t="s">
        <v>1207</v>
      </c>
      <c r="CN134" t="s">
        <v>1208</v>
      </c>
      <c r="CO134" t="s">
        <v>1209</v>
      </c>
      <c r="CP134" t="str">
        <f t="shared" si="5"/>
        <v>Range("Z159:AF159").Value = ThisWorkbook.Sheets("Data Source").Range("CK134").Value</v>
      </c>
    </row>
    <row r="135" spans="1:94" ht="26">
      <c r="R135" s="33" t="s">
        <v>1273</v>
      </c>
      <c r="S135" s="33" t="s">
        <v>1216</v>
      </c>
      <c r="T135" s="33" t="s">
        <v>118</v>
      </c>
      <c r="U135" s="33">
        <v>265</v>
      </c>
      <c r="V135" s="33">
        <v>295</v>
      </c>
      <c r="W135" s="33">
        <v>175</v>
      </c>
      <c r="X135" s="33">
        <v>50</v>
      </c>
      <c r="Y135" s="9" t="s">
        <v>1211</v>
      </c>
      <c r="BM135" s="39" t="s">
        <v>2313</v>
      </c>
      <c r="BN135" s="39" t="s">
        <v>1516</v>
      </c>
      <c r="BP135" s="39" t="s">
        <v>2314</v>
      </c>
      <c r="BQ135" s="39" t="s">
        <v>1236</v>
      </c>
      <c r="BR135" s="39"/>
      <c r="BS135" s="39"/>
      <c r="BT135" s="39" t="s">
        <v>2224</v>
      </c>
      <c r="BU135" s="39" t="s">
        <v>1319</v>
      </c>
      <c r="BV135" s="39" t="s">
        <v>119</v>
      </c>
      <c r="BW135" s="39" t="s">
        <v>1005</v>
      </c>
      <c r="BX135" s="39">
        <v>3</v>
      </c>
      <c r="BY135" s="39">
        <v>8</v>
      </c>
      <c r="CF135" t="s">
        <v>2248</v>
      </c>
      <c r="CG135" t="s">
        <v>2315</v>
      </c>
      <c r="CH135" t="s">
        <v>2316</v>
      </c>
      <c r="CI135" t="s">
        <v>1205</v>
      </c>
      <c r="CJ135" t="str">
        <f t="shared" si="4"/>
        <v>Z160:AF160</v>
      </c>
      <c r="CK135" t="s">
        <v>76</v>
      </c>
      <c r="CL135" t="s">
        <v>2317</v>
      </c>
      <c r="CM135" t="s">
        <v>1207</v>
      </c>
      <c r="CN135" t="s">
        <v>1208</v>
      </c>
      <c r="CO135" t="s">
        <v>1209</v>
      </c>
      <c r="CP135" t="str">
        <f t="shared" si="5"/>
        <v>Range("Z160:AF160").Value = ThisWorkbook.Sheets("Data Source").Range("CK135").Value</v>
      </c>
    </row>
    <row r="136" spans="1:94" ht="26">
      <c r="R136" s="33" t="s">
        <v>1273</v>
      </c>
      <c r="S136" s="33" t="s">
        <v>847</v>
      </c>
      <c r="T136" s="33" t="s">
        <v>118</v>
      </c>
      <c r="U136" s="33">
        <v>90</v>
      </c>
      <c r="V136" s="33" t="s">
        <v>115</v>
      </c>
      <c r="W136" s="33" t="s">
        <v>115</v>
      </c>
      <c r="X136" s="33">
        <v>20</v>
      </c>
      <c r="Y136" s="9" t="s">
        <v>1211</v>
      </c>
      <c r="BM136" s="39" t="s">
        <v>2318</v>
      </c>
      <c r="BN136" s="39" t="s">
        <v>1528</v>
      </c>
      <c r="BP136" s="39" t="s">
        <v>2319</v>
      </c>
      <c r="BQ136" s="39" t="s">
        <v>1236</v>
      </c>
      <c r="BR136" s="39"/>
      <c r="BS136" s="39"/>
      <c r="BT136" s="39" t="s">
        <v>2051</v>
      </c>
      <c r="BU136" s="39" t="s">
        <v>1334</v>
      </c>
      <c r="BV136" s="39" t="s">
        <v>119</v>
      </c>
      <c r="BW136" s="39" t="s">
        <v>1005</v>
      </c>
      <c r="BX136" s="39">
        <v>3</v>
      </c>
      <c r="BY136" s="39">
        <v>8</v>
      </c>
      <c r="CF136" t="s">
        <v>2320</v>
      </c>
      <c r="CG136" t="s">
        <v>2321</v>
      </c>
      <c r="CH136" t="s">
        <v>2322</v>
      </c>
      <c r="CI136" t="s">
        <v>1205</v>
      </c>
      <c r="CJ136" t="str">
        <f t="shared" si="4"/>
        <v>Z163:AF163</v>
      </c>
      <c r="CK136">
        <v>0</v>
      </c>
      <c r="CL136" t="s">
        <v>2323</v>
      </c>
      <c r="CM136" t="s">
        <v>1207</v>
      </c>
      <c r="CN136" t="s">
        <v>1208</v>
      </c>
      <c r="CO136" t="s">
        <v>1209</v>
      </c>
      <c r="CP136" t="str">
        <f t="shared" si="5"/>
        <v>Range("Z163:AF163").Value = ThisWorkbook.Sheets("Data Source").Range("CK136").Value</v>
      </c>
    </row>
    <row r="137" spans="1:94" ht="26">
      <c r="R137" s="33" t="s">
        <v>1273</v>
      </c>
      <c r="S137" s="33" t="s">
        <v>162</v>
      </c>
      <c r="T137" s="33" t="s">
        <v>118</v>
      </c>
      <c r="U137" s="33">
        <v>150</v>
      </c>
      <c r="V137" s="33">
        <v>165</v>
      </c>
      <c r="W137" s="33">
        <v>100</v>
      </c>
      <c r="X137" s="33">
        <v>30</v>
      </c>
      <c r="Y137" s="9" t="s">
        <v>1211</v>
      </c>
      <c r="BM137" s="39" t="s">
        <v>2324</v>
      </c>
      <c r="BN137" s="39" t="s">
        <v>1538</v>
      </c>
      <c r="BP137" s="39" t="s">
        <v>2325</v>
      </c>
      <c r="BQ137" s="39" t="s">
        <v>1236</v>
      </c>
      <c r="BR137" s="39"/>
      <c r="BS137" s="39"/>
      <c r="BT137" s="39" t="s">
        <v>1539</v>
      </c>
      <c r="BU137" s="39" t="s">
        <v>1344</v>
      </c>
      <c r="BV137" s="39" t="s">
        <v>119</v>
      </c>
      <c r="BW137" s="39" t="s">
        <v>1005</v>
      </c>
      <c r="BX137" s="39">
        <v>3</v>
      </c>
      <c r="BY137" s="39">
        <v>8</v>
      </c>
      <c r="CF137" t="s">
        <v>2326</v>
      </c>
      <c r="CG137" t="s">
        <v>2327</v>
      </c>
      <c r="CH137" t="s">
        <v>2328</v>
      </c>
      <c r="CI137" t="s">
        <v>1205</v>
      </c>
      <c r="CJ137" t="str">
        <f t="shared" si="4"/>
        <v>Z164:AF164</v>
      </c>
      <c r="CK137">
        <v>0</v>
      </c>
      <c r="CL137" t="s">
        <v>2329</v>
      </c>
      <c r="CM137" t="s">
        <v>1207</v>
      </c>
      <c r="CN137" t="s">
        <v>1208</v>
      </c>
      <c r="CO137" t="s">
        <v>1209</v>
      </c>
      <c r="CP137" t="str">
        <f t="shared" si="5"/>
        <v>Range("Z164:AF164").Value = ThisWorkbook.Sheets("Data Source").Range("CK137").Value</v>
      </c>
    </row>
    <row r="138" spans="1:94" ht="26">
      <c r="A138" t="s">
        <v>2330</v>
      </c>
      <c r="B138" t="s">
        <v>2331</v>
      </c>
      <c r="C138">
        <v>0</v>
      </c>
      <c r="D138">
        <v>0</v>
      </c>
      <c r="R138" s="33" t="s">
        <v>1273</v>
      </c>
      <c r="S138" s="33" t="s">
        <v>857</v>
      </c>
      <c r="T138" s="33" t="s">
        <v>118</v>
      </c>
      <c r="U138" s="33">
        <v>500</v>
      </c>
      <c r="V138" s="33">
        <v>535</v>
      </c>
      <c r="W138" s="33">
        <v>315</v>
      </c>
      <c r="X138" s="33">
        <v>145</v>
      </c>
      <c r="Y138" s="9" t="s">
        <v>1255</v>
      </c>
      <c r="BM138" s="39" t="s">
        <v>2332</v>
      </c>
      <c r="BN138" s="39" t="s">
        <v>1278</v>
      </c>
      <c r="BP138" s="39" t="s">
        <v>2333</v>
      </c>
      <c r="BQ138" s="39" t="s">
        <v>1236</v>
      </c>
      <c r="BR138" s="39"/>
      <c r="BS138" s="39"/>
      <c r="BT138" s="39" t="s">
        <v>1248</v>
      </c>
      <c r="BU138" s="39" t="s">
        <v>1356</v>
      </c>
      <c r="BV138" s="39" t="s">
        <v>119</v>
      </c>
      <c r="BW138" s="39" t="s">
        <v>1005</v>
      </c>
      <c r="BX138" s="39">
        <v>3</v>
      </c>
      <c r="BY138" s="39">
        <v>8</v>
      </c>
      <c r="CF138" t="s">
        <v>2277</v>
      </c>
      <c r="CG138" t="s">
        <v>2334</v>
      </c>
      <c r="CH138" t="s">
        <v>2335</v>
      </c>
      <c r="CI138" t="s">
        <v>1205</v>
      </c>
      <c r="CJ138" t="str">
        <f t="shared" si="4"/>
        <v>H165:AA165</v>
      </c>
      <c r="CK138">
        <v>0</v>
      </c>
      <c r="CL138" t="s">
        <v>2336</v>
      </c>
      <c r="CM138" t="s">
        <v>1207</v>
      </c>
      <c r="CN138" t="s">
        <v>1208</v>
      </c>
      <c r="CO138" t="s">
        <v>1209</v>
      </c>
      <c r="CP138" t="str">
        <f t="shared" si="5"/>
        <v>Range("H165:AA165").Value = ThisWorkbook.Sheets("Data Source").Range("CK138").Value</v>
      </c>
    </row>
    <row r="139" spans="1:94" ht="26">
      <c r="B139" t="s">
        <v>2337</v>
      </c>
      <c r="C139">
        <v>1</v>
      </c>
      <c r="D139">
        <v>2000</v>
      </c>
      <c r="R139" s="33" t="s">
        <v>1273</v>
      </c>
      <c r="S139" s="33" t="s">
        <v>858</v>
      </c>
      <c r="T139" s="33" t="s">
        <v>118</v>
      </c>
      <c r="U139" s="33">
        <v>500</v>
      </c>
      <c r="V139" s="33">
        <v>545</v>
      </c>
      <c r="W139" s="33">
        <v>325</v>
      </c>
      <c r="X139" s="33">
        <v>145</v>
      </c>
      <c r="Y139" s="9" t="s">
        <v>1255</v>
      </c>
      <c r="BM139" s="39" t="s">
        <v>2338</v>
      </c>
      <c r="BN139" s="39" t="s">
        <v>1290</v>
      </c>
      <c r="BP139" s="39" t="s">
        <v>2339</v>
      </c>
      <c r="BQ139" s="39" t="s">
        <v>1236</v>
      </c>
      <c r="BR139" s="39"/>
      <c r="BS139" s="39"/>
      <c r="BT139" s="39" t="s">
        <v>2252</v>
      </c>
      <c r="BU139" s="39" t="s">
        <v>1369</v>
      </c>
      <c r="BV139" s="39" t="s">
        <v>119</v>
      </c>
      <c r="BW139" s="39" t="s">
        <v>1005</v>
      </c>
      <c r="BX139" s="39">
        <v>3</v>
      </c>
      <c r="BY139" s="39">
        <v>8</v>
      </c>
      <c r="CF139" t="s">
        <v>2340</v>
      </c>
      <c r="CG139" t="s">
        <v>2341</v>
      </c>
      <c r="CH139" t="s">
        <v>2342</v>
      </c>
      <c r="CI139" t="s">
        <v>1205</v>
      </c>
      <c r="CJ139" t="str">
        <f t="shared" si="4"/>
        <v>M166:R166</v>
      </c>
      <c r="CK139">
        <v>0</v>
      </c>
      <c r="CL139" t="s">
        <v>2343</v>
      </c>
      <c r="CM139" t="s">
        <v>1207</v>
      </c>
      <c r="CN139" t="s">
        <v>1208</v>
      </c>
      <c r="CO139" t="s">
        <v>1209</v>
      </c>
      <c r="CP139" t="str">
        <f t="shared" si="5"/>
        <v>Range("M166:R166").Value = ThisWorkbook.Sheets("Data Source").Range("CK139").Value</v>
      </c>
    </row>
    <row r="140" spans="1:94" ht="26">
      <c r="C140">
        <v>2</v>
      </c>
      <c r="D140">
        <v>4000</v>
      </c>
      <c r="R140" s="33" t="s">
        <v>1273</v>
      </c>
      <c r="S140" s="33" t="s">
        <v>1212</v>
      </c>
      <c r="T140" s="33" t="s">
        <v>389</v>
      </c>
      <c r="U140" s="33">
        <v>365</v>
      </c>
      <c r="V140" s="33">
        <v>385</v>
      </c>
      <c r="W140" s="33">
        <v>230</v>
      </c>
      <c r="X140" s="33">
        <v>82</v>
      </c>
      <c r="Y140" s="9" t="s">
        <v>1211</v>
      </c>
      <c r="BM140" s="39" t="s">
        <v>2344</v>
      </c>
      <c r="BN140" s="39" t="s">
        <v>1301</v>
      </c>
      <c r="BP140" s="39" t="s">
        <v>2345</v>
      </c>
      <c r="BQ140" s="39" t="s">
        <v>1236</v>
      </c>
      <c r="BR140" s="39"/>
      <c r="BS140" s="39"/>
      <c r="BT140" s="39" t="s">
        <v>2259</v>
      </c>
      <c r="BU140" s="39" t="s">
        <v>1381</v>
      </c>
      <c r="BV140" s="39" t="s">
        <v>119</v>
      </c>
      <c r="BW140" s="39" t="s">
        <v>1005</v>
      </c>
      <c r="BX140" s="39">
        <v>3</v>
      </c>
      <c r="BY140" s="39">
        <v>8</v>
      </c>
      <c r="CB140" t="s">
        <v>2346</v>
      </c>
      <c r="CC140" t="s">
        <v>2347</v>
      </c>
      <c r="CF140" t="s">
        <v>2348</v>
      </c>
      <c r="CG140" t="s">
        <v>2349</v>
      </c>
      <c r="CH140" t="s">
        <v>2350</v>
      </c>
      <c r="CI140" t="s">
        <v>1205</v>
      </c>
      <c r="CJ140" t="str">
        <f t="shared" si="4"/>
        <v>X166:AF166</v>
      </c>
      <c r="CK140">
        <v>0</v>
      </c>
      <c r="CL140" t="s">
        <v>2351</v>
      </c>
      <c r="CM140" t="s">
        <v>1207</v>
      </c>
      <c r="CN140" t="s">
        <v>1208</v>
      </c>
      <c r="CO140" t="s">
        <v>1209</v>
      </c>
      <c r="CP140" t="str">
        <f t="shared" si="5"/>
        <v>Range("X166:AF166").Value = ThisWorkbook.Sheets("Data Source").Range("CK140").Value</v>
      </c>
    </row>
    <row r="141" spans="1:94" ht="26">
      <c r="C141">
        <v>3</v>
      </c>
      <c r="D141">
        <v>6000</v>
      </c>
      <c r="R141" s="33" t="s">
        <v>1273</v>
      </c>
      <c r="S141" s="33" t="s">
        <v>1216</v>
      </c>
      <c r="T141" s="33" t="s">
        <v>389</v>
      </c>
      <c r="U141" s="33">
        <v>365</v>
      </c>
      <c r="V141" s="33">
        <v>385</v>
      </c>
      <c r="W141" s="33">
        <v>230</v>
      </c>
      <c r="X141" s="33">
        <v>82</v>
      </c>
      <c r="Y141" s="9" t="s">
        <v>1211</v>
      </c>
      <c r="BM141" s="39" t="s">
        <v>2352</v>
      </c>
      <c r="BN141" s="39" t="s">
        <v>1316</v>
      </c>
      <c r="BP141" s="39" t="s">
        <v>2353</v>
      </c>
      <c r="BQ141" s="39" t="s">
        <v>1236</v>
      </c>
      <c r="BR141" s="39"/>
      <c r="BS141" s="39"/>
      <c r="BT141" s="39" t="s">
        <v>2266</v>
      </c>
      <c r="BU141" s="39" t="s">
        <v>1364</v>
      </c>
      <c r="BV141" s="39" t="s">
        <v>119</v>
      </c>
      <c r="BW141" s="39" t="s">
        <v>1005</v>
      </c>
      <c r="BX141" s="39">
        <v>3</v>
      </c>
      <c r="BY141" s="39">
        <v>8</v>
      </c>
      <c r="CB141" t="s">
        <v>2354</v>
      </c>
      <c r="CC141" t="s">
        <v>2355</v>
      </c>
      <c r="CF141" t="s">
        <v>1480</v>
      </c>
      <c r="CG141" t="s">
        <v>2346</v>
      </c>
      <c r="CH141" t="s">
        <v>2347</v>
      </c>
      <c r="CI141" t="s">
        <v>1205</v>
      </c>
      <c r="CJ141" t="str">
        <f t="shared" si="4"/>
        <v>H167:AC167</v>
      </c>
      <c r="CK141" t="s">
        <v>261</v>
      </c>
      <c r="CL141" t="s">
        <v>2356</v>
      </c>
      <c r="CM141" t="s">
        <v>1207</v>
      </c>
      <c r="CN141" t="s">
        <v>1208</v>
      </c>
      <c r="CO141" t="s">
        <v>1209</v>
      </c>
      <c r="CP141" t="str">
        <f t="shared" si="5"/>
        <v>Range("H167:AC167").Value = ThisWorkbook.Sheets("Data Source").Range("CK141").Value</v>
      </c>
    </row>
    <row r="142" spans="1:94" ht="26">
      <c r="C142">
        <v>4</v>
      </c>
      <c r="D142">
        <v>8000</v>
      </c>
      <c r="R142" s="33" t="s">
        <v>1273</v>
      </c>
      <c r="S142" s="33" t="s">
        <v>847</v>
      </c>
      <c r="T142" s="33" t="s">
        <v>389</v>
      </c>
      <c r="U142" s="33">
        <v>90</v>
      </c>
      <c r="V142" s="33" t="s">
        <v>115</v>
      </c>
      <c r="W142" s="33" t="s">
        <v>115</v>
      </c>
      <c r="X142" s="33">
        <v>20</v>
      </c>
      <c r="Y142" s="9" t="s">
        <v>1211</v>
      </c>
      <c r="BM142" s="39" t="s">
        <v>2357</v>
      </c>
      <c r="BN142" s="39" t="s">
        <v>1331</v>
      </c>
      <c r="BP142" s="39" t="s">
        <v>2358</v>
      </c>
      <c r="BQ142" s="39" t="s">
        <v>1236</v>
      </c>
      <c r="BR142" s="39"/>
      <c r="BS142" s="39"/>
      <c r="BT142" s="39" t="s">
        <v>2359</v>
      </c>
      <c r="BU142" s="39" t="s">
        <v>1224</v>
      </c>
      <c r="BV142" s="39" t="s">
        <v>605</v>
      </c>
      <c r="BW142" s="39" t="s">
        <v>609</v>
      </c>
      <c r="BX142" s="39">
        <v>1</v>
      </c>
      <c r="BY142" s="39">
        <v>5</v>
      </c>
      <c r="CB142" t="s">
        <v>2360</v>
      </c>
      <c r="CC142" t="s">
        <v>2361</v>
      </c>
      <c r="CF142" t="s">
        <v>216</v>
      </c>
      <c r="CG142" t="s">
        <v>2354</v>
      </c>
      <c r="CH142" t="s">
        <v>2355</v>
      </c>
      <c r="CI142" t="s">
        <v>1205</v>
      </c>
      <c r="CJ142" t="str">
        <f t="shared" si="4"/>
        <v>H168:AC168</v>
      </c>
      <c r="CK142" t="s">
        <v>263</v>
      </c>
      <c r="CL142" t="s">
        <v>2362</v>
      </c>
      <c r="CM142" t="s">
        <v>1207</v>
      </c>
      <c r="CN142" t="s">
        <v>1208</v>
      </c>
      <c r="CO142" t="s">
        <v>1209</v>
      </c>
      <c r="CP142" t="str">
        <f t="shared" si="5"/>
        <v>Range("H168:AC168").Value = ThisWorkbook.Sheets("Data Source").Range("CK142").Value</v>
      </c>
    </row>
    <row r="143" spans="1:94" ht="26">
      <c r="C143">
        <v>5</v>
      </c>
      <c r="D143">
        <v>10000</v>
      </c>
      <c r="R143" s="33" t="s">
        <v>1273</v>
      </c>
      <c r="S143" s="33" t="s">
        <v>162</v>
      </c>
      <c r="T143" s="33" t="s">
        <v>389</v>
      </c>
      <c r="U143" s="33">
        <v>150</v>
      </c>
      <c r="V143" s="33">
        <v>165</v>
      </c>
      <c r="W143" s="33">
        <v>100</v>
      </c>
      <c r="X143" s="33">
        <v>30</v>
      </c>
      <c r="Y143" s="9" t="s">
        <v>1211</v>
      </c>
      <c r="BM143" s="39" t="s">
        <v>2363</v>
      </c>
      <c r="BN143" s="39" t="s">
        <v>1220</v>
      </c>
      <c r="BP143" s="39" t="s">
        <v>2364</v>
      </c>
      <c r="BQ143" s="39" t="s">
        <v>1236</v>
      </c>
      <c r="BR143" s="39"/>
      <c r="BS143" s="39"/>
      <c r="BT143" s="39" t="s">
        <v>2365</v>
      </c>
      <c r="BU143" s="39" t="s">
        <v>1238</v>
      </c>
      <c r="BV143" s="39" t="s">
        <v>605</v>
      </c>
      <c r="BW143" s="39" t="s">
        <v>609</v>
      </c>
      <c r="BX143" s="39">
        <v>1</v>
      </c>
      <c r="BY143" s="39">
        <v>5</v>
      </c>
      <c r="CB143" t="s">
        <v>2366</v>
      </c>
      <c r="CC143" t="s">
        <v>2367</v>
      </c>
      <c r="CF143" t="s">
        <v>2368</v>
      </c>
      <c r="CG143" t="s">
        <v>2360</v>
      </c>
      <c r="CH143" t="s">
        <v>2361</v>
      </c>
      <c r="CI143" t="s">
        <v>1205</v>
      </c>
      <c r="CJ143" t="str">
        <f t="shared" si="4"/>
        <v>H169:AC169</v>
      </c>
      <c r="CK143" t="s">
        <v>265</v>
      </c>
      <c r="CL143" t="s">
        <v>2369</v>
      </c>
      <c r="CM143" t="s">
        <v>1207</v>
      </c>
      <c r="CN143" t="s">
        <v>1208</v>
      </c>
      <c r="CO143" t="s">
        <v>1209</v>
      </c>
      <c r="CP143" t="str">
        <f t="shared" si="5"/>
        <v>Range("H169:AC169").Value = ThisWorkbook.Sheets("Data Source").Range("CK143").Value</v>
      </c>
    </row>
    <row r="144" spans="1:94" ht="26">
      <c r="R144" s="33" t="s">
        <v>1273</v>
      </c>
      <c r="S144" s="33" t="s">
        <v>857</v>
      </c>
      <c r="T144" s="33" t="s">
        <v>389</v>
      </c>
      <c r="U144" s="33">
        <v>550</v>
      </c>
      <c r="V144" s="33">
        <v>600</v>
      </c>
      <c r="W144" s="33">
        <v>355</v>
      </c>
      <c r="X144" s="33">
        <v>180</v>
      </c>
      <c r="Y144" s="9" t="s">
        <v>1255</v>
      </c>
      <c r="BM144" s="39" t="s">
        <v>2370</v>
      </c>
      <c r="BN144" s="39" t="s">
        <v>1234</v>
      </c>
      <c r="BP144" s="39" t="s">
        <v>2371</v>
      </c>
      <c r="BQ144" s="39" t="s">
        <v>1236</v>
      </c>
      <c r="BR144" s="39"/>
      <c r="BS144" s="39"/>
      <c r="BT144" s="39" t="s">
        <v>2372</v>
      </c>
      <c r="BU144" s="39" t="s">
        <v>1250</v>
      </c>
      <c r="BV144" s="39" t="s">
        <v>605</v>
      </c>
      <c r="BW144" s="39" t="s">
        <v>609</v>
      </c>
      <c r="BX144" s="39">
        <v>1</v>
      </c>
      <c r="BY144" s="39">
        <v>5</v>
      </c>
      <c r="CB144" t="s">
        <v>2373</v>
      </c>
      <c r="CC144" t="s">
        <v>2374</v>
      </c>
      <c r="CF144" t="s">
        <v>2375</v>
      </c>
      <c r="CG144" t="s">
        <v>2366</v>
      </c>
      <c r="CH144" t="s">
        <v>2376</v>
      </c>
      <c r="CI144" t="s">
        <v>1205</v>
      </c>
      <c r="CJ144" t="str">
        <f t="shared" si="4"/>
        <v>H170:AA170</v>
      </c>
      <c r="CK144">
        <v>1</v>
      </c>
      <c r="CL144" t="s">
        <v>2377</v>
      </c>
      <c r="CM144" t="s">
        <v>1207</v>
      </c>
      <c r="CN144" t="s">
        <v>1208</v>
      </c>
      <c r="CO144" t="s">
        <v>1209</v>
      </c>
      <c r="CP144" t="str">
        <f t="shared" si="5"/>
        <v>Range("H170:AA170").Value = ThisWorkbook.Sheets("Data Source").Range("CK144").Value</v>
      </c>
    </row>
    <row r="145" spans="1:94" ht="26">
      <c r="R145" s="33" t="s">
        <v>1273</v>
      </c>
      <c r="S145" s="33" t="s">
        <v>858</v>
      </c>
      <c r="T145" s="33" t="s">
        <v>389</v>
      </c>
      <c r="U145" s="33">
        <v>550</v>
      </c>
      <c r="V145" s="33">
        <v>605</v>
      </c>
      <c r="W145" s="33">
        <v>360</v>
      </c>
      <c r="X145" s="33">
        <v>195</v>
      </c>
      <c r="Y145" s="9" t="s">
        <v>1255</v>
      </c>
      <c r="BM145" s="39" t="s">
        <v>2378</v>
      </c>
      <c r="BN145" s="39" t="s">
        <v>1366</v>
      </c>
      <c r="BP145" s="39" t="s">
        <v>2379</v>
      </c>
      <c r="BQ145" s="39" t="s">
        <v>1236</v>
      </c>
      <c r="BR145" s="39"/>
      <c r="BS145" s="39"/>
      <c r="BT145" s="39" t="s">
        <v>2380</v>
      </c>
      <c r="BU145" s="39" t="s">
        <v>1266</v>
      </c>
      <c r="BV145" s="39" t="s">
        <v>605</v>
      </c>
      <c r="BW145" s="39" t="s">
        <v>609</v>
      </c>
      <c r="BX145" s="39">
        <v>1</v>
      </c>
      <c r="BY145" s="39">
        <v>5</v>
      </c>
      <c r="CF145" t="s">
        <v>480</v>
      </c>
      <c r="CG145" t="s">
        <v>2373</v>
      </c>
      <c r="CH145" t="s">
        <v>2374</v>
      </c>
      <c r="CI145" t="s">
        <v>1205</v>
      </c>
      <c r="CJ145" t="str">
        <f t="shared" si="4"/>
        <v>H171:AC171</v>
      </c>
      <c r="CK145" t="s">
        <v>265</v>
      </c>
      <c r="CL145" t="s">
        <v>2381</v>
      </c>
      <c r="CM145" t="s">
        <v>1207</v>
      </c>
      <c r="CN145" t="s">
        <v>1208</v>
      </c>
      <c r="CO145" t="s">
        <v>1209</v>
      </c>
      <c r="CP145" t="str">
        <f t="shared" si="5"/>
        <v>Range("H171:AC171").Value = ThisWorkbook.Sheets("Data Source").Range("CK145").Value</v>
      </c>
    </row>
    <row r="146" spans="1:94">
      <c r="R146" s="33" t="s">
        <v>1273</v>
      </c>
      <c r="S146" s="33" t="s">
        <v>1212</v>
      </c>
      <c r="T146" s="33" t="s">
        <v>387</v>
      </c>
      <c r="U146" s="33">
        <v>460</v>
      </c>
      <c r="V146" s="33">
        <v>540</v>
      </c>
      <c r="W146" s="33">
        <v>320</v>
      </c>
      <c r="X146" s="33">
        <v>105</v>
      </c>
      <c r="Y146" s="9" t="s">
        <v>1211</v>
      </c>
      <c r="BM146" s="39" t="s">
        <v>2382</v>
      </c>
      <c r="BN146" s="39" t="s">
        <v>1378</v>
      </c>
      <c r="BP146" s="39" t="s">
        <v>2383</v>
      </c>
      <c r="BQ146" s="39" t="s">
        <v>1222</v>
      </c>
      <c r="BR146" s="39"/>
      <c r="BS146" s="39"/>
      <c r="BT146" s="39" t="s">
        <v>2384</v>
      </c>
      <c r="BU146" s="39" t="s">
        <v>1281</v>
      </c>
      <c r="BV146" s="39" t="s">
        <v>605</v>
      </c>
      <c r="BW146" s="39" t="s">
        <v>609</v>
      </c>
      <c r="BX146" s="39">
        <v>1</v>
      </c>
      <c r="BY146" s="39">
        <v>5</v>
      </c>
      <c r="CF146" t="s">
        <v>2385</v>
      </c>
      <c r="CG146" t="s">
        <v>2386</v>
      </c>
      <c r="CH146" t="s">
        <v>2387</v>
      </c>
      <c r="CI146" t="s">
        <v>1205</v>
      </c>
      <c r="CJ146" t="str">
        <f t="shared" si="4"/>
        <v>A173:AK176</v>
      </c>
      <c r="CL146" t="s">
        <v>2388</v>
      </c>
      <c r="CM146" t="s">
        <v>1207</v>
      </c>
      <c r="CN146" t="s">
        <v>1208</v>
      </c>
      <c r="CO146" t="s">
        <v>1209</v>
      </c>
      <c r="CP146" t="str">
        <f t="shared" si="5"/>
        <v>Range("A173:AK176").Value = ThisWorkbook.Sheets("Data Source").Range("CK146").Value</v>
      </c>
    </row>
    <row r="147" spans="1:94">
      <c r="R147" s="33" t="s">
        <v>1273</v>
      </c>
      <c r="S147" s="33" t="s">
        <v>1216</v>
      </c>
      <c r="T147" s="33" t="s">
        <v>387</v>
      </c>
      <c r="U147" s="33">
        <v>460</v>
      </c>
      <c r="V147" s="33">
        <v>540</v>
      </c>
      <c r="W147" s="33">
        <v>320</v>
      </c>
      <c r="X147" s="33">
        <v>146</v>
      </c>
      <c r="Y147" s="9" t="s">
        <v>1211</v>
      </c>
      <c r="BM147" s="39" t="s">
        <v>2389</v>
      </c>
      <c r="BN147" s="39" t="s">
        <v>1390</v>
      </c>
      <c r="BP147" s="39" t="s">
        <v>2390</v>
      </c>
      <c r="BQ147" s="39" t="s">
        <v>1222</v>
      </c>
      <c r="BR147" s="39"/>
      <c r="BS147" s="39"/>
      <c r="BT147" s="39" t="s">
        <v>2391</v>
      </c>
      <c r="BU147" s="39" t="s">
        <v>1293</v>
      </c>
      <c r="BV147" s="39" t="s">
        <v>605</v>
      </c>
      <c r="BW147" s="39" t="s">
        <v>609</v>
      </c>
      <c r="BX147" s="39">
        <v>1</v>
      </c>
      <c r="BY147" s="39">
        <v>5</v>
      </c>
      <c r="CF147" t="s">
        <v>227</v>
      </c>
      <c r="CG147" t="s">
        <v>2392</v>
      </c>
      <c r="CH147" t="s">
        <v>2393</v>
      </c>
      <c r="CI147" t="s">
        <v>1205</v>
      </c>
      <c r="CJ147" t="str">
        <f t="shared" si="4"/>
        <v>AB144:AG144</v>
      </c>
      <c r="CK147" t="s">
        <v>182</v>
      </c>
      <c r="CL147" t="s">
        <v>2394</v>
      </c>
      <c r="CM147" t="s">
        <v>1207</v>
      </c>
      <c r="CN147" t="s">
        <v>1208</v>
      </c>
      <c r="CO147" t="s">
        <v>1209</v>
      </c>
      <c r="CP147" t="str">
        <f t="shared" si="5"/>
        <v>Range("AB144:AG144").Value = ThisWorkbook.Sheets("Data Source").Range("CK147").Value</v>
      </c>
    </row>
    <row r="148" spans="1:94" ht="26">
      <c r="A148" t="s">
        <v>274</v>
      </c>
      <c r="R148" s="33" t="s">
        <v>1273</v>
      </c>
      <c r="S148" s="33" t="s">
        <v>847</v>
      </c>
      <c r="T148" s="33" t="s">
        <v>387</v>
      </c>
      <c r="U148" s="33">
        <v>90</v>
      </c>
      <c r="V148" s="33" t="s">
        <v>115</v>
      </c>
      <c r="W148" s="33" t="s">
        <v>115</v>
      </c>
      <c r="X148" s="33">
        <v>20</v>
      </c>
      <c r="Y148" s="9" t="s">
        <v>1211</v>
      </c>
      <c r="BM148" s="39" t="s">
        <v>2395</v>
      </c>
      <c r="BN148" s="39" t="s">
        <v>1247</v>
      </c>
      <c r="BP148" s="39" t="s">
        <v>2396</v>
      </c>
      <c r="BQ148" s="39" t="s">
        <v>1222</v>
      </c>
      <c r="BR148" s="39"/>
      <c r="BS148" s="39"/>
      <c r="BT148" s="39" t="s">
        <v>2397</v>
      </c>
      <c r="BU148" s="39" t="s">
        <v>1304</v>
      </c>
      <c r="BV148" s="39" t="s">
        <v>605</v>
      </c>
      <c r="BW148" s="39" t="s">
        <v>609</v>
      </c>
      <c r="BX148" s="39">
        <v>1</v>
      </c>
      <c r="BY148" s="39">
        <v>5</v>
      </c>
      <c r="CF148" t="s">
        <v>977</v>
      </c>
      <c r="CG148" t="s">
        <v>2398</v>
      </c>
      <c r="CH148" t="s">
        <v>2399</v>
      </c>
      <c r="CI148" t="s">
        <v>1205</v>
      </c>
      <c r="CJ148" t="str">
        <f t="shared" si="4"/>
        <v>H34:R34</v>
      </c>
      <c r="CK148" t="s">
        <v>76</v>
      </c>
      <c r="CL148" t="s">
        <v>2400</v>
      </c>
      <c r="CM148" t="s">
        <v>1207</v>
      </c>
      <c r="CN148" t="s">
        <v>1208</v>
      </c>
      <c r="CO148" t="s">
        <v>1209</v>
      </c>
      <c r="CP148" t="str">
        <f t="shared" si="5"/>
        <v>Range("H34:R34").Value = ThisWorkbook.Sheets("Data Source").Range("CK148").Value</v>
      </c>
    </row>
    <row r="149" spans="1:94">
      <c r="R149" s="33" t="s">
        <v>1273</v>
      </c>
      <c r="S149" s="33" t="s">
        <v>162</v>
      </c>
      <c r="T149" s="33" t="s">
        <v>387</v>
      </c>
      <c r="U149" s="33">
        <v>150</v>
      </c>
      <c r="V149" s="33">
        <v>165</v>
      </c>
      <c r="W149" s="33">
        <v>100</v>
      </c>
      <c r="X149" s="33">
        <v>30</v>
      </c>
      <c r="Y149" s="9" t="s">
        <v>1211</v>
      </c>
      <c r="BM149" s="39" t="s">
        <v>2401</v>
      </c>
      <c r="BN149" s="39" t="s">
        <v>1262</v>
      </c>
      <c r="BP149" s="39" t="s">
        <v>2402</v>
      </c>
      <c r="BQ149" s="39" t="s">
        <v>1222</v>
      </c>
      <c r="BR149" s="39"/>
      <c r="BS149" s="39"/>
      <c r="BT149" s="39" t="s">
        <v>2403</v>
      </c>
      <c r="BU149" s="39" t="s">
        <v>1319</v>
      </c>
      <c r="BV149" s="39" t="s">
        <v>605</v>
      </c>
      <c r="BW149" s="39" t="s">
        <v>609</v>
      </c>
      <c r="BX149" s="39">
        <v>1</v>
      </c>
      <c r="BY149" s="39">
        <v>5</v>
      </c>
      <c r="CF149" t="s">
        <v>1663</v>
      </c>
      <c r="CG149" t="s">
        <v>2404</v>
      </c>
      <c r="CH149" t="s">
        <v>2405</v>
      </c>
      <c r="CI149" t="s">
        <v>1205</v>
      </c>
      <c r="CJ149" t="str">
        <f t="shared" si="4"/>
        <v>H35:R35</v>
      </c>
      <c r="CL149" t="s">
        <v>2406</v>
      </c>
      <c r="CM149" t="s">
        <v>1207</v>
      </c>
      <c r="CN149" t="s">
        <v>1208</v>
      </c>
      <c r="CO149" t="s">
        <v>1209</v>
      </c>
      <c r="CP149" t="str">
        <f t="shared" si="5"/>
        <v>Range("H35:R35").Value = ThisWorkbook.Sheets("Data Source").Range("CK149").Value</v>
      </c>
    </row>
    <row r="150" spans="1:94" ht="26">
      <c r="R150" s="33" t="s">
        <v>1273</v>
      </c>
      <c r="S150" s="33" t="s">
        <v>857</v>
      </c>
      <c r="T150" s="33" t="s">
        <v>387</v>
      </c>
      <c r="U150" s="33">
        <v>590</v>
      </c>
      <c r="V150" s="33">
        <v>650</v>
      </c>
      <c r="W150" s="33">
        <v>385</v>
      </c>
      <c r="X150" s="33">
        <v>225</v>
      </c>
      <c r="Y150" s="9" t="s">
        <v>1255</v>
      </c>
      <c r="BM150" s="39" t="s">
        <v>2407</v>
      </c>
      <c r="BN150" s="39" t="s">
        <v>1418</v>
      </c>
      <c r="BP150" s="39" t="s">
        <v>2408</v>
      </c>
      <c r="BQ150" s="39" t="s">
        <v>1222</v>
      </c>
      <c r="BR150" s="39"/>
      <c r="BS150" s="39"/>
      <c r="BT150" s="39" t="s">
        <v>2046</v>
      </c>
      <c r="BU150" s="39" t="s">
        <v>1334</v>
      </c>
      <c r="BV150" s="39" t="s">
        <v>605</v>
      </c>
      <c r="BW150" s="39" t="s">
        <v>609</v>
      </c>
      <c r="BX150" s="39">
        <v>1</v>
      </c>
      <c r="BY150" s="39">
        <v>5</v>
      </c>
      <c r="CG150" t="s">
        <v>2409</v>
      </c>
      <c r="CH150" t="s">
        <v>2410</v>
      </c>
      <c r="CI150" t="s">
        <v>1205</v>
      </c>
      <c r="CJ150" t="str">
        <f t="shared" si="4"/>
        <v>D177:L178</v>
      </c>
      <c r="CL150" t="s">
        <v>2411</v>
      </c>
      <c r="CM150" t="s">
        <v>1207</v>
      </c>
      <c r="CN150" t="s">
        <v>1208</v>
      </c>
      <c r="CO150" t="s">
        <v>1209</v>
      </c>
      <c r="CP150" t="str">
        <f t="shared" si="5"/>
        <v>Range("D177:L178").Value = ThisWorkbook.Sheets("Data Source").Range("CK150").Value</v>
      </c>
    </row>
    <row r="151" spans="1:94" ht="26">
      <c r="R151" s="33" t="s">
        <v>1273</v>
      </c>
      <c r="S151" s="33" t="s">
        <v>858</v>
      </c>
      <c r="T151" s="33" t="s">
        <v>387</v>
      </c>
      <c r="U151" s="33">
        <v>590</v>
      </c>
      <c r="V151" s="33">
        <v>650</v>
      </c>
      <c r="W151" s="33">
        <v>385</v>
      </c>
      <c r="X151" s="33">
        <v>225</v>
      </c>
      <c r="Y151" s="9" t="s">
        <v>1255</v>
      </c>
      <c r="BM151" s="39" t="s">
        <v>2412</v>
      </c>
      <c r="BN151" s="39" t="s">
        <v>1431</v>
      </c>
      <c r="BP151" s="39" t="s">
        <v>2413</v>
      </c>
      <c r="BQ151" s="39" t="s">
        <v>1236</v>
      </c>
      <c r="BR151" s="39"/>
      <c r="BS151" s="39"/>
      <c r="BT151" s="39" t="s">
        <v>1529</v>
      </c>
      <c r="BU151" s="39" t="s">
        <v>1344</v>
      </c>
      <c r="BV151" s="39" t="s">
        <v>605</v>
      </c>
      <c r="BW151" s="39" t="s">
        <v>609</v>
      </c>
      <c r="BX151" s="39">
        <v>1</v>
      </c>
      <c r="BY151" s="39">
        <v>5</v>
      </c>
      <c r="CG151" t="s">
        <v>2414</v>
      </c>
      <c r="CH151" t="s">
        <v>2415</v>
      </c>
      <c r="CI151" t="s">
        <v>1205</v>
      </c>
      <c r="CJ151" t="str">
        <f t="shared" si="4"/>
        <v>P177:X178</v>
      </c>
      <c r="CL151" t="s">
        <v>2416</v>
      </c>
      <c r="CM151" t="s">
        <v>1207</v>
      </c>
      <c r="CN151" t="s">
        <v>1208</v>
      </c>
      <c r="CO151" t="s">
        <v>1209</v>
      </c>
      <c r="CP151" t="str">
        <f t="shared" si="5"/>
        <v>Range("P177:X178").Value = ThisWorkbook.Sheets("Data Source").Range("CK151").Value</v>
      </c>
    </row>
    <row r="152" spans="1:94" ht="26">
      <c r="R152" s="33" t="s">
        <v>1273</v>
      </c>
      <c r="S152" s="33" t="s">
        <v>1212</v>
      </c>
      <c r="T152" s="33" t="s">
        <v>390</v>
      </c>
      <c r="U152" s="33">
        <v>550</v>
      </c>
      <c r="V152" s="33">
        <v>605</v>
      </c>
      <c r="W152" s="33">
        <v>360</v>
      </c>
      <c r="X152" s="33">
        <v>120</v>
      </c>
      <c r="Y152" s="9" t="s">
        <v>1211</v>
      </c>
      <c r="BM152" s="39" t="s">
        <v>2417</v>
      </c>
      <c r="BN152" s="39" t="s">
        <v>1443</v>
      </c>
      <c r="BP152" s="39" t="s">
        <v>2418</v>
      </c>
      <c r="BQ152" s="39" t="s">
        <v>1222</v>
      </c>
      <c r="BR152" s="39"/>
      <c r="BS152" s="39"/>
      <c r="BT152" s="39" t="s">
        <v>1235</v>
      </c>
      <c r="BU152" s="39" t="s">
        <v>1356</v>
      </c>
      <c r="BV152" s="39" t="s">
        <v>605</v>
      </c>
      <c r="BW152" s="39" t="s">
        <v>609</v>
      </c>
      <c r="BX152" s="39">
        <v>1</v>
      </c>
      <c r="BY152" s="39">
        <v>5</v>
      </c>
      <c r="CG152" t="s">
        <v>2419</v>
      </c>
      <c r="CH152" t="s">
        <v>2420</v>
      </c>
      <c r="CI152" t="s">
        <v>1205</v>
      </c>
      <c r="CJ152" t="str">
        <f t="shared" si="4"/>
        <v>AB177:AK178</v>
      </c>
      <c r="CL152" t="s">
        <v>2421</v>
      </c>
      <c r="CM152" t="s">
        <v>1207</v>
      </c>
      <c r="CN152" t="s">
        <v>1208</v>
      </c>
      <c r="CO152" t="s">
        <v>1209</v>
      </c>
      <c r="CP152" t="str">
        <f t="shared" si="5"/>
        <v>Range("AB177:AK178").Value = ThisWorkbook.Sheets("Data Source").Range("CK152").Value</v>
      </c>
    </row>
    <row r="153" spans="1:94">
      <c r="R153" s="33" t="s">
        <v>1273</v>
      </c>
      <c r="S153" s="33" t="s">
        <v>1216</v>
      </c>
      <c r="T153" s="33" t="s">
        <v>390</v>
      </c>
      <c r="U153" s="33">
        <v>550</v>
      </c>
      <c r="V153" s="33">
        <v>605</v>
      </c>
      <c r="W153" s="33">
        <v>360</v>
      </c>
      <c r="X153" s="33">
        <v>160</v>
      </c>
      <c r="Y153" s="9" t="s">
        <v>1211</v>
      </c>
      <c r="BM153" s="39" t="s">
        <v>2422</v>
      </c>
      <c r="BN153" s="39" t="s">
        <v>1454</v>
      </c>
      <c r="BP153" s="39" t="s">
        <v>2423</v>
      </c>
      <c r="BQ153" s="39" t="s">
        <v>1222</v>
      </c>
      <c r="BR153" s="39"/>
      <c r="BS153" s="39"/>
      <c r="BT153" s="39" t="s">
        <v>2424</v>
      </c>
      <c r="BU153" s="39" t="s">
        <v>1369</v>
      </c>
      <c r="BV153" s="39" t="s">
        <v>605</v>
      </c>
      <c r="BW153" s="39" t="s">
        <v>609</v>
      </c>
      <c r="BX153" s="39">
        <v>1</v>
      </c>
      <c r="BY153" s="39">
        <v>5</v>
      </c>
      <c r="CG153" t="s">
        <v>2425</v>
      </c>
      <c r="CH153" t="s">
        <v>2426</v>
      </c>
      <c r="CI153" t="s">
        <v>1205</v>
      </c>
      <c r="CJ153" t="str">
        <f t="shared" si="4"/>
        <v>M58:O58</v>
      </c>
      <c r="CL153" t="s">
        <v>2427</v>
      </c>
      <c r="CM153" t="s">
        <v>1207</v>
      </c>
      <c r="CN153" t="s">
        <v>1208</v>
      </c>
      <c r="CO153" t="s">
        <v>1209</v>
      </c>
      <c r="CP153" t="str">
        <f t="shared" si="5"/>
        <v>Range("M58:O58").Value = ThisWorkbook.Sheets("Data Source").Range("CK153").Value</v>
      </c>
    </row>
    <row r="154" spans="1:94" ht="26">
      <c r="R154" s="33" t="s">
        <v>1273</v>
      </c>
      <c r="S154" s="33" t="s">
        <v>847</v>
      </c>
      <c r="T154" s="33" t="s">
        <v>390</v>
      </c>
      <c r="U154" s="33">
        <v>90</v>
      </c>
      <c r="V154" s="33" t="s">
        <v>115</v>
      </c>
      <c r="W154" s="33" t="s">
        <v>115</v>
      </c>
      <c r="X154" s="33">
        <v>20</v>
      </c>
      <c r="Y154" s="9" t="s">
        <v>1211</v>
      </c>
      <c r="BM154" s="39" t="s">
        <v>2428</v>
      </c>
      <c r="BN154" s="39" t="s">
        <v>1516</v>
      </c>
      <c r="BP154" s="39" t="s">
        <v>2429</v>
      </c>
      <c r="BQ154" s="39" t="s">
        <v>1236</v>
      </c>
      <c r="BR154" s="39"/>
      <c r="BS154" s="39"/>
      <c r="BT154" s="39" t="s">
        <v>2429</v>
      </c>
      <c r="BU154" s="39" t="s">
        <v>1381</v>
      </c>
      <c r="BV154" s="39" t="s">
        <v>605</v>
      </c>
      <c r="BW154" s="39" t="s">
        <v>609</v>
      </c>
      <c r="BX154" s="39">
        <v>1</v>
      </c>
      <c r="BY154" s="39">
        <v>5</v>
      </c>
      <c r="CG154" t="s">
        <v>2430</v>
      </c>
      <c r="CH154" t="s">
        <v>2431</v>
      </c>
      <c r="CI154" t="s">
        <v>1205</v>
      </c>
      <c r="CJ154" t="str">
        <f t="shared" si="4"/>
        <v>V58:X58</v>
      </c>
      <c r="CL154" t="s">
        <v>2432</v>
      </c>
      <c r="CM154" t="s">
        <v>1207</v>
      </c>
      <c r="CN154" t="s">
        <v>1208</v>
      </c>
      <c r="CO154" t="s">
        <v>1209</v>
      </c>
      <c r="CP154" t="str">
        <f t="shared" si="5"/>
        <v>Range("V58:X58").Value = ThisWorkbook.Sheets("Data Source").Range("CK154").Value</v>
      </c>
    </row>
    <row r="155" spans="1:94" ht="26">
      <c r="R155" s="33" t="s">
        <v>1273</v>
      </c>
      <c r="S155" s="33" t="s">
        <v>162</v>
      </c>
      <c r="T155" s="33" t="s">
        <v>390</v>
      </c>
      <c r="U155" s="33">
        <v>150</v>
      </c>
      <c r="V155" s="33">
        <v>165</v>
      </c>
      <c r="W155" s="33">
        <v>100</v>
      </c>
      <c r="X155" s="33">
        <v>30</v>
      </c>
      <c r="Y155" s="9" t="s">
        <v>1211</v>
      </c>
      <c r="BM155" s="39" t="s">
        <v>2433</v>
      </c>
      <c r="BN155" s="39" t="s">
        <v>1528</v>
      </c>
      <c r="BP155" s="39" t="s">
        <v>2259</v>
      </c>
      <c r="BQ155" s="39" t="s">
        <v>1222</v>
      </c>
      <c r="BR155" s="39"/>
      <c r="BS155" s="39"/>
      <c r="BT155" s="39" t="s">
        <v>2434</v>
      </c>
      <c r="BU155" s="39" t="s">
        <v>1364</v>
      </c>
      <c r="BV155" s="39" t="s">
        <v>605</v>
      </c>
      <c r="BW155" s="39" t="s">
        <v>609</v>
      </c>
      <c r="BX155" s="39">
        <v>1</v>
      </c>
      <c r="BY155" s="39">
        <v>5</v>
      </c>
      <c r="CG155" t="s">
        <v>2435</v>
      </c>
      <c r="CH155" t="s">
        <v>2436</v>
      </c>
      <c r="CI155" t="s">
        <v>1205</v>
      </c>
      <c r="CJ155" t="str">
        <f t="shared" si="4"/>
        <v>Y30:AA30</v>
      </c>
      <c r="CL155" t="s">
        <v>2437</v>
      </c>
      <c r="CM155" t="s">
        <v>1207</v>
      </c>
      <c r="CN155" t="s">
        <v>1208</v>
      </c>
      <c r="CO155" t="s">
        <v>1209</v>
      </c>
      <c r="CP155" t="str">
        <f t="shared" si="5"/>
        <v>Range("Y30:AA30").Value = ThisWorkbook.Sheets("Data Source").Range("CK155").Value</v>
      </c>
    </row>
    <row r="156" spans="1:94" ht="26">
      <c r="R156" s="33" t="s">
        <v>1273</v>
      </c>
      <c r="S156" s="33" t="s">
        <v>857</v>
      </c>
      <c r="T156" s="33" t="s">
        <v>390</v>
      </c>
      <c r="U156" s="33">
        <v>660</v>
      </c>
      <c r="V156" s="33">
        <v>725</v>
      </c>
      <c r="W156" s="33">
        <v>430</v>
      </c>
      <c r="X156" s="33">
        <v>230</v>
      </c>
      <c r="Y156" s="9" t="s">
        <v>1255</v>
      </c>
      <c r="BM156" s="39" t="s">
        <v>2438</v>
      </c>
      <c r="BN156" s="39" t="s">
        <v>1538</v>
      </c>
      <c r="BP156" s="39" t="s">
        <v>2161</v>
      </c>
      <c r="BQ156" s="39" t="s">
        <v>1264</v>
      </c>
      <c r="BR156" s="39"/>
      <c r="BS156" s="39"/>
      <c r="BT156" s="39" t="s">
        <v>2439</v>
      </c>
      <c r="BU156" s="39" t="s">
        <v>1224</v>
      </c>
      <c r="BV156" s="39" t="s">
        <v>605</v>
      </c>
      <c r="BW156" s="39" t="s">
        <v>1009</v>
      </c>
      <c r="BX156" s="39">
        <v>1</v>
      </c>
      <c r="BY156" s="39">
        <v>11</v>
      </c>
      <c r="CG156" t="s">
        <v>2440</v>
      </c>
      <c r="CH156" t="s">
        <v>2441</v>
      </c>
      <c r="CI156" t="s">
        <v>1205</v>
      </c>
      <c r="CJ156" t="str">
        <f t="shared" si="4"/>
        <v>AG30:AI30</v>
      </c>
      <c r="CL156" t="s">
        <v>2442</v>
      </c>
      <c r="CM156" t="s">
        <v>1207</v>
      </c>
      <c r="CN156" t="s">
        <v>1208</v>
      </c>
      <c r="CO156" t="s">
        <v>1209</v>
      </c>
      <c r="CP156" t="str">
        <f t="shared" si="5"/>
        <v>Range("AG30:AI30").Value = ThisWorkbook.Sheets("Data Source").Range("CK156").Value</v>
      </c>
    </row>
    <row r="157" spans="1:94" ht="26">
      <c r="R157" s="33" t="s">
        <v>1273</v>
      </c>
      <c r="S157" s="33" t="s">
        <v>858</v>
      </c>
      <c r="T157" s="33" t="s">
        <v>390</v>
      </c>
      <c r="U157" s="33">
        <v>660</v>
      </c>
      <c r="V157" s="33">
        <v>725</v>
      </c>
      <c r="W157" s="33">
        <v>430</v>
      </c>
      <c r="X157" s="33">
        <v>250</v>
      </c>
      <c r="Y157" s="9" t="s">
        <v>1255</v>
      </c>
      <c r="BM157" s="39" t="s">
        <v>2443</v>
      </c>
      <c r="BN157" s="39" t="s">
        <v>1278</v>
      </c>
      <c r="BP157" s="39" t="s">
        <v>1977</v>
      </c>
      <c r="BQ157" s="39" t="s">
        <v>1222</v>
      </c>
      <c r="BR157" s="39"/>
      <c r="BS157" s="39"/>
      <c r="BT157" s="39" t="s">
        <v>2444</v>
      </c>
      <c r="BU157" s="39" t="s">
        <v>1238</v>
      </c>
      <c r="BV157" s="39" t="s">
        <v>605</v>
      </c>
      <c r="BW157" s="39" t="s">
        <v>1009</v>
      </c>
      <c r="BX157" s="39">
        <v>1</v>
      </c>
      <c r="BY157" s="39">
        <v>11</v>
      </c>
      <c r="CG157" t="s">
        <v>2445</v>
      </c>
      <c r="CH157" t="s">
        <v>2446</v>
      </c>
      <c r="CI157" t="s">
        <v>1205</v>
      </c>
      <c r="CJ157" t="str">
        <f t="shared" si="4"/>
        <v>Y21:AA21</v>
      </c>
      <c r="CL157" t="s">
        <v>2447</v>
      </c>
      <c r="CM157" t="s">
        <v>1207</v>
      </c>
      <c r="CN157" t="s">
        <v>1208</v>
      </c>
      <c r="CO157" t="s">
        <v>1209</v>
      </c>
      <c r="CP157" t="str">
        <f t="shared" si="5"/>
        <v>Range("Y21:AA21").Value = ThisWorkbook.Sheets("Data Source").Range("CK157").Value</v>
      </c>
    </row>
    <row r="158" spans="1:94" ht="26">
      <c r="A158" t="s">
        <v>183</v>
      </c>
      <c r="B158" t="s">
        <v>184</v>
      </c>
      <c r="C158">
        <v>0</v>
      </c>
      <c r="R158" s="33" t="s">
        <v>1273</v>
      </c>
      <c r="S158" s="33" t="s">
        <v>1212</v>
      </c>
      <c r="T158" s="33" t="s">
        <v>391</v>
      </c>
      <c r="U158" s="33">
        <v>670</v>
      </c>
      <c r="V158" s="33">
        <v>735</v>
      </c>
      <c r="W158" s="33">
        <v>435</v>
      </c>
      <c r="X158" s="33">
        <v>180</v>
      </c>
      <c r="Y158" s="9" t="s">
        <v>1211</v>
      </c>
      <c r="BM158" s="39" t="s">
        <v>2448</v>
      </c>
      <c r="BN158" s="39" t="s">
        <v>1290</v>
      </c>
      <c r="BP158" s="39" t="s">
        <v>1764</v>
      </c>
      <c r="BQ158" s="39" t="s">
        <v>1222</v>
      </c>
      <c r="BR158" s="39"/>
      <c r="BS158" s="39"/>
      <c r="BT158" s="39" t="s">
        <v>2449</v>
      </c>
      <c r="BU158" s="39" t="s">
        <v>1250</v>
      </c>
      <c r="BV158" s="39" t="s">
        <v>605</v>
      </c>
      <c r="BW158" s="39" t="s">
        <v>1009</v>
      </c>
      <c r="BX158" s="39">
        <v>1</v>
      </c>
      <c r="BY158" s="39">
        <v>11</v>
      </c>
      <c r="CG158" t="s">
        <v>2450</v>
      </c>
      <c r="CH158" t="s">
        <v>2451</v>
      </c>
      <c r="CI158" t="s">
        <v>1205</v>
      </c>
      <c r="CJ158" t="str">
        <f t="shared" si="4"/>
        <v>AE21:AH21</v>
      </c>
      <c r="CL158" t="s">
        <v>2452</v>
      </c>
      <c r="CM158" t="s">
        <v>1207</v>
      </c>
      <c r="CN158" t="s">
        <v>1208</v>
      </c>
      <c r="CO158" t="s">
        <v>1209</v>
      </c>
      <c r="CP158" t="str">
        <f t="shared" si="5"/>
        <v>Range("AE21:AH21").Value = ThisWorkbook.Sheets("Data Source").Range("CK158").Value</v>
      </c>
    </row>
    <row r="159" spans="1:94" ht="26">
      <c r="B159" t="s">
        <v>897</v>
      </c>
      <c r="C159">
        <v>200</v>
      </c>
      <c r="R159" s="33" t="s">
        <v>1273</v>
      </c>
      <c r="S159" s="33" t="s">
        <v>1216</v>
      </c>
      <c r="T159" s="33" t="s">
        <v>391</v>
      </c>
      <c r="U159" s="33">
        <v>670</v>
      </c>
      <c r="V159" s="33">
        <v>735</v>
      </c>
      <c r="W159" s="33">
        <v>435</v>
      </c>
      <c r="X159" s="33">
        <v>180</v>
      </c>
      <c r="Y159" s="9" t="s">
        <v>1211</v>
      </c>
      <c r="BM159" s="39" t="s">
        <v>2453</v>
      </c>
      <c r="BN159" s="39" t="s">
        <v>1301</v>
      </c>
      <c r="BP159" s="39" t="s">
        <v>1647</v>
      </c>
      <c r="BQ159" s="39" t="s">
        <v>1236</v>
      </c>
      <c r="BR159" s="39"/>
      <c r="BS159" s="39"/>
      <c r="BT159" s="39" t="s">
        <v>2454</v>
      </c>
      <c r="BU159" s="39" t="s">
        <v>1266</v>
      </c>
      <c r="BV159" s="39" t="s">
        <v>605</v>
      </c>
      <c r="BW159" s="39" t="s">
        <v>1009</v>
      </c>
      <c r="BX159" s="39">
        <v>1</v>
      </c>
      <c r="BY159" s="39">
        <v>11</v>
      </c>
    </row>
    <row r="160" spans="1:94">
      <c r="R160" s="33" t="s">
        <v>1273</v>
      </c>
      <c r="S160" s="33" t="s">
        <v>847</v>
      </c>
      <c r="T160" s="33" t="s">
        <v>391</v>
      </c>
      <c r="U160" s="33">
        <v>90</v>
      </c>
      <c r="V160" s="33" t="s">
        <v>115</v>
      </c>
      <c r="W160" s="33" t="s">
        <v>115</v>
      </c>
      <c r="X160" s="33">
        <v>20</v>
      </c>
      <c r="Y160" s="9" t="s">
        <v>1211</v>
      </c>
      <c r="BM160" s="39" t="s">
        <v>2455</v>
      </c>
      <c r="BN160" s="39" t="s">
        <v>1316</v>
      </c>
      <c r="BP160" s="39" t="s">
        <v>1530</v>
      </c>
      <c r="BQ160" s="39" t="s">
        <v>1236</v>
      </c>
      <c r="BR160" s="39"/>
      <c r="BS160" s="39"/>
      <c r="BT160" s="39" t="s">
        <v>2456</v>
      </c>
      <c r="BU160" s="39" t="s">
        <v>1281</v>
      </c>
      <c r="BV160" s="39" t="s">
        <v>605</v>
      </c>
      <c r="BW160" s="39" t="s">
        <v>1009</v>
      </c>
      <c r="BX160" s="39">
        <v>1</v>
      </c>
      <c r="BY160" s="39">
        <v>11</v>
      </c>
    </row>
    <row r="161" spans="1:77">
      <c r="R161" s="33" t="s">
        <v>1273</v>
      </c>
      <c r="S161" s="33" t="s">
        <v>162</v>
      </c>
      <c r="T161" s="33" t="s">
        <v>391</v>
      </c>
      <c r="U161" s="33">
        <v>150</v>
      </c>
      <c r="V161" s="33">
        <v>165</v>
      </c>
      <c r="W161" s="33">
        <v>100</v>
      </c>
      <c r="X161" s="33">
        <v>30</v>
      </c>
      <c r="Y161" s="9" t="s">
        <v>1211</v>
      </c>
      <c r="BM161" s="39" t="s">
        <v>2457</v>
      </c>
      <c r="BN161" s="39" t="s">
        <v>1331</v>
      </c>
      <c r="BP161" s="39" t="s">
        <v>1380</v>
      </c>
      <c r="BQ161" s="39" t="s">
        <v>1236</v>
      </c>
      <c r="BR161" s="39"/>
      <c r="BS161" s="39"/>
      <c r="BT161" s="39" t="s">
        <v>2458</v>
      </c>
      <c r="BU161" s="39" t="s">
        <v>1293</v>
      </c>
      <c r="BV161" s="39" t="s">
        <v>605</v>
      </c>
      <c r="BW161" s="39" t="s">
        <v>1009</v>
      </c>
      <c r="BX161" s="39">
        <v>1</v>
      </c>
      <c r="BY161" s="39">
        <v>11</v>
      </c>
    </row>
    <row r="162" spans="1:77" ht="26">
      <c r="R162" s="33" t="s">
        <v>1273</v>
      </c>
      <c r="S162" s="33" t="s">
        <v>857</v>
      </c>
      <c r="T162" s="33" t="s">
        <v>391</v>
      </c>
      <c r="U162" s="33">
        <v>820</v>
      </c>
      <c r="V162" s="33">
        <v>900</v>
      </c>
      <c r="W162" s="33">
        <v>535</v>
      </c>
      <c r="X162" s="33">
        <v>250</v>
      </c>
      <c r="Y162" s="9" t="s">
        <v>1255</v>
      </c>
      <c r="BM162" s="39" t="s">
        <v>2459</v>
      </c>
      <c r="BN162" s="39" t="s">
        <v>1220</v>
      </c>
      <c r="BP162" s="39" t="s">
        <v>2460</v>
      </c>
      <c r="BQ162" s="39" t="s">
        <v>1342</v>
      </c>
      <c r="BR162" s="39"/>
      <c r="BS162" s="39"/>
      <c r="BT162" s="39" t="s">
        <v>2461</v>
      </c>
      <c r="BU162" s="39" t="s">
        <v>1304</v>
      </c>
      <c r="BV162" s="39" t="s">
        <v>605</v>
      </c>
      <c r="BW162" s="39" t="s">
        <v>1009</v>
      </c>
      <c r="BX162" s="39">
        <v>1</v>
      </c>
      <c r="BY162" s="39">
        <v>11</v>
      </c>
    </row>
    <row r="163" spans="1:77">
      <c r="R163" s="33" t="s">
        <v>1273</v>
      </c>
      <c r="S163" s="33" t="s">
        <v>858</v>
      </c>
      <c r="T163" s="33" t="s">
        <v>391</v>
      </c>
      <c r="U163" s="33">
        <v>820</v>
      </c>
      <c r="V163" s="33">
        <v>900</v>
      </c>
      <c r="W163" s="33">
        <v>535</v>
      </c>
      <c r="X163" s="33">
        <v>280</v>
      </c>
      <c r="Y163" s="9" t="s">
        <v>1255</v>
      </c>
      <c r="BM163" s="39" t="s">
        <v>2462</v>
      </c>
      <c r="BN163" s="39" t="s">
        <v>1234</v>
      </c>
      <c r="BP163" s="39" t="s">
        <v>2463</v>
      </c>
      <c r="BQ163" s="39" t="s">
        <v>1342</v>
      </c>
      <c r="BR163" s="39"/>
      <c r="BS163" s="39"/>
      <c r="BT163" s="39" t="s">
        <v>2464</v>
      </c>
      <c r="BU163" s="39" t="s">
        <v>1319</v>
      </c>
      <c r="BV163" s="39" t="s">
        <v>605</v>
      </c>
      <c r="BW163" s="39" t="s">
        <v>1009</v>
      </c>
      <c r="BX163" s="39">
        <v>1</v>
      </c>
      <c r="BY163" s="39">
        <v>11</v>
      </c>
    </row>
    <row r="164" spans="1:77">
      <c r="R164" s="33"/>
      <c r="S164" s="60"/>
      <c r="T164" s="33"/>
      <c r="U164" s="60"/>
      <c r="V164" s="60"/>
      <c r="W164" s="60"/>
      <c r="X164" s="60"/>
      <c r="BM164" s="39" t="s">
        <v>2465</v>
      </c>
      <c r="BN164" s="39" t="s">
        <v>1366</v>
      </c>
      <c r="BP164" s="39" t="s">
        <v>2466</v>
      </c>
      <c r="BQ164" s="39" t="s">
        <v>1342</v>
      </c>
      <c r="BR164" s="39"/>
      <c r="BS164" s="39"/>
      <c r="BT164" s="39" t="s">
        <v>2041</v>
      </c>
      <c r="BU164" s="39" t="s">
        <v>1334</v>
      </c>
      <c r="BV164" s="39" t="s">
        <v>605</v>
      </c>
      <c r="BW164" s="39" t="s">
        <v>1009</v>
      </c>
      <c r="BX164" s="39">
        <v>1</v>
      </c>
      <c r="BY164" s="39">
        <v>11</v>
      </c>
    </row>
    <row r="165" spans="1:77">
      <c r="B165" t="s">
        <v>2467</v>
      </c>
      <c r="C165">
        <v>4500</v>
      </c>
      <c r="R165" s="33"/>
      <c r="S165" s="60"/>
      <c r="T165" s="33"/>
      <c r="U165" s="60"/>
      <c r="V165" s="60"/>
      <c r="W165" s="60"/>
      <c r="X165" s="60"/>
      <c r="BM165" s="39" t="s">
        <v>2468</v>
      </c>
      <c r="BN165" s="39" t="s">
        <v>1378</v>
      </c>
      <c r="BP165" s="39" t="s">
        <v>2469</v>
      </c>
      <c r="BQ165" s="39" t="s">
        <v>1342</v>
      </c>
      <c r="BR165" s="39"/>
      <c r="BS165" s="39"/>
      <c r="BT165" s="39" t="s">
        <v>1517</v>
      </c>
      <c r="BU165" s="39" t="s">
        <v>1344</v>
      </c>
      <c r="BV165" s="39" t="s">
        <v>605</v>
      </c>
      <c r="BW165" s="39" t="s">
        <v>1009</v>
      </c>
      <c r="BX165" s="39">
        <v>1</v>
      </c>
      <c r="BY165" s="39">
        <v>11</v>
      </c>
    </row>
    <row r="166" spans="1:77" ht="26">
      <c r="B166" t="s">
        <v>199</v>
      </c>
      <c r="C166">
        <v>0</v>
      </c>
      <c r="R166" s="33"/>
      <c r="S166" s="60"/>
      <c r="T166" s="33"/>
      <c r="U166" s="60"/>
      <c r="V166" s="60"/>
      <c r="W166" s="60"/>
      <c r="X166" s="60"/>
      <c r="BM166" s="39" t="s">
        <v>2470</v>
      </c>
      <c r="BN166" s="39" t="s">
        <v>1390</v>
      </c>
      <c r="BP166" s="39" t="s">
        <v>2471</v>
      </c>
      <c r="BQ166" s="39" t="s">
        <v>1342</v>
      </c>
      <c r="BR166" s="39"/>
      <c r="BS166" s="39"/>
      <c r="BT166" s="39" t="s">
        <v>1221</v>
      </c>
      <c r="BU166" s="39" t="s">
        <v>1356</v>
      </c>
      <c r="BV166" s="39" t="s">
        <v>605</v>
      </c>
      <c r="BW166" s="39" t="s">
        <v>1009</v>
      </c>
      <c r="BX166" s="39">
        <v>1</v>
      </c>
      <c r="BY166" s="39">
        <v>11</v>
      </c>
    </row>
    <row r="167" spans="1:77">
      <c r="R167" s="33"/>
      <c r="S167" s="60"/>
      <c r="T167" s="33"/>
      <c r="U167" s="60"/>
      <c r="V167" s="60"/>
      <c r="W167" s="60"/>
      <c r="X167" s="60"/>
      <c r="BM167" s="39" t="s">
        <v>2472</v>
      </c>
      <c r="BN167" s="39" t="s">
        <v>1247</v>
      </c>
      <c r="BP167" s="39" t="s">
        <v>2473</v>
      </c>
      <c r="BQ167" s="39" t="s">
        <v>1342</v>
      </c>
      <c r="BR167" s="39"/>
      <c r="BS167" s="39"/>
      <c r="BT167" s="39" t="s">
        <v>2474</v>
      </c>
      <c r="BU167" s="39" t="s">
        <v>1369</v>
      </c>
      <c r="BV167" s="39" t="s">
        <v>605</v>
      </c>
      <c r="BW167" s="39" t="s">
        <v>1009</v>
      </c>
      <c r="BX167" s="39">
        <v>1</v>
      </c>
      <c r="BY167" s="39">
        <v>11</v>
      </c>
    </row>
    <row r="168" spans="1:77">
      <c r="R168" s="33"/>
      <c r="S168" s="60"/>
      <c r="T168" s="33"/>
      <c r="U168" s="60"/>
      <c r="V168" s="60"/>
      <c r="W168" s="60"/>
      <c r="X168" s="60"/>
      <c r="BM168" s="39" t="s">
        <v>2475</v>
      </c>
      <c r="BN168" s="39" t="s">
        <v>1262</v>
      </c>
      <c r="BP168" s="39" t="s">
        <v>2476</v>
      </c>
      <c r="BQ168" s="39" t="s">
        <v>1222</v>
      </c>
      <c r="BR168" s="39"/>
      <c r="BS168" s="39"/>
      <c r="BT168" s="39" t="s">
        <v>2423</v>
      </c>
      <c r="BU168" s="39" t="s">
        <v>1381</v>
      </c>
      <c r="BV168" s="39" t="s">
        <v>605</v>
      </c>
      <c r="BW168" s="39" t="s">
        <v>1009</v>
      </c>
      <c r="BX168" s="39">
        <v>1</v>
      </c>
      <c r="BY168" s="39">
        <v>11</v>
      </c>
    </row>
    <row r="169" spans="1:77" ht="26">
      <c r="B169" s="20" t="s">
        <v>201</v>
      </c>
      <c r="C169">
        <v>0</v>
      </c>
      <c r="R169" s="33"/>
      <c r="S169" s="60"/>
      <c r="T169" s="33"/>
      <c r="U169" s="60"/>
      <c r="V169" s="60"/>
      <c r="W169" s="60"/>
      <c r="X169" s="60"/>
      <c r="BM169" s="39" t="s">
        <v>2477</v>
      </c>
      <c r="BN169" s="39" t="s">
        <v>1516</v>
      </c>
      <c r="BP169" s="39" t="s">
        <v>2478</v>
      </c>
      <c r="BQ169" s="39" t="s">
        <v>1222</v>
      </c>
      <c r="BR169" s="39"/>
      <c r="BS169" s="39"/>
      <c r="BT169" s="39" t="s">
        <v>2479</v>
      </c>
      <c r="BU169" s="39" t="s">
        <v>1364</v>
      </c>
      <c r="BV169" s="39" t="s">
        <v>605</v>
      </c>
      <c r="BW169" s="39" t="s">
        <v>1009</v>
      </c>
      <c r="BX169" s="39">
        <v>1</v>
      </c>
      <c r="BY169" s="39">
        <v>11</v>
      </c>
    </row>
    <row r="170" spans="1:77" ht="26">
      <c r="B170" s="20" t="s">
        <v>2480</v>
      </c>
      <c r="C170">
        <v>1500</v>
      </c>
      <c r="R170" s="33"/>
      <c r="S170" s="60"/>
      <c r="T170" s="33"/>
      <c r="U170" s="60"/>
      <c r="V170" s="60"/>
      <c r="W170" s="60"/>
      <c r="X170" s="60"/>
      <c r="BM170" s="39" t="s">
        <v>2481</v>
      </c>
      <c r="BN170" s="39" t="s">
        <v>1528</v>
      </c>
      <c r="BP170" s="39" t="s">
        <v>2482</v>
      </c>
      <c r="BQ170" s="39" t="s">
        <v>1236</v>
      </c>
      <c r="BR170" s="39"/>
      <c r="BS170" s="39"/>
      <c r="BT170" s="39" t="s">
        <v>2439</v>
      </c>
      <c r="BU170" s="39" t="s">
        <v>1224</v>
      </c>
      <c r="BV170" s="39" t="s">
        <v>605</v>
      </c>
      <c r="BW170" s="39" t="s">
        <v>1009</v>
      </c>
      <c r="BX170" s="39">
        <v>3</v>
      </c>
      <c r="BY170" s="39">
        <v>10</v>
      </c>
    </row>
    <row r="171" spans="1:77" ht="26">
      <c r="R171" s="33"/>
      <c r="S171" s="60"/>
      <c r="T171" s="33"/>
      <c r="U171" s="60"/>
      <c r="V171" s="60"/>
      <c r="W171" s="60"/>
      <c r="X171" s="60"/>
      <c r="BM171" s="39" t="s">
        <v>2483</v>
      </c>
      <c r="BN171" s="39" t="s">
        <v>1538</v>
      </c>
      <c r="BP171" s="39" t="s">
        <v>2484</v>
      </c>
      <c r="BQ171" s="39" t="s">
        <v>1222</v>
      </c>
      <c r="BR171" s="39"/>
      <c r="BS171" s="39"/>
      <c r="BT171" s="39" t="s">
        <v>2444</v>
      </c>
      <c r="BU171" s="39" t="s">
        <v>1238</v>
      </c>
      <c r="BV171" s="39" t="s">
        <v>605</v>
      </c>
      <c r="BW171" s="39" t="s">
        <v>1009</v>
      </c>
      <c r="BX171" s="39">
        <v>3</v>
      </c>
      <c r="BY171" s="39">
        <v>10</v>
      </c>
    </row>
    <row r="172" spans="1:77" ht="26">
      <c r="R172" s="33"/>
      <c r="S172" s="33"/>
      <c r="T172" s="33"/>
      <c r="U172" s="60"/>
      <c r="V172" s="33"/>
      <c r="W172" s="33"/>
      <c r="X172" s="60"/>
      <c r="BM172" s="39" t="s">
        <v>2485</v>
      </c>
      <c r="BN172" s="39" t="s">
        <v>1278</v>
      </c>
      <c r="BP172" s="39" t="s">
        <v>2486</v>
      </c>
      <c r="BQ172" s="39" t="s">
        <v>1222</v>
      </c>
      <c r="BR172" s="39"/>
      <c r="BS172" s="39"/>
      <c r="BT172" s="39" t="s">
        <v>2449</v>
      </c>
      <c r="BU172" s="39" t="s">
        <v>1250</v>
      </c>
      <c r="BV172" s="39" t="s">
        <v>605</v>
      </c>
      <c r="BW172" s="39" t="s">
        <v>1009</v>
      </c>
      <c r="BX172" s="39">
        <v>3</v>
      </c>
      <c r="BY172" s="39">
        <v>10</v>
      </c>
    </row>
    <row r="173" spans="1:77" ht="26">
      <c r="R173" s="33"/>
      <c r="S173" s="33"/>
      <c r="T173" s="33"/>
      <c r="U173" s="60"/>
      <c r="V173" s="33"/>
      <c r="W173" s="33"/>
      <c r="X173" s="60"/>
      <c r="BM173" s="39" t="s">
        <v>2487</v>
      </c>
      <c r="BN173" s="39" t="s">
        <v>1290</v>
      </c>
      <c r="BP173" s="39" t="s">
        <v>2488</v>
      </c>
      <c r="BQ173" s="39" t="s">
        <v>1236</v>
      </c>
      <c r="BR173" s="39"/>
      <c r="BS173" s="39"/>
      <c r="BT173" s="39" t="s">
        <v>2454</v>
      </c>
      <c r="BU173" s="39" t="s">
        <v>1266</v>
      </c>
      <c r="BV173" s="39" t="s">
        <v>605</v>
      </c>
      <c r="BW173" s="39" t="s">
        <v>1009</v>
      </c>
      <c r="BX173" s="39">
        <v>3</v>
      </c>
      <c r="BY173" s="39">
        <v>10</v>
      </c>
    </row>
    <row r="174" spans="1:77">
      <c r="R174" s="33"/>
      <c r="S174" s="33"/>
      <c r="T174" s="33"/>
      <c r="U174" s="60"/>
      <c r="V174" s="33"/>
      <c r="W174" s="33"/>
      <c r="X174" s="60"/>
      <c r="BM174" s="39" t="s">
        <v>2489</v>
      </c>
      <c r="BN174" s="39" t="s">
        <v>1301</v>
      </c>
      <c r="BP174" s="39" t="s">
        <v>2490</v>
      </c>
      <c r="BQ174" s="39" t="s">
        <v>1222</v>
      </c>
      <c r="BR174" s="39"/>
      <c r="BS174" s="39"/>
      <c r="BT174" s="39" t="s">
        <v>2456</v>
      </c>
      <c r="BU174" s="39" t="s">
        <v>1281</v>
      </c>
      <c r="BV174" s="39" t="s">
        <v>605</v>
      </c>
      <c r="BW174" s="39" t="s">
        <v>1009</v>
      </c>
      <c r="BX174" s="39">
        <v>3</v>
      </c>
      <c r="BY174" s="39">
        <v>10</v>
      </c>
    </row>
    <row r="175" spans="1:77">
      <c r="R175" s="33"/>
      <c r="S175" s="33"/>
      <c r="T175" s="33"/>
      <c r="U175" s="60"/>
      <c r="V175" s="33"/>
      <c r="W175" s="33"/>
      <c r="X175" s="60"/>
      <c r="BM175" s="39" t="s">
        <v>2491</v>
      </c>
      <c r="BN175" s="39" t="s">
        <v>1316</v>
      </c>
      <c r="BP175" s="39" t="s">
        <v>2492</v>
      </c>
      <c r="BQ175" s="39" t="s">
        <v>1236</v>
      </c>
      <c r="BR175" s="39"/>
      <c r="BS175" s="39"/>
      <c r="BT175" s="39" t="s">
        <v>2458</v>
      </c>
      <c r="BU175" s="39" t="s">
        <v>1293</v>
      </c>
      <c r="BV175" s="39" t="s">
        <v>605</v>
      </c>
      <c r="BW175" s="39" t="s">
        <v>1009</v>
      </c>
      <c r="BX175" s="39">
        <v>3</v>
      </c>
      <c r="BY175" s="39">
        <v>10</v>
      </c>
    </row>
    <row r="176" spans="1:77" ht="26">
      <c r="A176" t="s">
        <v>530</v>
      </c>
      <c r="B176" t="s">
        <v>531</v>
      </c>
      <c r="R176" s="33"/>
      <c r="S176" s="60"/>
      <c r="T176" s="33"/>
      <c r="U176" s="60"/>
      <c r="V176" s="60"/>
      <c r="W176" s="60"/>
      <c r="X176" s="60"/>
      <c r="BM176" s="39" t="s">
        <v>2493</v>
      </c>
      <c r="BN176" s="39" t="s">
        <v>1331</v>
      </c>
      <c r="BP176" s="39" t="s">
        <v>2494</v>
      </c>
      <c r="BQ176" s="39" t="s">
        <v>1222</v>
      </c>
      <c r="BR176" s="39"/>
      <c r="BS176" s="39"/>
      <c r="BT176" s="39" t="s">
        <v>2461</v>
      </c>
      <c r="BU176" s="39" t="s">
        <v>1304</v>
      </c>
      <c r="BV176" s="39" t="s">
        <v>605</v>
      </c>
      <c r="BW176" s="39" t="s">
        <v>1009</v>
      </c>
      <c r="BX176" s="39">
        <v>3</v>
      </c>
      <c r="BY176" s="39">
        <v>10</v>
      </c>
    </row>
    <row r="177" spans="1:77">
      <c r="B177" t="s">
        <v>2495</v>
      </c>
      <c r="R177" s="33"/>
      <c r="S177" s="60"/>
      <c r="T177" s="33"/>
      <c r="U177" s="60"/>
      <c r="V177" s="60"/>
      <c r="W177" s="60"/>
      <c r="X177" s="60"/>
      <c r="BM177" s="39" t="s">
        <v>2496</v>
      </c>
      <c r="BN177" s="39" t="s">
        <v>1220</v>
      </c>
      <c r="BP177" s="39" t="s">
        <v>2497</v>
      </c>
      <c r="BQ177" s="39" t="s">
        <v>1236</v>
      </c>
      <c r="BR177" s="39"/>
      <c r="BS177" s="39"/>
      <c r="BT177" s="39" t="s">
        <v>2464</v>
      </c>
      <c r="BU177" s="39" t="s">
        <v>1319</v>
      </c>
      <c r="BV177" s="39" t="s">
        <v>605</v>
      </c>
      <c r="BW177" s="39" t="s">
        <v>1009</v>
      </c>
      <c r="BX177" s="39">
        <v>3</v>
      </c>
      <c r="BY177" s="39">
        <v>10</v>
      </c>
    </row>
    <row r="178" spans="1:77">
      <c r="B178" t="s">
        <v>2498</v>
      </c>
      <c r="R178" s="33"/>
      <c r="S178" s="60"/>
      <c r="T178" s="33"/>
      <c r="U178" s="60"/>
      <c r="V178" s="60"/>
      <c r="W178" s="60"/>
      <c r="X178" s="60"/>
      <c r="BM178" s="39" t="s">
        <v>2499</v>
      </c>
      <c r="BN178" s="39" t="s">
        <v>1234</v>
      </c>
      <c r="BP178" s="39" t="s">
        <v>2464</v>
      </c>
      <c r="BQ178" s="39" t="s">
        <v>1222</v>
      </c>
      <c r="BR178" s="39"/>
      <c r="BS178" s="39"/>
      <c r="BT178" s="39" t="s">
        <v>2041</v>
      </c>
      <c r="BU178" s="39" t="s">
        <v>1334</v>
      </c>
      <c r="BV178" s="39" t="s">
        <v>605</v>
      </c>
      <c r="BW178" s="39" t="s">
        <v>1009</v>
      </c>
      <c r="BX178" s="39">
        <v>3</v>
      </c>
      <c r="BY178" s="39">
        <v>10</v>
      </c>
    </row>
    <row r="179" spans="1:77">
      <c r="B179" t="s">
        <v>2500</v>
      </c>
      <c r="R179" s="33"/>
      <c r="S179" s="60"/>
      <c r="T179" s="33"/>
      <c r="U179" s="60"/>
      <c r="V179" s="60"/>
      <c r="W179" s="60"/>
      <c r="X179" s="60"/>
      <c r="BM179" s="39" t="s">
        <v>2501</v>
      </c>
      <c r="BN179" s="39" t="s">
        <v>1366</v>
      </c>
      <c r="BP179" s="39" t="s">
        <v>2403</v>
      </c>
      <c r="BQ179" s="39" t="s">
        <v>1236</v>
      </c>
      <c r="BR179" s="39"/>
      <c r="BS179" s="39"/>
      <c r="BT179" s="39" t="s">
        <v>1517</v>
      </c>
      <c r="BU179" s="39" t="s">
        <v>1344</v>
      </c>
      <c r="BV179" s="39" t="s">
        <v>605</v>
      </c>
      <c r="BW179" s="39" t="s">
        <v>1009</v>
      </c>
      <c r="BX179" s="39">
        <v>3</v>
      </c>
      <c r="BY179" s="39">
        <v>10</v>
      </c>
    </row>
    <row r="180" spans="1:77" ht="26">
      <c r="R180" s="33"/>
      <c r="S180" s="33"/>
      <c r="T180" s="33"/>
      <c r="U180" s="60"/>
      <c r="V180" s="60"/>
      <c r="W180" s="60"/>
      <c r="X180" s="60"/>
      <c r="BM180" s="39" t="s">
        <v>2502</v>
      </c>
      <c r="BN180" s="39" t="s">
        <v>1378</v>
      </c>
      <c r="BP180" s="39" t="s">
        <v>2224</v>
      </c>
      <c r="BQ180" s="39" t="s">
        <v>1222</v>
      </c>
      <c r="BR180" s="39"/>
      <c r="BS180" s="39"/>
      <c r="BT180" s="39" t="s">
        <v>1221</v>
      </c>
      <c r="BU180" s="39" t="s">
        <v>1356</v>
      </c>
      <c r="BV180" s="39" t="s">
        <v>605</v>
      </c>
      <c r="BW180" s="39" t="s">
        <v>1009</v>
      </c>
      <c r="BX180" s="39">
        <v>3</v>
      </c>
      <c r="BY180" s="39">
        <v>10</v>
      </c>
    </row>
    <row r="181" spans="1:77">
      <c r="R181" s="33"/>
      <c r="S181" s="33"/>
      <c r="T181" s="33"/>
      <c r="U181" s="60"/>
      <c r="V181" s="60"/>
      <c r="W181" s="60"/>
      <c r="X181" s="60"/>
      <c r="BM181" s="39" t="s">
        <v>2503</v>
      </c>
      <c r="BN181" s="39" t="s">
        <v>1390</v>
      </c>
      <c r="BP181" s="39" t="s">
        <v>2127</v>
      </c>
      <c r="BQ181" s="39" t="s">
        <v>1264</v>
      </c>
      <c r="BR181" s="39"/>
      <c r="BS181" s="39"/>
      <c r="BT181" s="39" t="s">
        <v>2474</v>
      </c>
      <c r="BU181" s="39" t="s">
        <v>1369</v>
      </c>
      <c r="BV181" s="39" t="s">
        <v>605</v>
      </c>
      <c r="BW181" s="39" t="s">
        <v>1009</v>
      </c>
      <c r="BX181" s="39">
        <v>3</v>
      </c>
      <c r="BY181" s="39">
        <v>10</v>
      </c>
    </row>
    <row r="182" spans="1:77">
      <c r="R182" s="33"/>
      <c r="S182" s="33"/>
      <c r="T182" s="33"/>
      <c r="U182" s="60"/>
      <c r="V182" s="60"/>
      <c r="W182" s="60"/>
      <c r="X182" s="60"/>
      <c r="BM182" s="39" t="s">
        <v>2504</v>
      </c>
      <c r="BN182" s="39" t="s">
        <v>1247</v>
      </c>
      <c r="BP182" s="39" t="s">
        <v>1936</v>
      </c>
      <c r="BQ182" s="39" t="s">
        <v>1222</v>
      </c>
      <c r="BR182" s="39"/>
      <c r="BS182" s="39"/>
      <c r="BT182" s="39" t="s">
        <v>2423</v>
      </c>
      <c r="BU182" s="39" t="s">
        <v>1381</v>
      </c>
      <c r="BV182" s="39" t="s">
        <v>605</v>
      </c>
      <c r="BW182" s="39" t="s">
        <v>1009</v>
      </c>
      <c r="BX182" s="39">
        <v>3</v>
      </c>
      <c r="BY182" s="39">
        <v>10</v>
      </c>
    </row>
    <row r="183" spans="1:77" ht="26">
      <c r="R183" s="33"/>
      <c r="S183" s="33"/>
      <c r="T183" s="33"/>
      <c r="U183" s="60"/>
      <c r="V183" s="60"/>
      <c r="W183" s="60"/>
      <c r="X183" s="60"/>
      <c r="BM183" s="39" t="s">
        <v>2505</v>
      </c>
      <c r="BN183" s="39" t="s">
        <v>1262</v>
      </c>
      <c r="BP183" s="39" t="s">
        <v>1722</v>
      </c>
      <c r="BQ183" s="39" t="s">
        <v>1222</v>
      </c>
      <c r="BR183" s="39"/>
      <c r="BS183" s="39"/>
      <c r="BT183" s="39" t="s">
        <v>2479</v>
      </c>
      <c r="BU183" s="39" t="s">
        <v>1364</v>
      </c>
      <c r="BV183" s="39" t="s">
        <v>605</v>
      </c>
      <c r="BW183" s="39" t="s">
        <v>1009</v>
      </c>
      <c r="BX183" s="39">
        <v>3</v>
      </c>
      <c r="BY183" s="39">
        <v>10</v>
      </c>
    </row>
    <row r="184" spans="1:77">
      <c r="R184" s="33"/>
      <c r="S184" s="33"/>
      <c r="T184" s="33"/>
      <c r="U184" s="60"/>
      <c r="V184" s="60"/>
      <c r="W184" s="60"/>
      <c r="X184" s="60"/>
      <c r="BM184" s="39" t="s">
        <v>2506</v>
      </c>
      <c r="BN184" s="39" t="s">
        <v>1516</v>
      </c>
      <c r="BP184" s="39" t="s">
        <v>1609</v>
      </c>
      <c r="BQ184" s="39" t="s">
        <v>1236</v>
      </c>
      <c r="BR184" s="39"/>
      <c r="BS184" s="39"/>
      <c r="BT184" s="39" t="s">
        <v>2507</v>
      </c>
      <c r="BU184" s="39" t="s">
        <v>1224</v>
      </c>
      <c r="BV184" s="39" t="s">
        <v>613</v>
      </c>
      <c r="BW184" s="39" t="s">
        <v>617</v>
      </c>
      <c r="BX184" s="39">
        <v>1</v>
      </c>
      <c r="BY184" s="39">
        <v>6</v>
      </c>
    </row>
    <row r="185" spans="1:77" ht="26">
      <c r="R185" s="33"/>
      <c r="S185" s="33"/>
      <c r="T185" s="33"/>
      <c r="U185" s="60"/>
      <c r="V185" s="60"/>
      <c r="W185" s="60"/>
      <c r="X185" s="60"/>
      <c r="BM185" s="39" t="s">
        <v>2508</v>
      </c>
      <c r="BN185" s="39" t="s">
        <v>1528</v>
      </c>
      <c r="BP185" s="39" t="s">
        <v>1475</v>
      </c>
      <c r="BQ185" s="39" t="s">
        <v>1236</v>
      </c>
      <c r="BR185" s="39"/>
      <c r="BS185" s="39"/>
      <c r="BT185" s="39" t="s">
        <v>2509</v>
      </c>
      <c r="BU185" s="39" t="s">
        <v>1238</v>
      </c>
      <c r="BV185" s="39" t="s">
        <v>613</v>
      </c>
      <c r="BW185" s="39" t="s">
        <v>617</v>
      </c>
      <c r="BX185" s="39">
        <v>1</v>
      </c>
      <c r="BY185" s="39">
        <v>6</v>
      </c>
    </row>
    <row r="186" spans="1:77">
      <c r="R186" s="33"/>
      <c r="S186" s="33"/>
      <c r="T186" s="33"/>
      <c r="U186" s="60"/>
      <c r="V186" s="60"/>
      <c r="W186" s="60"/>
      <c r="X186" s="60"/>
      <c r="BM186" s="39" t="s">
        <v>2510</v>
      </c>
      <c r="BN186" s="39" t="s">
        <v>1538</v>
      </c>
      <c r="BP186" s="39" t="s">
        <v>1318</v>
      </c>
      <c r="BQ186" s="39" t="s">
        <v>1236</v>
      </c>
      <c r="BR186" s="39"/>
      <c r="BS186" s="39"/>
      <c r="BT186" s="39" t="s">
        <v>2511</v>
      </c>
      <c r="BU186" s="39" t="s">
        <v>1250</v>
      </c>
      <c r="BV186" s="39" t="s">
        <v>613</v>
      </c>
      <c r="BW186" s="39" t="s">
        <v>617</v>
      </c>
      <c r="BX186" s="39">
        <v>1</v>
      </c>
      <c r="BY186" s="39">
        <v>6</v>
      </c>
    </row>
    <row r="187" spans="1:77" ht="26">
      <c r="A187" t="str">
        <f>IF(ISBLANK(H119),"","有")</f>
        <v/>
      </c>
      <c r="R187" s="33"/>
      <c r="S187" s="33"/>
      <c r="T187" s="33"/>
      <c r="U187" s="60"/>
      <c r="V187" s="60"/>
      <c r="W187" s="60"/>
      <c r="X187" s="60"/>
      <c r="BM187" s="39" t="s">
        <v>2512</v>
      </c>
      <c r="BN187" s="39" t="s">
        <v>1278</v>
      </c>
      <c r="BP187" s="39" t="s">
        <v>2513</v>
      </c>
      <c r="BQ187" s="39" t="s">
        <v>1342</v>
      </c>
      <c r="BR187" s="39"/>
      <c r="BS187" s="39"/>
      <c r="BT187" s="39" t="s">
        <v>2514</v>
      </c>
      <c r="BU187" s="39" t="s">
        <v>1266</v>
      </c>
      <c r="BV187" s="39" t="s">
        <v>613</v>
      </c>
      <c r="BW187" s="39" t="s">
        <v>617</v>
      </c>
      <c r="BX187" s="39">
        <v>1</v>
      </c>
      <c r="BY187" s="39">
        <v>6</v>
      </c>
    </row>
    <row r="188" spans="1:77">
      <c r="A188" s="61" t="s">
        <v>2515</v>
      </c>
      <c r="B188" s="61"/>
      <c r="C188" s="61"/>
      <c r="R188" s="33"/>
      <c r="S188" s="60"/>
      <c r="T188" s="33"/>
      <c r="U188" s="60"/>
      <c r="V188" s="60"/>
      <c r="W188" s="60"/>
      <c r="X188" s="60"/>
      <c r="BM188" s="39" t="s">
        <v>2516</v>
      </c>
      <c r="BN188" s="39" t="s">
        <v>1290</v>
      </c>
      <c r="BP188" s="39" t="s">
        <v>2517</v>
      </c>
      <c r="BQ188" s="39" t="s">
        <v>1342</v>
      </c>
      <c r="BR188" s="39"/>
      <c r="BS188" s="39"/>
      <c r="BT188" s="39" t="s">
        <v>2518</v>
      </c>
      <c r="BU188" s="39" t="s">
        <v>1281</v>
      </c>
      <c r="BV188" s="39" t="s">
        <v>613</v>
      </c>
      <c r="BW188" s="39" t="s">
        <v>617</v>
      </c>
      <c r="BX188" s="39">
        <v>1</v>
      </c>
      <c r="BY188" s="39">
        <v>6</v>
      </c>
    </row>
    <row r="189" spans="1:77">
      <c r="A189" s="61" t="s">
        <v>1434</v>
      </c>
      <c r="B189" s="61" t="str">
        <f>IF(Sheet1!A78="1x","",Sheet1!A78)&amp;Sheet1!C78&amp;Sheet1!F78&amp;Sheet1!H78&amp;Sheet1!I78&amp;Sheet1!K78&amp;Sheet1!M78&amp;Sheet1!N78&amp;Sheet1!Q78&amp;Sheet1!S78&amp;Sheet1!T78&amp;Sheet1!W78&amp;Sheet1!Z78&amp;Sheet1!AD78</f>
        <v>SHZVIII-400Y/72.5B-10151W</v>
      </c>
      <c r="C189" s="61"/>
      <c r="R189" s="33"/>
      <c r="S189" s="60"/>
      <c r="T189" s="33"/>
      <c r="U189" s="60"/>
      <c r="V189" s="60"/>
      <c r="W189" s="60"/>
      <c r="X189" s="60"/>
      <c r="BM189" s="39" t="s">
        <v>2519</v>
      </c>
      <c r="BN189" s="39" t="s">
        <v>1301</v>
      </c>
      <c r="BP189" s="39" t="s">
        <v>2520</v>
      </c>
      <c r="BQ189" s="39" t="s">
        <v>1342</v>
      </c>
      <c r="BR189" s="39"/>
      <c r="BS189" s="39"/>
      <c r="BT189" s="39" t="s">
        <v>2521</v>
      </c>
      <c r="BU189" s="39" t="s">
        <v>1293</v>
      </c>
      <c r="BV189" s="39" t="s">
        <v>613</v>
      </c>
      <c r="BW189" s="39" t="s">
        <v>617</v>
      </c>
      <c r="BX189" s="39">
        <v>1</v>
      </c>
      <c r="BY189" s="39">
        <v>6</v>
      </c>
    </row>
    <row r="190" spans="1:77" ht="26">
      <c r="A190" s="61" t="s">
        <v>181</v>
      </c>
      <c r="B190" s="61" t="str">
        <f>IF(OR(ISBLANK(Sheet1!H146),ISNUMBER(SEARCH("不配",Sheet1!H146))),"","9.0096-9")</f>
        <v/>
      </c>
      <c r="C190" s="61" t="str">
        <f>IF(OR(ISBLANK(H119),ISNUMBER(SEARCH("不配",H119))),"","有")</f>
        <v/>
      </c>
      <c r="R190" s="33"/>
      <c r="S190" s="60"/>
      <c r="T190" s="33"/>
      <c r="U190" s="60"/>
      <c r="V190" s="60"/>
      <c r="W190" s="60"/>
      <c r="X190" s="60"/>
      <c r="BM190" s="39" t="s">
        <v>2522</v>
      </c>
      <c r="BN190" s="39" t="s">
        <v>1316</v>
      </c>
      <c r="BP190" s="39" t="s">
        <v>2523</v>
      </c>
      <c r="BQ190" s="39" t="s">
        <v>1342</v>
      </c>
      <c r="BR190" s="39"/>
      <c r="BS190" s="39"/>
      <c r="BT190" s="39" t="s">
        <v>2524</v>
      </c>
      <c r="BU190" s="39" t="s">
        <v>1304</v>
      </c>
      <c r="BV190" s="39" t="s">
        <v>613</v>
      </c>
      <c r="BW190" s="39" t="s">
        <v>617</v>
      </c>
      <c r="BX190" s="39">
        <v>1</v>
      </c>
      <c r="BY190" s="39">
        <v>6</v>
      </c>
    </row>
    <row r="191" spans="1:77">
      <c r="A191" s="61" t="s">
        <v>2525</v>
      </c>
      <c r="B191" s="61" t="str">
        <f>IF(ISBLANK(Sheet1!H154),"","GY.2.06.4871-001-3")</f>
        <v/>
      </c>
      <c r="C191" s="61" t="str">
        <f>IF(ISBLANK(Sheet1!H154),"",Sheet1!H154)</f>
        <v/>
      </c>
      <c r="R191" s="33"/>
      <c r="S191" s="60"/>
      <c r="T191" s="33"/>
      <c r="U191" s="60"/>
      <c r="V191" s="60"/>
      <c r="W191" s="60"/>
      <c r="X191" s="60"/>
      <c r="BM191" s="39" t="s">
        <v>2526</v>
      </c>
      <c r="BN191" s="39" t="s">
        <v>1331</v>
      </c>
      <c r="BP191" s="39" t="s">
        <v>2527</v>
      </c>
      <c r="BQ191" s="39" t="s">
        <v>1342</v>
      </c>
      <c r="BR191" s="39"/>
      <c r="BS191" s="39"/>
      <c r="BT191" s="39" t="s">
        <v>2497</v>
      </c>
      <c r="BU191" s="39" t="s">
        <v>1319</v>
      </c>
      <c r="BV191" s="39" t="s">
        <v>613</v>
      </c>
      <c r="BW191" s="39" t="s">
        <v>617</v>
      </c>
      <c r="BX191" s="39">
        <v>1</v>
      </c>
      <c r="BY191" s="39">
        <v>6</v>
      </c>
    </row>
    <row r="192" spans="1:77">
      <c r="A192" s="61"/>
      <c r="B192" s="61" t="str">
        <f>IF(ISBLANK(Sheet1!H155),"","GY.2.06.4871-001-1")</f>
        <v/>
      </c>
      <c r="C192" s="61" t="str">
        <f>IF(ISBLANK(Sheet1!H155),"",Sheet1!H155)</f>
        <v/>
      </c>
      <c r="R192" s="33"/>
      <c r="S192" s="60"/>
      <c r="T192" s="33"/>
      <c r="U192" s="60"/>
      <c r="V192" s="60"/>
      <c r="W192" s="60"/>
      <c r="X192" s="60"/>
      <c r="BM192" s="39" t="s">
        <v>2528</v>
      </c>
      <c r="BN192" s="39" t="s">
        <v>1220</v>
      </c>
      <c r="BP192" s="39" t="s">
        <v>2529</v>
      </c>
      <c r="BQ192" s="39" t="s">
        <v>1342</v>
      </c>
      <c r="BR192" s="39"/>
      <c r="BS192" s="39"/>
      <c r="BT192" s="39" t="s">
        <v>2036</v>
      </c>
      <c r="BU192" s="39" t="s">
        <v>1334</v>
      </c>
      <c r="BV192" s="39" t="s">
        <v>613</v>
      </c>
      <c r="BW192" s="39" t="s">
        <v>617</v>
      </c>
      <c r="BX192" s="39">
        <v>1</v>
      </c>
      <c r="BY192" s="39">
        <v>6</v>
      </c>
    </row>
    <row r="193" spans="1:77">
      <c r="A193" s="61"/>
      <c r="B193" s="61" t="str">
        <f>IF(ISBLANK(Sheet1!H156),"","GY.2.06.4871-001-2")</f>
        <v/>
      </c>
      <c r="C193" s="61" t="str">
        <f>IF(ISBLANK(Sheet1!H156),"",Sheet1!H156)</f>
        <v/>
      </c>
      <c r="R193" s="33"/>
      <c r="S193" s="60"/>
      <c r="T193" s="33"/>
      <c r="U193" s="60"/>
      <c r="V193" s="60"/>
      <c r="W193" s="60"/>
      <c r="X193" s="60"/>
      <c r="BM193" s="39" t="s">
        <v>2530</v>
      </c>
      <c r="BN193" s="39" t="s">
        <v>1234</v>
      </c>
      <c r="BP193" s="39" t="s">
        <v>2531</v>
      </c>
      <c r="BQ193" s="39" t="s">
        <v>1342</v>
      </c>
      <c r="BR193" s="39"/>
      <c r="BS193" s="39"/>
      <c r="BT193" s="39" t="s">
        <v>1507</v>
      </c>
      <c r="BU193" s="39" t="s">
        <v>1344</v>
      </c>
      <c r="BV193" s="39" t="s">
        <v>613</v>
      </c>
      <c r="BW193" s="39" t="s">
        <v>617</v>
      </c>
      <c r="BX193" s="39">
        <v>1</v>
      </c>
      <c r="BY193" s="39">
        <v>6</v>
      </c>
    </row>
    <row r="194" spans="1:77" ht="26">
      <c r="A194" s="61"/>
      <c r="B194" s="61" t="str">
        <f>IF(ISBLANK(Sheet1!H157),"","GY.2.06.4871-001-4")</f>
        <v/>
      </c>
      <c r="C194" s="61" t="str">
        <f>IF(ISBLANK(Sheet1!H157),"",Sheet1!H157)</f>
        <v/>
      </c>
      <c r="R194" s="62"/>
      <c r="S194" s="62"/>
      <c r="T194" s="62"/>
      <c r="U194" s="62"/>
      <c r="V194" s="62"/>
      <c r="W194" s="62"/>
      <c r="X194" s="62"/>
      <c r="BM194" s="39" t="s">
        <v>2532</v>
      </c>
      <c r="BN194" s="39" t="s">
        <v>1366</v>
      </c>
      <c r="BP194" s="39" t="s">
        <v>2533</v>
      </c>
      <c r="BQ194" s="39" t="s">
        <v>1342</v>
      </c>
      <c r="BR194" s="39"/>
      <c r="BS194" s="39"/>
      <c r="BT194" s="39" t="s">
        <v>2534</v>
      </c>
      <c r="BU194" s="39" t="s">
        <v>1364</v>
      </c>
      <c r="BV194" s="39" t="s">
        <v>613</v>
      </c>
      <c r="BW194" s="39" t="s">
        <v>617</v>
      </c>
      <c r="BX194" s="39">
        <v>1</v>
      </c>
      <c r="BY194" s="39">
        <v>6</v>
      </c>
    </row>
    <row r="195" spans="1:77">
      <c r="A195" s="61"/>
      <c r="B195" s="61" t="str">
        <f>IF(ISBLANK(Sheet1!H158),"","GY.2.06.4871-001")</f>
        <v/>
      </c>
      <c r="C195" s="61" t="str">
        <f>IF(ISBLANK(Sheet1!H158),"",Sheet1!H158)</f>
        <v/>
      </c>
      <c r="R195" s="62"/>
      <c r="S195" s="62"/>
      <c r="T195" s="62"/>
      <c r="U195" s="62"/>
      <c r="V195" s="62"/>
      <c r="W195" s="62"/>
      <c r="X195" s="62"/>
      <c r="BM195" s="39" t="s">
        <v>2535</v>
      </c>
      <c r="BN195" s="39" t="s">
        <v>1378</v>
      </c>
      <c r="BP195" s="39" t="s">
        <v>2536</v>
      </c>
      <c r="BQ195" s="39" t="s">
        <v>1342</v>
      </c>
      <c r="BR195" s="39"/>
      <c r="BS195" s="39"/>
      <c r="BT195" s="39" t="s">
        <v>2537</v>
      </c>
      <c r="BU195" s="39" t="s">
        <v>1369</v>
      </c>
      <c r="BV195" s="39" t="s">
        <v>613</v>
      </c>
      <c r="BW195" s="39" t="s">
        <v>617</v>
      </c>
      <c r="BX195" s="39">
        <v>1</v>
      </c>
      <c r="BY195" s="39">
        <v>6</v>
      </c>
    </row>
    <row r="196" spans="1:77">
      <c r="A196" s="61" t="s">
        <v>2538</v>
      </c>
      <c r="B196" s="61" t="str">
        <f>IF(ISBLANK(Sheet1!Z154),"","GY.2.06.4871-001-3")</f>
        <v/>
      </c>
      <c r="C196" s="61" t="str">
        <f>IF(ISBLANK(Sheet1!Z154),"",Sheet1!Z154)</f>
        <v/>
      </c>
      <c r="R196" s="62"/>
      <c r="S196" s="62"/>
      <c r="T196" s="62"/>
      <c r="U196" s="62"/>
      <c r="V196" s="62"/>
      <c r="W196" s="62"/>
      <c r="X196" s="62"/>
      <c r="BM196" s="39" t="s">
        <v>2539</v>
      </c>
      <c r="BN196" s="39" t="s">
        <v>1390</v>
      </c>
      <c r="BP196" s="39" t="s">
        <v>2540</v>
      </c>
      <c r="BQ196" s="39" t="s">
        <v>1342</v>
      </c>
      <c r="BR196" s="39"/>
      <c r="BS196" s="39"/>
      <c r="BT196" s="39" t="s">
        <v>2541</v>
      </c>
      <c r="BU196" s="39" t="s">
        <v>1224</v>
      </c>
      <c r="BV196" s="39" t="s">
        <v>613</v>
      </c>
      <c r="BW196" s="39" t="s">
        <v>1013</v>
      </c>
      <c r="BX196" s="39">
        <v>1</v>
      </c>
      <c r="BY196" s="39">
        <v>13</v>
      </c>
    </row>
    <row r="197" spans="1:77" ht="26">
      <c r="A197" s="61"/>
      <c r="B197" s="61" t="str">
        <f>IF(ISBLANK(Sheet1!Z155),"","GY.2.06.4871-001-1")</f>
        <v/>
      </c>
      <c r="C197" s="61" t="str">
        <f>IF(ISBLANK(Sheet1!Z155),"",Sheet1!Z155)</f>
        <v/>
      </c>
      <c r="R197" s="62"/>
      <c r="S197" s="62"/>
      <c r="T197" s="62"/>
      <c r="U197" s="62"/>
      <c r="V197" s="62"/>
      <c r="W197" s="62"/>
      <c r="X197" s="62"/>
      <c r="BM197" s="39" t="s">
        <v>2542</v>
      </c>
      <c r="BN197" s="39" t="s">
        <v>1247</v>
      </c>
      <c r="BP197" s="39" t="s">
        <v>2543</v>
      </c>
      <c r="BQ197" s="39" t="s">
        <v>1342</v>
      </c>
      <c r="BR197" s="39"/>
      <c r="BS197" s="39"/>
      <c r="BT197" s="39" t="s">
        <v>2544</v>
      </c>
      <c r="BU197" s="39" t="s">
        <v>1238</v>
      </c>
      <c r="BV197" s="39" t="s">
        <v>613</v>
      </c>
      <c r="BW197" s="39" t="s">
        <v>1013</v>
      </c>
      <c r="BX197" s="39">
        <v>1</v>
      </c>
      <c r="BY197" s="39">
        <v>13</v>
      </c>
    </row>
    <row r="198" spans="1:77">
      <c r="A198" s="61"/>
      <c r="B198" s="61" t="str">
        <f>IF(ISBLANK(Sheet1!Z156),"","GY.2.06.4871-001-2")</f>
        <v/>
      </c>
      <c r="C198" s="61" t="str">
        <f>IF(ISBLANK(Sheet1!Z156),"",Sheet1!Z156)</f>
        <v/>
      </c>
      <c r="R198" s="62"/>
      <c r="S198" s="62"/>
      <c r="T198" s="62"/>
      <c r="U198" s="62"/>
      <c r="V198" s="62"/>
      <c r="W198" s="62"/>
      <c r="X198" s="62"/>
      <c r="BM198" s="39" t="s">
        <v>2545</v>
      </c>
      <c r="BN198" s="39" t="s">
        <v>1262</v>
      </c>
      <c r="BP198" s="39" t="s">
        <v>2546</v>
      </c>
      <c r="BQ198" s="39" t="s">
        <v>1342</v>
      </c>
      <c r="BR198" s="39"/>
      <c r="BS198" s="39"/>
      <c r="BT198" s="39" t="s">
        <v>2547</v>
      </c>
      <c r="BU198" s="39" t="s">
        <v>1250</v>
      </c>
      <c r="BV198" s="39" t="s">
        <v>613</v>
      </c>
      <c r="BW198" s="39" t="s">
        <v>1013</v>
      </c>
      <c r="BX198" s="39">
        <v>1</v>
      </c>
      <c r="BY198" s="39">
        <v>13</v>
      </c>
    </row>
    <row r="199" spans="1:77" ht="26">
      <c r="A199" s="61"/>
      <c r="B199" s="61" t="str">
        <f>IF(ISBLANK(Sheet1!Z157),"","GY.2.06.4871-001-4")</f>
        <v/>
      </c>
      <c r="C199" s="61" t="str">
        <f>IF(ISBLANK(Sheet1!Z157),"",Sheet1!Z157)</f>
        <v/>
      </c>
      <c r="R199" s="62"/>
      <c r="S199" s="62"/>
      <c r="T199" s="62"/>
      <c r="U199" s="62"/>
      <c r="V199" s="62"/>
      <c r="W199" s="62"/>
      <c r="X199" s="62"/>
      <c r="BM199" s="39" t="s">
        <v>2548</v>
      </c>
      <c r="BN199" s="39" t="s">
        <v>1418</v>
      </c>
      <c r="BP199" s="39" t="s">
        <v>2549</v>
      </c>
      <c r="BQ199" s="39" t="s">
        <v>1222</v>
      </c>
      <c r="BR199" s="39"/>
      <c r="BS199" s="39"/>
      <c r="BT199" s="39" t="s">
        <v>2550</v>
      </c>
      <c r="BU199" s="39" t="s">
        <v>1266</v>
      </c>
      <c r="BV199" s="39" t="s">
        <v>613</v>
      </c>
      <c r="BW199" s="39" t="s">
        <v>1013</v>
      </c>
      <c r="BX199" s="39">
        <v>1</v>
      </c>
      <c r="BY199" s="39">
        <v>13</v>
      </c>
    </row>
    <row r="200" spans="1:77">
      <c r="A200" s="61"/>
      <c r="B200" s="61" t="str">
        <f>IF(ISBLANK(Sheet1!Z158),"","GY.2.06.4871-001")</f>
        <v/>
      </c>
      <c r="C200" s="61" t="str">
        <f>IF(ISBLANK(Sheet1!Z158),"",Sheet1!Z158)</f>
        <v/>
      </c>
      <c r="R200" s="62"/>
      <c r="S200" s="62"/>
      <c r="T200" s="62"/>
      <c r="U200" s="62"/>
      <c r="V200" s="62"/>
      <c r="W200" s="62"/>
      <c r="X200" s="62"/>
      <c r="BM200" s="39" t="s">
        <v>2551</v>
      </c>
      <c r="BN200" s="39" t="s">
        <v>1431</v>
      </c>
      <c r="BP200" s="39" t="s">
        <v>2552</v>
      </c>
      <c r="BQ200" s="39" t="s">
        <v>1222</v>
      </c>
      <c r="BR200" s="39"/>
      <c r="BS200" s="39"/>
      <c r="BT200" s="39" t="s">
        <v>2553</v>
      </c>
      <c r="BU200" s="39" t="s">
        <v>1281</v>
      </c>
      <c r="BV200" s="39" t="s">
        <v>613</v>
      </c>
      <c r="BW200" s="39" t="s">
        <v>1013</v>
      </c>
      <c r="BX200" s="39">
        <v>1</v>
      </c>
      <c r="BY200" s="39">
        <v>13</v>
      </c>
    </row>
    <row r="201" spans="1:77">
      <c r="A201" s="61" t="s">
        <v>2554</v>
      </c>
      <c r="B201" s="61" t="str">
        <f>IF(ISBLANK(Sheet1!H160),"","GY.2.06.3848-090-2")</f>
        <v/>
      </c>
      <c r="C201" s="61" t="str">
        <f>IF(ISBLANK(Sheet1!H160),"",Sheet1!H160)</f>
        <v/>
      </c>
      <c r="R201" s="62"/>
      <c r="S201" s="62"/>
      <c r="T201" s="62"/>
      <c r="U201" s="62"/>
      <c r="V201" s="62"/>
      <c r="W201" s="62"/>
      <c r="X201" s="62"/>
      <c r="BM201" s="39" t="s">
        <v>2555</v>
      </c>
      <c r="BN201" s="39" t="s">
        <v>1443</v>
      </c>
      <c r="BP201" s="39" t="s">
        <v>2556</v>
      </c>
      <c r="BQ201" s="39" t="s">
        <v>1222</v>
      </c>
      <c r="BR201" s="39"/>
      <c r="BS201" s="39"/>
      <c r="BT201" s="39" t="s">
        <v>2557</v>
      </c>
      <c r="BU201" s="39" t="s">
        <v>1293</v>
      </c>
      <c r="BV201" s="39" t="s">
        <v>613</v>
      </c>
      <c r="BW201" s="39" t="s">
        <v>1013</v>
      </c>
      <c r="BX201" s="39">
        <v>1</v>
      </c>
      <c r="BY201" s="39">
        <v>13</v>
      </c>
    </row>
    <row r="202" spans="1:77" ht="26">
      <c r="A202" s="61"/>
      <c r="B202" s="61" t="str">
        <f>IF(ISBLANK(Sheet1!H161),"","GY.2.06.3848-090-3")</f>
        <v/>
      </c>
      <c r="C202" s="61" t="str">
        <f>IF(ISBLANK(Sheet1!H161),"",Sheet1!H161)</f>
        <v/>
      </c>
      <c r="R202" s="62"/>
      <c r="S202" s="62"/>
      <c r="T202" s="62"/>
      <c r="U202" s="62"/>
      <c r="V202" s="62"/>
      <c r="W202" s="62"/>
      <c r="X202" s="62"/>
      <c r="BM202" s="39" t="s">
        <v>2558</v>
      </c>
      <c r="BN202" s="39" t="s">
        <v>1454</v>
      </c>
      <c r="BP202" s="39" t="s">
        <v>2559</v>
      </c>
      <c r="BQ202" s="39" t="s">
        <v>1222</v>
      </c>
      <c r="BR202" s="39"/>
      <c r="BS202" s="39"/>
      <c r="BT202" s="39" t="s">
        <v>2560</v>
      </c>
      <c r="BU202" s="39" t="s">
        <v>1304</v>
      </c>
      <c r="BV202" s="39" t="s">
        <v>613</v>
      </c>
      <c r="BW202" s="39" t="s">
        <v>1013</v>
      </c>
      <c r="BX202" s="39">
        <v>1</v>
      </c>
      <c r="BY202" s="39">
        <v>13</v>
      </c>
    </row>
    <row r="203" spans="1:77" ht="26">
      <c r="A203" s="61"/>
      <c r="B203" s="61" t="str">
        <f>IF(ISBLANK(Sheet1!H162),"","GY.2.06.3848-090-4")</f>
        <v/>
      </c>
      <c r="C203" s="61" t="str">
        <f>IF(ISBLANK(Sheet1!H162),"",Sheet1!H162)</f>
        <v/>
      </c>
      <c r="R203" s="62"/>
      <c r="S203" s="62"/>
      <c r="T203" s="62"/>
      <c r="U203" s="62"/>
      <c r="V203" s="62"/>
      <c r="W203" s="62"/>
      <c r="X203" s="62"/>
      <c r="BM203" s="39" t="s">
        <v>2561</v>
      </c>
      <c r="BN203" s="39" t="s">
        <v>1463</v>
      </c>
      <c r="BP203" s="39" t="s">
        <v>2562</v>
      </c>
      <c r="BQ203" s="39" t="s">
        <v>1222</v>
      </c>
      <c r="BR203" s="39"/>
      <c r="BS203" s="39"/>
      <c r="BT203" s="39" t="s">
        <v>2494</v>
      </c>
      <c r="BU203" s="39" t="s">
        <v>1319</v>
      </c>
      <c r="BV203" s="39" t="s">
        <v>613</v>
      </c>
      <c r="BW203" s="39" t="s">
        <v>1013</v>
      </c>
      <c r="BX203" s="39">
        <v>1</v>
      </c>
      <c r="BY203" s="39">
        <v>13</v>
      </c>
    </row>
    <row r="204" spans="1:77" ht="26">
      <c r="A204" s="61"/>
      <c r="B204" s="61" t="str">
        <f>IF(ISBLANK(Sheet1!H163),"","GY.2.06.3848-090-5")</f>
        <v/>
      </c>
      <c r="C204" s="61" t="str">
        <f>IF(ISBLANK(Sheet1!H163),"",Sheet1!H163)</f>
        <v/>
      </c>
      <c r="R204" s="62"/>
      <c r="S204" s="62"/>
      <c r="T204" s="62"/>
      <c r="U204" s="62"/>
      <c r="V204" s="62"/>
      <c r="W204" s="62"/>
      <c r="X204" s="62"/>
      <c r="BM204" s="39" t="s">
        <v>2563</v>
      </c>
      <c r="BN204" s="39" t="s">
        <v>1473</v>
      </c>
      <c r="BP204" s="39" t="s">
        <v>2564</v>
      </c>
      <c r="BQ204" s="39" t="s">
        <v>1236</v>
      </c>
      <c r="BR204" s="39"/>
      <c r="BS204" s="39"/>
      <c r="BT204" s="39" t="s">
        <v>2029</v>
      </c>
      <c r="BU204" s="39" t="s">
        <v>1334</v>
      </c>
      <c r="BV204" s="39" t="s">
        <v>613</v>
      </c>
      <c r="BW204" s="39" t="s">
        <v>1013</v>
      </c>
      <c r="BX204" s="39">
        <v>1</v>
      </c>
      <c r="BY204" s="39">
        <v>13</v>
      </c>
    </row>
    <row r="205" spans="1:77" ht="26">
      <c r="A205" s="61"/>
      <c r="B205" s="61" t="str">
        <f>IF(ISBLANK(Sheet1!H164),"","GY.2.06.3848-090-6")</f>
        <v/>
      </c>
      <c r="C205" s="61" t="str">
        <f>IF(ISBLANK(Sheet1!H164),"",Sheet1!H164)</f>
        <v/>
      </c>
      <c r="R205" s="62"/>
      <c r="S205" s="62"/>
      <c r="T205" s="62"/>
      <c r="U205" s="62"/>
      <c r="V205" s="62"/>
      <c r="W205" s="62"/>
      <c r="X205" s="62"/>
      <c r="BM205" s="39" t="s">
        <v>2565</v>
      </c>
      <c r="BN205" s="39" t="s">
        <v>1485</v>
      </c>
      <c r="BP205" s="39" t="s">
        <v>2566</v>
      </c>
      <c r="BQ205" s="39" t="s">
        <v>1222</v>
      </c>
      <c r="BR205" s="39"/>
      <c r="BS205" s="39"/>
      <c r="BT205" s="39" t="s">
        <v>1498</v>
      </c>
      <c r="BU205" s="39" t="s">
        <v>1344</v>
      </c>
      <c r="BV205" s="39" t="s">
        <v>613</v>
      </c>
      <c r="BW205" s="39" t="s">
        <v>1013</v>
      </c>
      <c r="BX205" s="39">
        <v>1</v>
      </c>
      <c r="BY205" s="39">
        <v>13</v>
      </c>
    </row>
    <row r="206" spans="1:77" ht="26">
      <c r="A206" s="61" t="s">
        <v>2220</v>
      </c>
      <c r="B206" s="61" t="str">
        <f>IF(OR(ISBLANK(Sheet1!Z159),ISNUMBER(SEARCH("不配",Sheet1!Z159))),"","GY.2.21.CM.YST.218")</f>
        <v>GY.2.21.CM.YST.218</v>
      </c>
      <c r="C206" s="61"/>
      <c r="R206" s="62"/>
      <c r="S206" s="62"/>
      <c r="T206" s="62"/>
      <c r="U206" s="62"/>
      <c r="V206" s="62"/>
      <c r="W206" s="62"/>
      <c r="X206" s="62"/>
      <c r="BM206" s="39" t="s">
        <v>2567</v>
      </c>
      <c r="BN206" s="39" t="s">
        <v>1497</v>
      </c>
      <c r="BP206" s="39" t="s">
        <v>2568</v>
      </c>
      <c r="BQ206" s="39" t="s">
        <v>1222</v>
      </c>
      <c r="BR206" s="39"/>
      <c r="BS206" s="39"/>
      <c r="BT206" s="39" t="s">
        <v>2569</v>
      </c>
      <c r="BU206" s="39" t="s">
        <v>1369</v>
      </c>
      <c r="BV206" s="39" t="s">
        <v>613</v>
      </c>
      <c r="BW206" s="39" t="s">
        <v>1013</v>
      </c>
      <c r="BX206" s="39">
        <v>1</v>
      </c>
      <c r="BY206" s="39">
        <v>13</v>
      </c>
    </row>
    <row r="207" spans="1:77" ht="26">
      <c r="A207" s="61" t="s">
        <v>2277</v>
      </c>
      <c r="B207" s="61" t="str">
        <f>IF(OR(ISBLANK(Sheet1!H165),ISNUMBER(SEARCH("0个",Sheet1!H165))),"","GY.2.21.CM.ZX.013")</f>
        <v>GY.2.21.CM.ZX.013</v>
      </c>
      <c r="C207" s="61" t="e">
        <f>IF(OR(Sheet1!H165="",Sheet1!H165="0个"),"",MID(Sheet1!H165,1,FIND("个",Sheet1!H165)-1))</f>
        <v>#VALUE!</v>
      </c>
      <c r="R207" s="62"/>
      <c r="S207" s="62"/>
      <c r="T207" s="62"/>
      <c r="U207" s="62"/>
      <c r="V207" s="62"/>
      <c r="W207" s="62"/>
      <c r="X207" s="62"/>
      <c r="BM207" s="39" t="s">
        <v>2570</v>
      </c>
      <c r="BN207" s="39" t="s">
        <v>1506</v>
      </c>
      <c r="BP207" s="39" t="s">
        <v>2571</v>
      </c>
      <c r="BQ207" s="39" t="s">
        <v>1236</v>
      </c>
      <c r="BR207" s="39"/>
      <c r="BS207" s="39"/>
      <c r="BT207" s="39" t="s">
        <v>2572</v>
      </c>
      <c r="BU207" s="39" t="s">
        <v>1364</v>
      </c>
      <c r="BV207" s="39" t="s">
        <v>613</v>
      </c>
      <c r="BW207" s="39" t="s">
        <v>1013</v>
      </c>
      <c r="BX207" s="39">
        <v>1</v>
      </c>
      <c r="BY207" s="39">
        <v>13</v>
      </c>
    </row>
    <row r="208" spans="1:77">
      <c r="A208" s="61" t="s">
        <v>2331</v>
      </c>
      <c r="B208" s="61" t="str">
        <f>IF(OR(ISBLANK(Sheet1!M166),ISNUMBER(SEARCH("0个",Sheet1!M166))),"","GY.2.27.CV.FC.002")</f>
        <v>GY.2.27.CV.FC.002</v>
      </c>
      <c r="C208" s="61" t="e">
        <f>IF(OR(Sheet1!M166="",Sheet1!M166="0个"),"",MID(Sheet1!M166,1,FIND("个",Sheet1!M166)-1))</f>
        <v>#VALUE!</v>
      </c>
      <c r="R208" s="62"/>
      <c r="S208" s="62"/>
      <c r="T208" s="62"/>
      <c r="U208" s="62"/>
      <c r="V208" s="62"/>
      <c r="W208" s="62"/>
      <c r="X208" s="62"/>
      <c r="BM208" s="39" t="s">
        <v>2573</v>
      </c>
      <c r="BN208" s="39" t="s">
        <v>1516</v>
      </c>
      <c r="BP208" s="39" t="s">
        <v>2574</v>
      </c>
      <c r="BQ208" s="39" t="s">
        <v>1222</v>
      </c>
      <c r="BR208" s="39"/>
      <c r="BS208" s="39"/>
      <c r="BT208" s="39" t="s">
        <v>2541</v>
      </c>
      <c r="BU208" s="39" t="s">
        <v>1224</v>
      </c>
      <c r="BV208" s="39" t="s">
        <v>613</v>
      </c>
      <c r="BW208" s="39" t="s">
        <v>1013</v>
      </c>
      <c r="BX208" s="39">
        <v>3</v>
      </c>
      <c r="BY208" s="39">
        <v>12</v>
      </c>
    </row>
    <row r="209" spans="1:77" ht="26">
      <c r="A209" s="61" t="s">
        <v>2337</v>
      </c>
      <c r="B209" s="61" t="str">
        <f>IF(OR(ISBLANK(Sheet1!X166),ISNUMBER(SEARCH("0个",Sheet1!X166))),"","GY.2.27.CV.FC.005")</f>
        <v>GY.2.27.CV.FC.005</v>
      </c>
      <c r="C209" s="61" t="e">
        <f>IF(OR(Sheet1!X166="",Sheet1!X166="0个"),"",MID(Sheet1!X166,1,FIND("个",Sheet1!X166)-1))</f>
        <v>#VALUE!</v>
      </c>
      <c r="R209" s="62"/>
      <c r="S209" s="62"/>
      <c r="T209" s="62"/>
      <c r="U209" s="62"/>
      <c r="V209" s="62"/>
      <c r="W209" s="62"/>
      <c r="X209" s="62"/>
      <c r="BM209" s="39" t="s">
        <v>2575</v>
      </c>
      <c r="BN209" s="39" t="s">
        <v>1528</v>
      </c>
      <c r="BP209" s="39" t="s">
        <v>2576</v>
      </c>
      <c r="BQ209" s="39" t="s">
        <v>1236</v>
      </c>
      <c r="BR209" s="39"/>
      <c r="BS209" s="39"/>
      <c r="BT209" s="39" t="s">
        <v>2544</v>
      </c>
      <c r="BU209" s="39" t="s">
        <v>1238</v>
      </c>
      <c r="BV209" s="39" t="s">
        <v>613</v>
      </c>
      <c r="BW209" s="39" t="s">
        <v>1013</v>
      </c>
      <c r="BX209" s="39">
        <v>3</v>
      </c>
      <c r="BY209" s="39">
        <v>12</v>
      </c>
    </row>
    <row r="210" spans="1:77">
      <c r="A210" s="63" t="s">
        <v>1480</v>
      </c>
      <c r="B210" s="63" t="str">
        <f>IF(OR(ISBLANK(Sheet1!H167),ISNUMBER(SEARCH("华明标准RAL7040",Sheet1!H167))),"","9.0058")</f>
        <v>9.0058</v>
      </c>
      <c r="C210" s="63" t="str">
        <f>IF(OR(ISBLANK(Sheet1!H167),ISNUMBER(SEARCH("华明标准RAL7040",Sheet1!H167))),"","1")</f>
        <v>1</v>
      </c>
      <c r="R210" s="62"/>
      <c r="S210" s="62"/>
      <c r="T210" s="62"/>
      <c r="U210" s="62"/>
      <c r="V210" s="62"/>
      <c r="W210" s="62"/>
      <c r="X210" s="62"/>
      <c r="BM210" s="39" t="s">
        <v>2577</v>
      </c>
      <c r="BN210" s="39" t="s">
        <v>1538</v>
      </c>
      <c r="BP210" s="39" t="s">
        <v>2560</v>
      </c>
      <c r="BQ210" s="39" t="s">
        <v>1222</v>
      </c>
      <c r="BR210" s="39"/>
      <c r="BS210" s="39"/>
      <c r="BT210" s="39" t="s">
        <v>2547</v>
      </c>
      <c r="BU210" s="39" t="s">
        <v>1250</v>
      </c>
      <c r="BV210" s="39" t="s">
        <v>613</v>
      </c>
      <c r="BW210" s="39" t="s">
        <v>1013</v>
      </c>
      <c r="BX210" s="39">
        <v>3</v>
      </c>
      <c r="BY210" s="39">
        <v>12</v>
      </c>
    </row>
    <row r="211" spans="1:77" ht="26">
      <c r="A211" s="63" t="s">
        <v>216</v>
      </c>
      <c r="B211" s="63" t="str">
        <f>IF(OR(ISBLANK(Sheet1!H168),ISNUMBER(SEARCH("C4-M-标配",Sheet1!H168))),"","9.0058")</f>
        <v>9.0058</v>
      </c>
      <c r="C211" s="63" t="str">
        <f>IF(OR(ISBLANK(Sheet1!H168),ISNUMBER(SEARCH("C4-M-标配",Sheet1!H168))),"","1")</f>
        <v>1</v>
      </c>
      <c r="R211" s="62"/>
      <c r="S211" s="62"/>
      <c r="T211" s="62"/>
      <c r="U211" s="62"/>
      <c r="V211" s="62"/>
      <c r="W211" s="62"/>
      <c r="X211" s="62"/>
      <c r="BM211" s="39" t="s">
        <v>2578</v>
      </c>
      <c r="BN211" s="39" t="s">
        <v>1278</v>
      </c>
      <c r="BP211" s="39" t="s">
        <v>2524</v>
      </c>
      <c r="BQ211" s="39" t="s">
        <v>1236</v>
      </c>
      <c r="BR211" s="39"/>
      <c r="BS211" s="39"/>
      <c r="BT211" s="39" t="s">
        <v>2550</v>
      </c>
      <c r="BU211" s="39" t="s">
        <v>1266</v>
      </c>
      <c r="BV211" s="39" t="s">
        <v>613</v>
      </c>
      <c r="BW211" s="39" t="s">
        <v>1013</v>
      </c>
      <c r="BX211" s="39">
        <v>3</v>
      </c>
      <c r="BY211" s="39">
        <v>12</v>
      </c>
    </row>
    <row r="212" spans="1:77">
      <c r="A212" s="64" t="s">
        <v>2221</v>
      </c>
      <c r="B212" s="64" t="str">
        <f>IF(OR(ISBLANK(Sheet1!H34),ISNUMBER(SEARCH("1. 不配",Sheet1!H34))),"","GY.2.06.8365-303")</f>
        <v>GY.2.06.8365-303</v>
      </c>
      <c r="C212" s="64" t="str">
        <f>IF(ISBLANK(Sheet1!V34),"",Sheet1!V34)</f>
        <v/>
      </c>
      <c r="R212" s="62"/>
      <c r="S212" s="62"/>
      <c r="T212" s="62"/>
      <c r="U212" s="62"/>
      <c r="V212" s="62"/>
      <c r="W212" s="62"/>
      <c r="X212" s="62"/>
      <c r="BM212" s="39" t="s">
        <v>2579</v>
      </c>
      <c r="BN212" s="39" t="s">
        <v>1290</v>
      </c>
      <c r="BP212" s="39" t="s">
        <v>2461</v>
      </c>
      <c r="BQ212" s="39" t="s">
        <v>1222</v>
      </c>
      <c r="BR212" s="39"/>
      <c r="BS212" s="39"/>
      <c r="BT212" s="39" t="s">
        <v>2553</v>
      </c>
      <c r="BU212" s="39" t="s">
        <v>1281</v>
      </c>
      <c r="BV212" s="39" t="s">
        <v>613</v>
      </c>
      <c r="BW212" s="39" t="s">
        <v>1013</v>
      </c>
      <c r="BX212" s="39">
        <v>3</v>
      </c>
      <c r="BY212" s="39">
        <v>12</v>
      </c>
    </row>
    <row r="213" spans="1:77">
      <c r="A213" s="64" t="s">
        <v>2580</v>
      </c>
      <c r="B213" s="64" t="e">
        <f>IF(ISNUMBER(SEARCH("SHZV",Sheet1!H16)),ku!D1301,IF(ISNUMBER(SEARCH("CMD",Sheet1!H16)),ku!D1303,IF(OR(Sheet1!H16="CM",Sheet1!H16="VCM",Sheet1!H16="VCME",Sheet1!H16="CM2"),ku!D1305,IF(OR(Sheet1!H16="CV2",Sheet1!H16="VCV-G"),ku!D1307,IF(OR(Sheet1!H16="CV",Sheet1!H16="SV"),ku!D1308,"")))))</f>
        <v>#N/A</v>
      </c>
      <c r="C213" s="64"/>
      <c r="R213" s="62"/>
      <c r="S213" s="62"/>
      <c r="T213" s="62"/>
      <c r="U213" s="62"/>
      <c r="V213" s="62"/>
      <c r="W213" s="62"/>
      <c r="X213" s="62"/>
      <c r="BM213" s="39" t="s">
        <v>2581</v>
      </c>
      <c r="BN213" s="39" t="s">
        <v>1220</v>
      </c>
      <c r="BP213" s="39" t="s">
        <v>2397</v>
      </c>
      <c r="BQ213" s="39" t="s">
        <v>1236</v>
      </c>
      <c r="BR213" s="39"/>
      <c r="BS213" s="39"/>
      <c r="BT213" s="39" t="s">
        <v>2557</v>
      </c>
      <c r="BU213" s="39" t="s">
        <v>1293</v>
      </c>
      <c r="BV213" s="39" t="s">
        <v>613</v>
      </c>
      <c r="BW213" s="39" t="s">
        <v>1013</v>
      </c>
      <c r="BX213" s="39">
        <v>3</v>
      </c>
      <c r="BY213" s="39">
        <v>12</v>
      </c>
    </row>
    <row r="214" spans="1:77" ht="26">
      <c r="A214" s="64" t="s">
        <v>2582</v>
      </c>
      <c r="B214" s="64" t="e">
        <f>IF(ISNUMBER(SEARCH("SHZV",Sheet1!H16)),ku!D1302,IF(ISNUMBER(SEARCH("CMD",Sheet1!H16)),ku!D1304,IF(OR(Sheet1!H16="CM",Sheet1!H16="VCM",Sheet1!H16="VCME",Sheet1!H16="CM2"),ku!D1306,"")))</f>
        <v>#N/A</v>
      </c>
      <c r="C214" s="64"/>
      <c r="R214" s="62"/>
      <c r="S214" s="62"/>
      <c r="T214" s="62"/>
      <c r="U214" s="62"/>
      <c r="V214" s="62"/>
      <c r="W214" s="62"/>
      <c r="X214" s="62"/>
      <c r="BM214" s="39" t="s">
        <v>2583</v>
      </c>
      <c r="BN214" s="39" t="s">
        <v>1234</v>
      </c>
      <c r="BP214" s="39" t="s">
        <v>2215</v>
      </c>
      <c r="BQ214" s="39" t="s">
        <v>1222</v>
      </c>
      <c r="BR214" s="39"/>
      <c r="BS214" s="39"/>
      <c r="BT214" s="39" t="s">
        <v>2560</v>
      </c>
      <c r="BU214" s="39" t="s">
        <v>1304</v>
      </c>
      <c r="BV214" s="39" t="s">
        <v>613</v>
      </c>
      <c r="BW214" s="39" t="s">
        <v>1013</v>
      </c>
      <c r="BX214" s="39">
        <v>3</v>
      </c>
      <c r="BY214" s="39">
        <v>12</v>
      </c>
    </row>
    <row r="215" spans="1:77">
      <c r="R215" s="62"/>
      <c r="S215" s="62"/>
      <c r="T215" s="62"/>
      <c r="U215" s="62"/>
      <c r="V215" s="62"/>
      <c r="W215" s="62"/>
      <c r="X215" s="62"/>
      <c r="BM215" s="39" t="s">
        <v>2584</v>
      </c>
      <c r="BN215" s="39" t="s">
        <v>1247</v>
      </c>
      <c r="BP215" s="39" t="s">
        <v>2118</v>
      </c>
      <c r="BQ215" s="39" t="s">
        <v>1264</v>
      </c>
      <c r="BR215" s="39"/>
      <c r="BS215" s="39"/>
      <c r="BT215" s="39" t="s">
        <v>2494</v>
      </c>
      <c r="BU215" s="39" t="s">
        <v>1319</v>
      </c>
      <c r="BV215" s="39" t="s">
        <v>613</v>
      </c>
      <c r="BW215" s="39" t="s">
        <v>1013</v>
      </c>
      <c r="BX215" s="39">
        <v>3</v>
      </c>
      <c r="BY215" s="39">
        <v>12</v>
      </c>
    </row>
    <row r="216" spans="1:77">
      <c r="R216" s="62"/>
      <c r="S216" s="62"/>
      <c r="T216" s="62"/>
      <c r="U216" s="62"/>
      <c r="V216" s="62"/>
      <c r="W216" s="62"/>
      <c r="X216" s="62"/>
      <c r="BM216" s="39" t="s">
        <v>2585</v>
      </c>
      <c r="BN216" s="39" t="s">
        <v>1262</v>
      </c>
      <c r="BP216" s="39" t="s">
        <v>1927</v>
      </c>
      <c r="BQ216" s="39" t="s">
        <v>1222</v>
      </c>
      <c r="BR216" s="39"/>
      <c r="BS216" s="39"/>
      <c r="BT216" s="39" t="s">
        <v>2029</v>
      </c>
      <c r="BU216" s="39" t="s">
        <v>1334</v>
      </c>
      <c r="BV216" s="39" t="s">
        <v>613</v>
      </c>
      <c r="BW216" s="39" t="s">
        <v>1013</v>
      </c>
      <c r="BX216" s="39">
        <v>3</v>
      </c>
      <c r="BY216" s="39">
        <v>12</v>
      </c>
    </row>
    <row r="217" spans="1:77">
      <c r="R217" s="62"/>
      <c r="S217" s="62"/>
      <c r="T217" s="62"/>
      <c r="U217" s="62"/>
      <c r="V217" s="62"/>
      <c r="W217" s="62"/>
      <c r="X217" s="62"/>
      <c r="BM217" s="39" t="s">
        <v>2586</v>
      </c>
      <c r="BN217" s="39" t="s">
        <v>1278</v>
      </c>
      <c r="BP217" s="39" t="s">
        <v>1714</v>
      </c>
      <c r="BQ217" s="39" t="s">
        <v>1222</v>
      </c>
      <c r="BR217" s="39"/>
      <c r="BS217" s="39"/>
      <c r="BT217" s="39" t="s">
        <v>1498</v>
      </c>
      <c r="BU217" s="39" t="s">
        <v>1344</v>
      </c>
      <c r="BV217" s="39" t="s">
        <v>613</v>
      </c>
      <c r="BW217" s="39" t="s">
        <v>1013</v>
      </c>
      <c r="BX217" s="39">
        <v>3</v>
      </c>
      <c r="BY217" s="39">
        <v>12</v>
      </c>
    </row>
    <row r="218" spans="1:77" ht="26">
      <c r="BM218" s="39" t="s">
        <v>2587</v>
      </c>
      <c r="BN218" s="39" t="s">
        <v>1290</v>
      </c>
      <c r="BP218" s="39" t="s">
        <v>1601</v>
      </c>
      <c r="BQ218" s="39" t="s">
        <v>1236</v>
      </c>
      <c r="BR218" s="39"/>
      <c r="BS218" s="39"/>
      <c r="BT218" s="39" t="s">
        <v>2572</v>
      </c>
      <c r="BU218" s="39" t="s">
        <v>1364</v>
      </c>
      <c r="BV218" s="39" t="s">
        <v>613</v>
      </c>
      <c r="BW218" s="39" t="s">
        <v>1013</v>
      </c>
      <c r="BX218" s="39">
        <v>3</v>
      </c>
      <c r="BY218" s="39">
        <v>12</v>
      </c>
    </row>
    <row r="219" spans="1:77">
      <c r="BM219" s="39" t="s">
        <v>2588</v>
      </c>
      <c r="BN219" s="39" t="s">
        <v>1301</v>
      </c>
      <c r="BP219" s="39" t="s">
        <v>1465</v>
      </c>
      <c r="BQ219" s="39" t="s">
        <v>1236</v>
      </c>
      <c r="BR219" s="39"/>
      <c r="BS219" s="39"/>
      <c r="BT219" s="39" t="s">
        <v>2569</v>
      </c>
      <c r="BU219" s="39" t="s">
        <v>1369</v>
      </c>
      <c r="BV219" s="39" t="s">
        <v>613</v>
      </c>
      <c r="BW219" s="39" t="s">
        <v>1013</v>
      </c>
      <c r="BX219" s="39">
        <v>1</v>
      </c>
      <c r="BY219" s="39">
        <v>13</v>
      </c>
    </row>
    <row r="220" spans="1:77">
      <c r="BM220" s="39" t="s">
        <v>2589</v>
      </c>
      <c r="BN220" s="39" t="s">
        <v>1316</v>
      </c>
      <c r="BP220" s="39" t="s">
        <v>1303</v>
      </c>
      <c r="BQ220" s="39" t="s">
        <v>1236</v>
      </c>
      <c r="BR220" s="39"/>
      <c r="BS220" s="39"/>
      <c r="BT220" s="39" t="s">
        <v>2569</v>
      </c>
      <c r="BU220" s="39" t="s">
        <v>1369</v>
      </c>
      <c r="BV220" s="39" t="s">
        <v>613</v>
      </c>
      <c r="BW220" s="39" t="s">
        <v>1013</v>
      </c>
      <c r="BX220" s="39">
        <v>3</v>
      </c>
      <c r="BY220" s="39">
        <v>12</v>
      </c>
    </row>
    <row r="221" spans="1:77">
      <c r="BM221" s="39" t="s">
        <v>2590</v>
      </c>
      <c r="BN221" s="39" t="s">
        <v>1331</v>
      </c>
      <c r="BP221" s="39" t="s">
        <v>2591</v>
      </c>
      <c r="BQ221" s="39" t="s">
        <v>1342</v>
      </c>
      <c r="BR221" s="39"/>
      <c r="BS221" s="39"/>
      <c r="BT221" s="39" t="s">
        <v>2592</v>
      </c>
      <c r="BU221" s="39" t="s">
        <v>1224</v>
      </c>
      <c r="BV221" s="39" t="s">
        <v>621</v>
      </c>
      <c r="BW221" s="39" t="s">
        <v>120</v>
      </c>
      <c r="BX221" s="39">
        <v>1</v>
      </c>
      <c r="BY221" s="39">
        <v>7</v>
      </c>
    </row>
    <row r="222" spans="1:77" ht="26">
      <c r="BM222" s="39" t="s">
        <v>2593</v>
      </c>
      <c r="BN222" s="39" t="s">
        <v>1220</v>
      </c>
      <c r="BP222" s="39" t="s">
        <v>2594</v>
      </c>
      <c r="BQ222" s="39" t="s">
        <v>1342</v>
      </c>
      <c r="BR222" s="39"/>
      <c r="BS222" s="39"/>
      <c r="BT222" s="39" t="s">
        <v>2595</v>
      </c>
      <c r="BU222" s="39" t="s">
        <v>1238</v>
      </c>
      <c r="BV222" s="39" t="s">
        <v>621</v>
      </c>
      <c r="BW222" s="39" t="s">
        <v>120</v>
      </c>
      <c r="BX222" s="39">
        <v>1</v>
      </c>
      <c r="BY222" s="39">
        <v>7</v>
      </c>
    </row>
    <row r="223" spans="1:77">
      <c r="BM223" s="39" t="s">
        <v>2596</v>
      </c>
      <c r="BN223" s="39" t="s">
        <v>1234</v>
      </c>
      <c r="BP223" s="39" t="s">
        <v>2597</v>
      </c>
      <c r="BQ223" s="39" t="s">
        <v>1342</v>
      </c>
      <c r="BR223" s="39"/>
      <c r="BS223" s="39"/>
      <c r="BT223" s="39" t="s">
        <v>2598</v>
      </c>
      <c r="BU223" s="39" t="s">
        <v>1250</v>
      </c>
      <c r="BV223" s="39" t="s">
        <v>621</v>
      </c>
      <c r="BW223" s="39" t="s">
        <v>120</v>
      </c>
      <c r="BX223" s="39">
        <v>1</v>
      </c>
      <c r="BY223" s="39">
        <v>7</v>
      </c>
    </row>
    <row r="224" spans="1:77" ht="26">
      <c r="BM224" s="39" t="s">
        <v>2599</v>
      </c>
      <c r="BN224" s="39" t="s">
        <v>1366</v>
      </c>
      <c r="BP224" s="39" t="s">
        <v>2600</v>
      </c>
      <c r="BQ224" s="39" t="s">
        <v>1342</v>
      </c>
      <c r="BR224" s="39"/>
      <c r="BS224" s="39"/>
      <c r="BT224" s="39" t="s">
        <v>2601</v>
      </c>
      <c r="BU224" s="39" t="s">
        <v>1266</v>
      </c>
      <c r="BV224" s="39" t="s">
        <v>621</v>
      </c>
      <c r="BW224" s="39" t="s">
        <v>120</v>
      </c>
      <c r="BX224" s="39">
        <v>1</v>
      </c>
      <c r="BY224" s="39">
        <v>7</v>
      </c>
    </row>
    <row r="225" spans="65:77">
      <c r="BM225" s="39" t="s">
        <v>2602</v>
      </c>
      <c r="BN225" s="39" t="s">
        <v>1378</v>
      </c>
      <c r="BP225" s="39" t="s">
        <v>2603</v>
      </c>
      <c r="BQ225" s="39" t="s">
        <v>1342</v>
      </c>
      <c r="BR225" s="39"/>
      <c r="BS225" s="39"/>
      <c r="BT225" s="39" t="s">
        <v>2604</v>
      </c>
      <c r="BU225" s="39" t="s">
        <v>1281</v>
      </c>
      <c r="BV225" s="39" t="s">
        <v>621</v>
      </c>
      <c r="BW225" s="39" t="s">
        <v>120</v>
      </c>
      <c r="BX225" s="39">
        <v>1</v>
      </c>
      <c r="BY225" s="39">
        <v>7</v>
      </c>
    </row>
    <row r="226" spans="65:77">
      <c r="BM226" s="39" t="s">
        <v>2605</v>
      </c>
      <c r="BN226" s="39" t="s">
        <v>1390</v>
      </c>
      <c r="BP226" s="39" t="s">
        <v>2606</v>
      </c>
      <c r="BQ226" s="39" t="s">
        <v>1342</v>
      </c>
      <c r="BR226" s="39"/>
      <c r="BS226" s="39"/>
      <c r="BT226" s="39" t="s">
        <v>2607</v>
      </c>
      <c r="BU226" s="39" t="s">
        <v>1293</v>
      </c>
      <c r="BV226" s="39" t="s">
        <v>621</v>
      </c>
      <c r="BW226" s="39" t="s">
        <v>120</v>
      </c>
      <c r="BX226" s="39">
        <v>1</v>
      </c>
      <c r="BY226" s="39">
        <v>7</v>
      </c>
    </row>
    <row r="227" spans="65:77" ht="26">
      <c r="BM227" s="39" t="s">
        <v>2608</v>
      </c>
      <c r="BN227" s="39" t="s">
        <v>1247</v>
      </c>
      <c r="BP227" s="39" t="s">
        <v>2609</v>
      </c>
      <c r="BQ227" s="39" t="s">
        <v>1342</v>
      </c>
      <c r="BR227" s="39"/>
      <c r="BS227" s="39"/>
      <c r="BT227" s="39" t="s">
        <v>2576</v>
      </c>
      <c r="BU227" s="39" t="s">
        <v>1304</v>
      </c>
      <c r="BV227" s="39" t="s">
        <v>621</v>
      </c>
      <c r="BW227" s="39" t="s">
        <v>120</v>
      </c>
      <c r="BX227" s="39">
        <v>1</v>
      </c>
      <c r="BY227" s="39">
        <v>7</v>
      </c>
    </row>
    <row r="228" spans="65:77">
      <c r="BM228" s="39" t="s">
        <v>2610</v>
      </c>
      <c r="BN228" s="39" t="s">
        <v>1262</v>
      </c>
      <c r="BP228" s="39" t="s">
        <v>2611</v>
      </c>
      <c r="BQ228" s="39" t="s">
        <v>1342</v>
      </c>
      <c r="BR228" s="39"/>
      <c r="BS228" s="39"/>
      <c r="BT228" s="39" t="s">
        <v>2492</v>
      </c>
      <c r="BU228" s="39" t="s">
        <v>1319</v>
      </c>
      <c r="BV228" s="39" t="s">
        <v>621</v>
      </c>
      <c r="BW228" s="39" t="s">
        <v>120</v>
      </c>
      <c r="BX228" s="39">
        <v>1</v>
      </c>
      <c r="BY228" s="39">
        <v>7</v>
      </c>
    </row>
    <row r="229" spans="65:77">
      <c r="BM229" s="39" t="s">
        <v>2612</v>
      </c>
      <c r="BN229" s="39" t="s">
        <v>1516</v>
      </c>
      <c r="BP229" s="39" t="s">
        <v>2613</v>
      </c>
      <c r="BQ229" s="39" t="s">
        <v>1342</v>
      </c>
      <c r="BR229" s="39"/>
      <c r="BS229" s="39"/>
      <c r="BT229" s="39" t="s">
        <v>2021</v>
      </c>
      <c r="BU229" s="39" t="s">
        <v>1334</v>
      </c>
      <c r="BV229" s="39" t="s">
        <v>621</v>
      </c>
      <c r="BW229" s="39" t="s">
        <v>120</v>
      </c>
      <c r="BX229" s="39">
        <v>1</v>
      </c>
      <c r="BY229" s="39">
        <v>7</v>
      </c>
    </row>
    <row r="230" spans="65:77">
      <c r="BM230" s="39" t="s">
        <v>2614</v>
      </c>
      <c r="BN230" s="39" t="s">
        <v>1528</v>
      </c>
      <c r="BP230" s="39" t="s">
        <v>2615</v>
      </c>
      <c r="BQ230" s="39" t="s">
        <v>1342</v>
      </c>
      <c r="BR230" s="39"/>
      <c r="BS230" s="39"/>
      <c r="BT230" s="39" t="s">
        <v>1486</v>
      </c>
      <c r="BU230" s="39" t="s">
        <v>1344</v>
      </c>
      <c r="BV230" s="39" t="s">
        <v>621</v>
      </c>
      <c r="BW230" s="39" t="s">
        <v>120</v>
      </c>
      <c r="BX230" s="39">
        <v>1</v>
      </c>
      <c r="BY230" s="39">
        <v>7</v>
      </c>
    </row>
    <row r="231" spans="65:77" ht="26">
      <c r="BM231" s="39" t="s">
        <v>2616</v>
      </c>
      <c r="BN231" s="39" t="s">
        <v>1538</v>
      </c>
      <c r="BP231" s="39" t="s">
        <v>2617</v>
      </c>
      <c r="BQ231" s="39" t="s">
        <v>1342</v>
      </c>
      <c r="BR231" s="39"/>
      <c r="BS231" s="39"/>
      <c r="BT231" s="39" t="s">
        <v>2618</v>
      </c>
      <c r="BU231" s="39" t="s">
        <v>1364</v>
      </c>
      <c r="BV231" s="39" t="s">
        <v>621</v>
      </c>
      <c r="BW231" s="39" t="s">
        <v>120</v>
      </c>
      <c r="BX231" s="39">
        <v>1</v>
      </c>
      <c r="BY231" s="39">
        <v>7</v>
      </c>
    </row>
    <row r="232" spans="65:77">
      <c r="BM232" s="39" t="s">
        <v>2619</v>
      </c>
      <c r="BN232" s="39" t="s">
        <v>1278</v>
      </c>
      <c r="BP232" s="39" t="s">
        <v>2620</v>
      </c>
      <c r="BQ232" s="39" t="s">
        <v>1342</v>
      </c>
      <c r="BR232" s="39"/>
      <c r="BS232" s="39"/>
      <c r="BT232" s="39" t="s">
        <v>2621</v>
      </c>
      <c r="BU232" s="39" t="s">
        <v>1224</v>
      </c>
      <c r="BV232" s="39" t="s">
        <v>621</v>
      </c>
      <c r="BW232" s="39" t="s">
        <v>1017</v>
      </c>
      <c r="BX232" s="39">
        <v>1</v>
      </c>
      <c r="BY232" s="39">
        <v>15</v>
      </c>
    </row>
    <row r="233" spans="65:77" ht="26">
      <c r="BM233" s="39" t="s">
        <v>2622</v>
      </c>
      <c r="BN233" s="39" t="s">
        <v>1290</v>
      </c>
      <c r="BP233" s="39" t="s">
        <v>2623</v>
      </c>
      <c r="BQ233" s="39" t="s">
        <v>1222</v>
      </c>
      <c r="BR233" s="39"/>
      <c r="BS233" s="39"/>
      <c r="BT233" s="39" t="s">
        <v>2624</v>
      </c>
      <c r="BU233" s="39" t="s">
        <v>1238</v>
      </c>
      <c r="BV233" s="39" t="s">
        <v>621</v>
      </c>
      <c r="BW233" s="39" t="s">
        <v>1017</v>
      </c>
      <c r="BX233" s="39">
        <v>1</v>
      </c>
      <c r="BY233" s="39">
        <v>15</v>
      </c>
    </row>
    <row r="234" spans="65:77">
      <c r="BP234" s="39" t="s">
        <v>2625</v>
      </c>
      <c r="BQ234" s="39" t="s">
        <v>1222</v>
      </c>
      <c r="BR234" s="39"/>
      <c r="BS234" s="39"/>
      <c r="BT234" s="39" t="s">
        <v>2626</v>
      </c>
      <c r="BU234" s="39" t="s">
        <v>1250</v>
      </c>
      <c r="BV234" s="39" t="s">
        <v>621</v>
      </c>
      <c r="BW234" s="39" t="s">
        <v>1017</v>
      </c>
      <c r="BX234" s="39">
        <v>1</v>
      </c>
      <c r="BY234" s="39">
        <v>15</v>
      </c>
    </row>
    <row r="235" spans="65:77" ht="26">
      <c r="BP235" s="39" t="s">
        <v>2627</v>
      </c>
      <c r="BQ235" s="39" t="s">
        <v>1222</v>
      </c>
      <c r="BR235" s="39"/>
      <c r="BS235" s="39"/>
      <c r="BT235" s="39" t="s">
        <v>2628</v>
      </c>
      <c r="BU235" s="39" t="s">
        <v>1266</v>
      </c>
      <c r="BV235" s="39" t="s">
        <v>621</v>
      </c>
      <c r="BW235" s="39" t="s">
        <v>1017</v>
      </c>
      <c r="BX235" s="39">
        <v>1</v>
      </c>
      <c r="BY235" s="39">
        <v>15</v>
      </c>
    </row>
    <row r="236" spans="65:77">
      <c r="BP236" s="39" t="s">
        <v>2629</v>
      </c>
      <c r="BQ236" s="39" t="s">
        <v>1222</v>
      </c>
      <c r="BR236" s="39"/>
      <c r="BS236" s="39"/>
      <c r="BT236" s="39" t="s">
        <v>2630</v>
      </c>
      <c r="BU236" s="39" t="s">
        <v>1281</v>
      </c>
      <c r="BV236" s="39" t="s">
        <v>621</v>
      </c>
      <c r="BW236" s="39" t="s">
        <v>1017</v>
      </c>
      <c r="BX236" s="39">
        <v>1</v>
      </c>
      <c r="BY236" s="39">
        <v>15</v>
      </c>
    </row>
    <row r="237" spans="65:77">
      <c r="BP237" s="39" t="s">
        <v>2631</v>
      </c>
      <c r="BQ237" s="39" t="s">
        <v>1222</v>
      </c>
      <c r="BR237" s="39"/>
      <c r="BS237" s="39"/>
      <c r="BT237" s="39" t="s">
        <v>2632</v>
      </c>
      <c r="BU237" s="39" t="s">
        <v>1293</v>
      </c>
      <c r="BV237" s="39" t="s">
        <v>621</v>
      </c>
      <c r="BW237" s="39" t="s">
        <v>1017</v>
      </c>
      <c r="BX237" s="39">
        <v>1</v>
      </c>
      <c r="BY237" s="39">
        <v>15</v>
      </c>
    </row>
    <row r="238" spans="65:77" ht="26">
      <c r="BP238" s="39" t="s">
        <v>2633</v>
      </c>
      <c r="BQ238" s="39" t="s">
        <v>1236</v>
      </c>
      <c r="BR238" s="39"/>
      <c r="BS238" s="39"/>
      <c r="BT238" s="39" t="s">
        <v>2574</v>
      </c>
      <c r="BU238" s="39" t="s">
        <v>1304</v>
      </c>
      <c r="BV238" s="39" t="s">
        <v>621</v>
      </c>
      <c r="BW238" s="39" t="s">
        <v>1017</v>
      </c>
      <c r="BX238" s="39">
        <v>1</v>
      </c>
      <c r="BY238" s="39">
        <v>15</v>
      </c>
    </row>
    <row r="239" spans="65:77">
      <c r="BP239" s="39" t="s">
        <v>2634</v>
      </c>
      <c r="BQ239" s="39" t="s">
        <v>1222</v>
      </c>
      <c r="BR239" s="39"/>
      <c r="BS239" s="39"/>
      <c r="BT239" s="39" t="s">
        <v>2490</v>
      </c>
      <c r="BU239" s="39" t="s">
        <v>1319</v>
      </c>
      <c r="BV239" s="39" t="s">
        <v>621</v>
      </c>
      <c r="BW239" s="39" t="s">
        <v>1017</v>
      </c>
      <c r="BX239" s="39">
        <v>1</v>
      </c>
      <c r="BY239" s="39">
        <v>15</v>
      </c>
    </row>
    <row r="240" spans="65:77">
      <c r="BP240" s="39" t="s">
        <v>2635</v>
      </c>
      <c r="BQ240" s="39" t="s">
        <v>1222</v>
      </c>
      <c r="BR240" s="39"/>
      <c r="BS240" s="39"/>
      <c r="BT240" s="39" t="s">
        <v>2014</v>
      </c>
      <c r="BU240" s="39" t="s">
        <v>1334</v>
      </c>
      <c r="BV240" s="39" t="s">
        <v>621</v>
      </c>
      <c r="BW240" s="39" t="s">
        <v>1017</v>
      </c>
      <c r="BX240" s="39">
        <v>1</v>
      </c>
      <c r="BY240" s="39">
        <v>15</v>
      </c>
    </row>
    <row r="241" spans="68:77">
      <c r="BP241" s="39" t="s">
        <v>2636</v>
      </c>
      <c r="BQ241" s="39" t="s">
        <v>1236</v>
      </c>
      <c r="BR241" s="39"/>
      <c r="BS241" s="39"/>
      <c r="BT241" s="39" t="s">
        <v>1474</v>
      </c>
      <c r="BU241" s="39" t="s">
        <v>1344</v>
      </c>
      <c r="BV241" s="39" t="s">
        <v>621</v>
      </c>
      <c r="BW241" s="39" t="s">
        <v>1017</v>
      </c>
      <c r="BX241" s="39">
        <v>1</v>
      </c>
      <c r="BY241" s="39">
        <v>15</v>
      </c>
    </row>
    <row r="242" spans="68:77" ht="26">
      <c r="BP242" s="39" t="s">
        <v>2632</v>
      </c>
      <c r="BQ242" s="39" t="s">
        <v>1222</v>
      </c>
      <c r="BR242" s="39"/>
      <c r="BS242" s="39"/>
      <c r="BT242" s="39" t="s">
        <v>2637</v>
      </c>
      <c r="BU242" s="39" t="s">
        <v>1364</v>
      </c>
      <c r="BV242" s="39" t="s">
        <v>621</v>
      </c>
      <c r="BW242" s="39" t="s">
        <v>1017</v>
      </c>
      <c r="BX242" s="39">
        <v>1</v>
      </c>
      <c r="BY242" s="39">
        <v>15</v>
      </c>
    </row>
    <row r="243" spans="68:77">
      <c r="BP243" s="39" t="s">
        <v>2607</v>
      </c>
      <c r="BQ243" s="39" t="s">
        <v>1236</v>
      </c>
      <c r="BR243" s="39"/>
      <c r="BS243" s="39"/>
      <c r="BT243" s="39" t="s">
        <v>2621</v>
      </c>
      <c r="BU243" s="39" t="s">
        <v>1224</v>
      </c>
      <c r="BV243" s="39" t="s">
        <v>621</v>
      </c>
      <c r="BW243" s="39" t="s">
        <v>1017</v>
      </c>
      <c r="BX243" s="39">
        <v>3</v>
      </c>
      <c r="BY243" s="39">
        <v>14</v>
      </c>
    </row>
    <row r="244" spans="68:77" ht="26">
      <c r="BP244" s="39" t="s">
        <v>2557</v>
      </c>
      <c r="BQ244" s="39" t="s">
        <v>1222</v>
      </c>
      <c r="BR244" s="39"/>
      <c r="BS244" s="39"/>
      <c r="BT244" s="39" t="s">
        <v>2624</v>
      </c>
      <c r="BU244" s="39" t="s">
        <v>1238</v>
      </c>
      <c r="BV244" s="39" t="s">
        <v>621</v>
      </c>
      <c r="BW244" s="39" t="s">
        <v>1017</v>
      </c>
      <c r="BX244" s="39">
        <v>3</v>
      </c>
      <c r="BY244" s="39">
        <v>14</v>
      </c>
    </row>
    <row r="245" spans="68:77">
      <c r="BP245" s="39" t="s">
        <v>2521</v>
      </c>
      <c r="BQ245" s="39" t="s">
        <v>1236</v>
      </c>
      <c r="BR245" s="39"/>
      <c r="BS245" s="39"/>
      <c r="BT245" s="39" t="s">
        <v>2626</v>
      </c>
      <c r="BU245" s="39" t="s">
        <v>1250</v>
      </c>
      <c r="BV245" s="39" t="s">
        <v>621</v>
      </c>
      <c r="BW245" s="39" t="s">
        <v>1017</v>
      </c>
      <c r="BX245" s="39">
        <v>3</v>
      </c>
      <c r="BY245" s="39">
        <v>14</v>
      </c>
    </row>
    <row r="246" spans="68:77" ht="26">
      <c r="BP246" s="39" t="s">
        <v>2458</v>
      </c>
      <c r="BQ246" s="39" t="s">
        <v>1222</v>
      </c>
      <c r="BR246" s="39"/>
      <c r="BS246" s="39"/>
      <c r="BT246" s="39" t="s">
        <v>2628</v>
      </c>
      <c r="BU246" s="39" t="s">
        <v>1266</v>
      </c>
      <c r="BV246" s="39" t="s">
        <v>621</v>
      </c>
      <c r="BW246" s="39" t="s">
        <v>1017</v>
      </c>
      <c r="BX246" s="39">
        <v>3</v>
      </c>
      <c r="BY246" s="39">
        <v>14</v>
      </c>
    </row>
    <row r="247" spans="68:77">
      <c r="BP247" s="39" t="s">
        <v>2391</v>
      </c>
      <c r="BQ247" s="39" t="s">
        <v>1236</v>
      </c>
      <c r="BR247" s="39"/>
      <c r="BS247" s="39"/>
      <c r="BT247" s="39" t="s">
        <v>2630</v>
      </c>
      <c r="BU247" s="39" t="s">
        <v>1281</v>
      </c>
      <c r="BV247" s="39" t="s">
        <v>621</v>
      </c>
      <c r="BW247" s="39" t="s">
        <v>1017</v>
      </c>
      <c r="BX247" s="39">
        <v>3</v>
      </c>
      <c r="BY247" s="39">
        <v>14</v>
      </c>
    </row>
    <row r="248" spans="68:77">
      <c r="BP248" s="39" t="s">
        <v>2208</v>
      </c>
      <c r="BQ248" s="39" t="s">
        <v>1222</v>
      </c>
      <c r="BR248" s="39"/>
      <c r="BS248" s="39"/>
      <c r="BT248" s="39" t="s">
        <v>2632</v>
      </c>
      <c r="BU248" s="39" t="s">
        <v>1293</v>
      </c>
      <c r="BV248" s="39" t="s">
        <v>621</v>
      </c>
      <c r="BW248" s="39" t="s">
        <v>1017</v>
      </c>
      <c r="BX248" s="39">
        <v>3</v>
      </c>
      <c r="BY248" s="39">
        <v>14</v>
      </c>
    </row>
    <row r="249" spans="68:77" ht="26">
      <c r="BP249" s="39" t="s">
        <v>2110</v>
      </c>
      <c r="BQ249" s="39" t="s">
        <v>1264</v>
      </c>
      <c r="BR249" s="39"/>
      <c r="BS249" s="39"/>
      <c r="BT249" s="39" t="s">
        <v>2574</v>
      </c>
      <c r="BU249" s="39" t="s">
        <v>1304</v>
      </c>
      <c r="BV249" s="39" t="s">
        <v>621</v>
      </c>
      <c r="BW249" s="39" t="s">
        <v>1017</v>
      </c>
      <c r="BX249" s="39">
        <v>3</v>
      </c>
      <c r="BY249" s="39">
        <v>14</v>
      </c>
    </row>
    <row r="250" spans="68:77">
      <c r="BP250" s="39" t="s">
        <v>1918</v>
      </c>
      <c r="BQ250" s="39" t="s">
        <v>1222</v>
      </c>
      <c r="BR250" s="39"/>
      <c r="BS250" s="39"/>
      <c r="BT250" s="39" t="s">
        <v>2490</v>
      </c>
      <c r="BU250" s="39" t="s">
        <v>1319</v>
      </c>
      <c r="BV250" s="39" t="s">
        <v>621</v>
      </c>
      <c r="BW250" s="39" t="s">
        <v>1017</v>
      </c>
      <c r="BX250" s="39">
        <v>3</v>
      </c>
      <c r="BY250" s="39">
        <v>14</v>
      </c>
    </row>
    <row r="251" spans="68:77">
      <c r="BP251" s="39" t="s">
        <v>1706</v>
      </c>
      <c r="BQ251" s="39" t="s">
        <v>1222</v>
      </c>
      <c r="BR251" s="39"/>
      <c r="BS251" s="39"/>
      <c r="BT251" s="39" t="s">
        <v>2014</v>
      </c>
      <c r="BU251" s="39" t="s">
        <v>1334</v>
      </c>
      <c r="BV251" s="39" t="s">
        <v>621</v>
      </c>
      <c r="BW251" s="39" t="s">
        <v>1017</v>
      </c>
      <c r="BX251" s="39">
        <v>3</v>
      </c>
      <c r="BY251" s="39">
        <v>14</v>
      </c>
    </row>
    <row r="252" spans="68:77">
      <c r="BP252" s="39" t="s">
        <v>1591</v>
      </c>
      <c r="BQ252" s="39" t="s">
        <v>1236</v>
      </c>
      <c r="BR252" s="39"/>
      <c r="BS252" s="39"/>
      <c r="BT252" s="39" t="s">
        <v>1474</v>
      </c>
      <c r="BU252" s="39" t="s">
        <v>1344</v>
      </c>
      <c r="BV252" s="39" t="s">
        <v>621</v>
      </c>
      <c r="BW252" s="39" t="s">
        <v>1017</v>
      </c>
      <c r="BX252" s="39">
        <v>3</v>
      </c>
      <c r="BY252" s="39">
        <v>14</v>
      </c>
    </row>
    <row r="253" spans="68:77" ht="26">
      <c r="BP253" s="39" t="s">
        <v>1456</v>
      </c>
      <c r="BQ253" s="39" t="s">
        <v>1236</v>
      </c>
      <c r="BR253" s="39"/>
      <c r="BS253" s="39"/>
      <c r="BT253" s="39" t="s">
        <v>2637</v>
      </c>
      <c r="BU253" s="39" t="s">
        <v>1364</v>
      </c>
      <c r="BV253" s="39" t="s">
        <v>621</v>
      </c>
      <c r="BW253" s="39" t="s">
        <v>1017</v>
      </c>
      <c r="BX253" s="39">
        <v>3</v>
      </c>
      <c r="BY253" s="39">
        <v>14</v>
      </c>
    </row>
    <row r="254" spans="68:77">
      <c r="BP254" s="39" t="s">
        <v>1292</v>
      </c>
      <c r="BQ254" s="39" t="s">
        <v>1236</v>
      </c>
      <c r="BR254" s="39"/>
      <c r="BS254" s="39"/>
      <c r="BT254" s="39" t="s">
        <v>2638</v>
      </c>
      <c r="BU254" s="39" t="s">
        <v>1224</v>
      </c>
      <c r="BV254" s="39" t="s">
        <v>1004</v>
      </c>
      <c r="BW254" s="39" t="s">
        <v>1003</v>
      </c>
      <c r="BX254" s="39">
        <v>1</v>
      </c>
      <c r="BY254" s="39">
        <v>8</v>
      </c>
    </row>
    <row r="255" spans="68:77" ht="26">
      <c r="BP255" s="39" t="s">
        <v>2639</v>
      </c>
      <c r="BQ255" s="39" t="s">
        <v>1342</v>
      </c>
      <c r="BR255" s="39"/>
      <c r="BS255" s="39"/>
      <c r="BT255" s="39" t="s">
        <v>2640</v>
      </c>
      <c r="BU255" s="39" t="s">
        <v>1238</v>
      </c>
      <c r="BV255" s="39" t="s">
        <v>1004</v>
      </c>
      <c r="BW255" s="39" t="s">
        <v>1003</v>
      </c>
      <c r="BX255" s="39">
        <v>1</v>
      </c>
      <c r="BY255" s="39">
        <v>8</v>
      </c>
    </row>
    <row r="256" spans="68:77">
      <c r="BP256" s="39" t="s">
        <v>2641</v>
      </c>
      <c r="BQ256" s="39" t="s">
        <v>1342</v>
      </c>
      <c r="BR256" s="39"/>
      <c r="BS256" s="39"/>
      <c r="BT256" s="39" t="s">
        <v>2642</v>
      </c>
      <c r="BU256" s="39" t="s">
        <v>1250</v>
      </c>
      <c r="BV256" s="39" t="s">
        <v>1004</v>
      </c>
      <c r="BW256" s="39" t="s">
        <v>1003</v>
      </c>
      <c r="BX256" s="39">
        <v>1</v>
      </c>
      <c r="BY256" s="39">
        <v>8</v>
      </c>
    </row>
    <row r="257" spans="68:77" ht="26">
      <c r="BP257" s="39" t="s">
        <v>2643</v>
      </c>
      <c r="BQ257" s="39" t="s">
        <v>1342</v>
      </c>
      <c r="BR257" s="39"/>
      <c r="BS257" s="39"/>
      <c r="BT257" s="39" t="s">
        <v>2644</v>
      </c>
      <c r="BU257" s="39" t="s">
        <v>1266</v>
      </c>
      <c r="BV257" s="39" t="s">
        <v>1004</v>
      </c>
      <c r="BW257" s="39" t="s">
        <v>1003</v>
      </c>
      <c r="BX257" s="39">
        <v>1</v>
      </c>
      <c r="BY257" s="39">
        <v>8</v>
      </c>
    </row>
    <row r="258" spans="68:77">
      <c r="BP258" s="39" t="s">
        <v>2645</v>
      </c>
      <c r="BQ258" s="39" t="s">
        <v>1342</v>
      </c>
      <c r="BR258" s="39"/>
      <c r="BS258" s="39"/>
      <c r="BT258" s="39" t="s">
        <v>2646</v>
      </c>
      <c r="BU258" s="39" t="s">
        <v>1281</v>
      </c>
      <c r="BV258" s="39" t="s">
        <v>1004</v>
      </c>
      <c r="BW258" s="39" t="s">
        <v>1003</v>
      </c>
      <c r="BX258" s="39">
        <v>1</v>
      </c>
      <c r="BY258" s="39">
        <v>8</v>
      </c>
    </row>
    <row r="259" spans="68:77">
      <c r="BP259" s="39" t="s">
        <v>2647</v>
      </c>
      <c r="BQ259" s="39" t="s">
        <v>1342</v>
      </c>
      <c r="BR259" s="39"/>
      <c r="BS259" s="39"/>
      <c r="BT259" s="39" t="s">
        <v>2636</v>
      </c>
      <c r="BU259" s="39" t="s">
        <v>1293</v>
      </c>
      <c r="BV259" s="39" t="s">
        <v>1004</v>
      </c>
      <c r="BW259" s="39" t="s">
        <v>1003</v>
      </c>
      <c r="BX259" s="39">
        <v>1</v>
      </c>
      <c r="BY259" s="39">
        <v>8</v>
      </c>
    </row>
    <row r="260" spans="68:77" ht="26">
      <c r="BP260" s="39" t="s">
        <v>2648</v>
      </c>
      <c r="BQ260" s="39" t="s">
        <v>1342</v>
      </c>
      <c r="BR260" s="39"/>
      <c r="BS260" s="39"/>
      <c r="BT260" s="39" t="s">
        <v>2571</v>
      </c>
      <c r="BU260" s="39" t="s">
        <v>1304</v>
      </c>
      <c r="BV260" s="39" t="s">
        <v>1004</v>
      </c>
      <c r="BW260" s="39" t="s">
        <v>1003</v>
      </c>
      <c r="BX260" s="39">
        <v>1</v>
      </c>
      <c r="BY260" s="39">
        <v>8</v>
      </c>
    </row>
    <row r="261" spans="68:77">
      <c r="BP261" s="39" t="s">
        <v>2649</v>
      </c>
      <c r="BQ261" s="39" t="s">
        <v>1342</v>
      </c>
      <c r="BR261" s="39"/>
      <c r="BS261" s="39"/>
      <c r="BT261" s="39" t="s">
        <v>2488</v>
      </c>
      <c r="BU261" s="39" t="s">
        <v>1319</v>
      </c>
      <c r="BV261" s="39" t="s">
        <v>1004</v>
      </c>
      <c r="BW261" s="39" t="s">
        <v>1003</v>
      </c>
      <c r="BX261" s="39">
        <v>1</v>
      </c>
      <c r="BY261" s="39">
        <v>8</v>
      </c>
    </row>
    <row r="262" spans="68:77">
      <c r="BP262" s="39" t="s">
        <v>2650</v>
      </c>
      <c r="BQ262" s="39" t="s">
        <v>1342</v>
      </c>
      <c r="BR262" s="39"/>
      <c r="BS262" s="39"/>
      <c r="BT262" s="39" t="s">
        <v>2008</v>
      </c>
      <c r="BU262" s="39" t="s">
        <v>1334</v>
      </c>
      <c r="BV262" s="39" t="s">
        <v>1004</v>
      </c>
      <c r="BW262" s="39" t="s">
        <v>1003</v>
      </c>
      <c r="BX262" s="39">
        <v>1</v>
      </c>
      <c r="BY262" s="39">
        <v>8</v>
      </c>
    </row>
    <row r="263" spans="68:77">
      <c r="BP263" s="39" t="s">
        <v>2651</v>
      </c>
      <c r="BQ263" s="39" t="s">
        <v>1342</v>
      </c>
      <c r="BR263" s="39"/>
      <c r="BS263" s="39"/>
      <c r="BT263" s="39" t="s">
        <v>1464</v>
      </c>
      <c r="BU263" s="39" t="s">
        <v>1344</v>
      </c>
      <c r="BV263" s="39" t="s">
        <v>1004</v>
      </c>
      <c r="BW263" s="39" t="s">
        <v>1003</v>
      </c>
      <c r="BX263" s="39">
        <v>1</v>
      </c>
      <c r="BY263" s="39">
        <v>8</v>
      </c>
    </row>
    <row r="264" spans="68:77" ht="26">
      <c r="BP264" s="39" t="s">
        <v>2652</v>
      </c>
      <c r="BQ264" s="39" t="s">
        <v>1342</v>
      </c>
      <c r="BR264" s="39"/>
      <c r="BS264" s="39"/>
      <c r="BT264" s="39" t="s">
        <v>2653</v>
      </c>
      <c r="BU264" s="39" t="s">
        <v>1364</v>
      </c>
      <c r="BV264" s="39" t="s">
        <v>1004</v>
      </c>
      <c r="BW264" s="39" t="s">
        <v>1003</v>
      </c>
      <c r="BX264" s="39">
        <v>1</v>
      </c>
      <c r="BY264" s="39">
        <v>8</v>
      </c>
    </row>
    <row r="265" spans="68:77">
      <c r="BP265" s="39" t="s">
        <v>2654</v>
      </c>
      <c r="BQ265" s="39" t="s">
        <v>1342</v>
      </c>
      <c r="BR265" s="39"/>
      <c r="BS265" s="39"/>
      <c r="BT265" s="39" t="s">
        <v>2655</v>
      </c>
      <c r="BU265" s="39" t="s">
        <v>1224</v>
      </c>
      <c r="BV265" s="39" t="s">
        <v>1004</v>
      </c>
      <c r="BW265" s="39" t="s">
        <v>1021</v>
      </c>
      <c r="BX265" s="39">
        <v>1</v>
      </c>
      <c r="BY265" s="39">
        <v>17</v>
      </c>
    </row>
    <row r="266" spans="68:77" ht="26">
      <c r="BP266" s="39" t="s">
        <v>2656</v>
      </c>
      <c r="BQ266" s="39" t="s">
        <v>1342</v>
      </c>
      <c r="BR266" s="39"/>
      <c r="BS266" s="39"/>
      <c r="BT266" s="39" t="s">
        <v>2657</v>
      </c>
      <c r="BU266" s="39" t="s">
        <v>1238</v>
      </c>
      <c r="BV266" s="39" t="s">
        <v>1004</v>
      </c>
      <c r="BW266" s="39" t="s">
        <v>1021</v>
      </c>
      <c r="BX266" s="39">
        <v>1</v>
      </c>
      <c r="BY266" s="39">
        <v>17</v>
      </c>
    </row>
    <row r="267" spans="68:77">
      <c r="BP267" s="39" t="s">
        <v>2658</v>
      </c>
      <c r="BQ267" s="39" t="s">
        <v>1222</v>
      </c>
      <c r="BR267" s="39"/>
      <c r="BS267" s="39"/>
      <c r="BT267" s="39" t="s">
        <v>2659</v>
      </c>
      <c r="BU267" s="39" t="s">
        <v>1250</v>
      </c>
      <c r="BV267" s="39" t="s">
        <v>1004</v>
      </c>
      <c r="BW267" s="39" t="s">
        <v>1021</v>
      </c>
      <c r="BX267" s="39">
        <v>1</v>
      </c>
      <c r="BY267" s="39">
        <v>17</v>
      </c>
    </row>
    <row r="268" spans="68:77" ht="26">
      <c r="BP268" s="39" t="s">
        <v>2660</v>
      </c>
      <c r="BQ268" s="39" t="s">
        <v>1222</v>
      </c>
      <c r="BR268" s="39"/>
      <c r="BS268" s="39"/>
      <c r="BT268" s="39" t="s">
        <v>2661</v>
      </c>
      <c r="BU268" s="39" t="s">
        <v>1266</v>
      </c>
      <c r="BV268" s="39" t="s">
        <v>1004</v>
      </c>
      <c r="BW268" s="39" t="s">
        <v>1021</v>
      </c>
      <c r="BX268" s="39">
        <v>1</v>
      </c>
      <c r="BY268" s="39">
        <v>17</v>
      </c>
    </row>
    <row r="269" spans="68:77">
      <c r="BP269" s="39" t="s">
        <v>2662</v>
      </c>
      <c r="BQ269" s="39" t="s">
        <v>1222</v>
      </c>
      <c r="BR269" s="39"/>
      <c r="BS269" s="39"/>
      <c r="BT269" s="39" t="s">
        <v>2663</v>
      </c>
      <c r="BU269" s="39" t="s">
        <v>1281</v>
      </c>
      <c r="BV269" s="39" t="s">
        <v>1004</v>
      </c>
      <c r="BW269" s="39" t="s">
        <v>1021</v>
      </c>
      <c r="BX269" s="39">
        <v>1</v>
      </c>
      <c r="BY269" s="39">
        <v>17</v>
      </c>
    </row>
    <row r="270" spans="68:77">
      <c r="BP270" s="39" t="s">
        <v>2664</v>
      </c>
      <c r="BQ270" s="39" t="s">
        <v>1222</v>
      </c>
      <c r="BR270" s="39"/>
      <c r="BS270" s="39"/>
      <c r="BT270" s="39" t="s">
        <v>2635</v>
      </c>
      <c r="BU270" s="39" t="s">
        <v>1293</v>
      </c>
      <c r="BV270" s="39" t="s">
        <v>1004</v>
      </c>
      <c r="BW270" s="39" t="s">
        <v>1021</v>
      </c>
      <c r="BX270" s="39">
        <v>1</v>
      </c>
      <c r="BY270" s="39">
        <v>17</v>
      </c>
    </row>
    <row r="271" spans="68:77" ht="26">
      <c r="BP271" s="39" t="s">
        <v>2665</v>
      </c>
      <c r="BQ271" s="39" t="s">
        <v>1222</v>
      </c>
      <c r="BR271" s="39"/>
      <c r="BS271" s="39"/>
      <c r="BT271" s="39" t="s">
        <v>2568</v>
      </c>
      <c r="BU271" s="39" t="s">
        <v>1304</v>
      </c>
      <c r="BV271" s="39" t="s">
        <v>1004</v>
      </c>
      <c r="BW271" s="39" t="s">
        <v>1021</v>
      </c>
      <c r="BX271" s="39">
        <v>1</v>
      </c>
      <c r="BY271" s="39">
        <v>17</v>
      </c>
    </row>
    <row r="272" spans="68:77">
      <c r="BP272" s="39" t="s">
        <v>2666</v>
      </c>
      <c r="BQ272" s="39" t="s">
        <v>1236</v>
      </c>
      <c r="BR272" s="39"/>
      <c r="BS272" s="39"/>
      <c r="BT272" s="39" t="s">
        <v>2486</v>
      </c>
      <c r="BU272" s="39" t="s">
        <v>1319</v>
      </c>
      <c r="BV272" s="39" t="s">
        <v>1004</v>
      </c>
      <c r="BW272" s="39" t="s">
        <v>1021</v>
      </c>
      <c r="BX272" s="39">
        <v>1</v>
      </c>
      <c r="BY272" s="39">
        <v>17</v>
      </c>
    </row>
    <row r="273" spans="68:77">
      <c r="BP273" s="39" t="s">
        <v>2667</v>
      </c>
      <c r="BQ273" s="39" t="s">
        <v>1222</v>
      </c>
      <c r="BR273" s="39"/>
      <c r="BS273" s="39"/>
      <c r="BT273" s="39" t="s">
        <v>2000</v>
      </c>
      <c r="BU273" s="39" t="s">
        <v>1334</v>
      </c>
      <c r="BV273" s="39" t="s">
        <v>1004</v>
      </c>
      <c r="BW273" s="39" t="s">
        <v>1021</v>
      </c>
      <c r="BX273" s="39">
        <v>1</v>
      </c>
      <c r="BY273" s="39">
        <v>17</v>
      </c>
    </row>
    <row r="274" spans="68:77">
      <c r="BP274" s="39" t="s">
        <v>2569</v>
      </c>
      <c r="BQ274" s="39" t="s">
        <v>1222</v>
      </c>
      <c r="BR274" s="39"/>
      <c r="BS274" s="39"/>
      <c r="BT274" s="39" t="s">
        <v>1455</v>
      </c>
      <c r="BU274" s="39" t="s">
        <v>1344</v>
      </c>
      <c r="BV274" s="39" t="s">
        <v>1004</v>
      </c>
      <c r="BW274" s="39" t="s">
        <v>1021</v>
      </c>
      <c r="BX274" s="39">
        <v>1</v>
      </c>
      <c r="BY274" s="39">
        <v>17</v>
      </c>
    </row>
    <row r="275" spans="68:77" ht="26">
      <c r="BP275" s="39" t="s">
        <v>2569</v>
      </c>
      <c r="BQ275" s="39" t="s">
        <v>1236</v>
      </c>
      <c r="BR275" s="39"/>
      <c r="BS275" s="39"/>
      <c r="BT275" s="39" t="s">
        <v>2668</v>
      </c>
      <c r="BU275" s="39" t="s">
        <v>1364</v>
      </c>
      <c r="BV275" s="39" t="s">
        <v>1004</v>
      </c>
      <c r="BW275" s="39" t="s">
        <v>1021</v>
      </c>
      <c r="BX275" s="39">
        <v>1</v>
      </c>
      <c r="BY275" s="39">
        <v>16</v>
      </c>
    </row>
    <row r="276" spans="68:77">
      <c r="BP276" s="39" t="s">
        <v>2537</v>
      </c>
      <c r="BQ276" s="39" t="s">
        <v>1222</v>
      </c>
      <c r="BR276" s="39"/>
      <c r="BS276" s="39"/>
      <c r="BT276" s="39" t="s">
        <v>2655</v>
      </c>
      <c r="BU276" s="39" t="s">
        <v>1224</v>
      </c>
      <c r="BV276" s="39" t="s">
        <v>1004</v>
      </c>
      <c r="BW276" s="39" t="s">
        <v>1021</v>
      </c>
      <c r="BX276" s="39">
        <v>3</v>
      </c>
      <c r="BY276" s="39">
        <v>16</v>
      </c>
    </row>
    <row r="277" spans="68:77" ht="26">
      <c r="BP277" s="39" t="s">
        <v>2537</v>
      </c>
      <c r="BQ277" s="39" t="s">
        <v>1236</v>
      </c>
      <c r="BR277" s="39"/>
      <c r="BS277" s="39"/>
      <c r="BT277" s="39" t="s">
        <v>2657</v>
      </c>
      <c r="BU277" s="39" t="s">
        <v>1238</v>
      </c>
      <c r="BV277" s="39" t="s">
        <v>1004</v>
      </c>
      <c r="BW277" s="39" t="s">
        <v>1021</v>
      </c>
      <c r="BX277" s="39">
        <v>3</v>
      </c>
      <c r="BY277" s="39">
        <v>16</v>
      </c>
    </row>
    <row r="278" spans="68:77">
      <c r="BP278" s="39" t="s">
        <v>2474</v>
      </c>
      <c r="BQ278" s="39" t="s">
        <v>1222</v>
      </c>
      <c r="BR278" s="39"/>
      <c r="BS278" s="39"/>
      <c r="BT278" s="39" t="s">
        <v>2659</v>
      </c>
      <c r="BU278" s="39" t="s">
        <v>1250</v>
      </c>
      <c r="BV278" s="39" t="s">
        <v>1004</v>
      </c>
      <c r="BW278" s="39" t="s">
        <v>1021</v>
      </c>
      <c r="BX278" s="39">
        <v>3</v>
      </c>
      <c r="BY278" s="39">
        <v>16</v>
      </c>
    </row>
    <row r="279" spans="68:77" ht="26">
      <c r="BP279" s="39" t="s">
        <v>2424</v>
      </c>
      <c r="BQ279" s="39" t="s">
        <v>1236</v>
      </c>
      <c r="BR279" s="39"/>
      <c r="BS279" s="39"/>
      <c r="BT279" s="39" t="s">
        <v>2661</v>
      </c>
      <c r="BU279" s="39" t="s">
        <v>1266</v>
      </c>
      <c r="BV279" s="39" t="s">
        <v>1004</v>
      </c>
      <c r="BW279" s="39" t="s">
        <v>1021</v>
      </c>
      <c r="BX279" s="39">
        <v>3</v>
      </c>
      <c r="BY279" s="39">
        <v>16</v>
      </c>
    </row>
    <row r="280" spans="68:77">
      <c r="BP280" s="39" t="s">
        <v>2252</v>
      </c>
      <c r="BQ280" s="39" t="s">
        <v>1222</v>
      </c>
      <c r="BR280" s="39"/>
      <c r="BS280" s="39"/>
      <c r="BT280" s="39" t="s">
        <v>2663</v>
      </c>
      <c r="BU280" s="39" t="s">
        <v>1281</v>
      </c>
      <c r="BV280" s="39" t="s">
        <v>1004</v>
      </c>
      <c r="BW280" s="39" t="s">
        <v>1021</v>
      </c>
      <c r="BX280" s="39">
        <v>3</v>
      </c>
      <c r="BY280" s="39">
        <v>16</v>
      </c>
    </row>
    <row r="281" spans="68:77">
      <c r="BP281" s="39" t="s">
        <v>2154</v>
      </c>
      <c r="BQ281" s="39" t="s">
        <v>1264</v>
      </c>
      <c r="BR281" s="39"/>
      <c r="BS281" s="39"/>
      <c r="BT281" s="39" t="s">
        <v>2635</v>
      </c>
      <c r="BU281" s="39" t="s">
        <v>1293</v>
      </c>
      <c r="BV281" s="39" t="s">
        <v>1004</v>
      </c>
      <c r="BW281" s="39" t="s">
        <v>1021</v>
      </c>
      <c r="BX281" s="39">
        <v>3</v>
      </c>
      <c r="BY281" s="39">
        <v>16</v>
      </c>
    </row>
    <row r="282" spans="68:77" ht="26">
      <c r="BP282" s="39" t="s">
        <v>1969</v>
      </c>
      <c r="BQ282" s="39" t="s">
        <v>1222</v>
      </c>
      <c r="BR282" s="39"/>
      <c r="BS282" s="39"/>
      <c r="BT282" s="39" t="s">
        <v>2568</v>
      </c>
      <c r="BU282" s="39" t="s">
        <v>1304</v>
      </c>
      <c r="BV282" s="39" t="s">
        <v>1004</v>
      </c>
      <c r="BW282" s="39" t="s">
        <v>1021</v>
      </c>
      <c r="BX282" s="39">
        <v>3</v>
      </c>
      <c r="BY282" s="39">
        <v>16</v>
      </c>
    </row>
    <row r="283" spans="68:77">
      <c r="BP283" s="39" t="s">
        <v>1755</v>
      </c>
      <c r="BQ283" s="39" t="s">
        <v>1222</v>
      </c>
      <c r="BR283" s="39"/>
      <c r="BS283" s="39"/>
      <c r="BT283" s="39" t="s">
        <v>2486</v>
      </c>
      <c r="BU283" s="39" t="s">
        <v>1319</v>
      </c>
      <c r="BV283" s="39" t="s">
        <v>1004</v>
      </c>
      <c r="BW283" s="39" t="s">
        <v>1021</v>
      </c>
      <c r="BX283" s="39">
        <v>3</v>
      </c>
      <c r="BY283" s="39">
        <v>16</v>
      </c>
    </row>
    <row r="284" spans="68:77">
      <c r="BP284" s="39" t="s">
        <v>1640</v>
      </c>
      <c r="BQ284" s="39" t="s">
        <v>1236</v>
      </c>
      <c r="BR284" s="39"/>
      <c r="BS284" s="39"/>
      <c r="BT284" s="39" t="s">
        <v>2000</v>
      </c>
      <c r="BU284" s="39" t="s">
        <v>1334</v>
      </c>
      <c r="BV284" s="39" t="s">
        <v>1004</v>
      </c>
      <c r="BW284" s="39" t="s">
        <v>1021</v>
      </c>
      <c r="BX284" s="39">
        <v>3</v>
      </c>
      <c r="BY284" s="39">
        <v>16</v>
      </c>
    </row>
    <row r="285" spans="68:77">
      <c r="BP285" s="39" t="s">
        <v>1518</v>
      </c>
      <c r="BQ285" s="39" t="s">
        <v>1236</v>
      </c>
      <c r="BR285" s="39"/>
      <c r="BS285" s="39"/>
      <c r="BT285" s="39" t="s">
        <v>1455</v>
      </c>
      <c r="BU285" s="39" t="s">
        <v>1344</v>
      </c>
      <c r="BV285" s="39" t="s">
        <v>1004</v>
      </c>
      <c r="BW285" s="39" t="s">
        <v>1021</v>
      </c>
      <c r="BX285" s="39">
        <v>3</v>
      </c>
      <c r="BY285" s="39">
        <v>16</v>
      </c>
    </row>
    <row r="286" spans="68:77" ht="26">
      <c r="BP286" s="39" t="s">
        <v>1368</v>
      </c>
      <c r="BQ286" s="39" t="s">
        <v>1236</v>
      </c>
      <c r="BR286" s="39"/>
      <c r="BS286" s="39"/>
      <c r="BT286" s="39" t="s">
        <v>2668</v>
      </c>
      <c r="BU286" s="39" t="s">
        <v>1364</v>
      </c>
      <c r="BV286" s="39" t="s">
        <v>1004</v>
      </c>
      <c r="BW286" s="39" t="s">
        <v>1021</v>
      </c>
      <c r="BX286" s="39">
        <v>3</v>
      </c>
      <c r="BY286" s="39">
        <v>16</v>
      </c>
    </row>
    <row r="287" spans="68:77" ht="26">
      <c r="BP287" s="39" t="s">
        <v>2669</v>
      </c>
      <c r="BQ287" s="39" t="s">
        <v>1236</v>
      </c>
      <c r="BR287" s="39"/>
      <c r="BS287" s="39"/>
      <c r="BT287" s="39" t="s">
        <v>2670</v>
      </c>
      <c r="BU287" s="39" t="s">
        <v>1217</v>
      </c>
      <c r="BV287" s="39">
        <v>10</v>
      </c>
      <c r="BW287" s="39" t="s">
        <v>433</v>
      </c>
      <c r="BX287" s="39">
        <v>1</v>
      </c>
      <c r="BY287" s="39">
        <v>2</v>
      </c>
    </row>
    <row r="288" spans="68:77" ht="26">
      <c r="BP288" s="39" t="s">
        <v>2671</v>
      </c>
      <c r="BQ288" s="39" t="s">
        <v>1236</v>
      </c>
      <c r="BR288" s="39"/>
      <c r="BS288" s="39"/>
      <c r="BT288" s="39" t="s">
        <v>2672</v>
      </c>
      <c r="BU288" s="39" t="s">
        <v>1376</v>
      </c>
      <c r="BV288" s="39" t="s">
        <v>119</v>
      </c>
      <c r="BW288" s="39" t="s">
        <v>433</v>
      </c>
      <c r="BX288" s="39">
        <v>1</v>
      </c>
      <c r="BY288" s="39">
        <v>2</v>
      </c>
    </row>
    <row r="289" spans="68:77">
      <c r="BP289" s="39" t="s">
        <v>2673</v>
      </c>
      <c r="BQ289" s="39" t="s">
        <v>1342</v>
      </c>
      <c r="BR289" s="39"/>
      <c r="BS289" s="39"/>
      <c r="BT289" s="39" t="s">
        <v>2674</v>
      </c>
      <c r="BU289" s="39" t="s">
        <v>1429</v>
      </c>
      <c r="BV289" s="39" t="s">
        <v>119</v>
      </c>
      <c r="BW289" s="39" t="s">
        <v>433</v>
      </c>
      <c r="BX289" s="39">
        <v>1</v>
      </c>
      <c r="BY289" s="39">
        <v>2</v>
      </c>
    </row>
    <row r="290" spans="68:77" ht="26">
      <c r="BP290" s="39" t="s">
        <v>2675</v>
      </c>
      <c r="BQ290" s="39" t="s">
        <v>1342</v>
      </c>
      <c r="BR290" s="39"/>
      <c r="BS290" s="39"/>
      <c r="BT290" s="39" t="s">
        <v>2676</v>
      </c>
      <c r="BU290" s="39" t="s">
        <v>2677</v>
      </c>
      <c r="BV290" s="39" t="s">
        <v>119</v>
      </c>
      <c r="BW290" s="39" t="s">
        <v>433</v>
      </c>
      <c r="BX290" s="39">
        <v>1</v>
      </c>
      <c r="BY290" s="39">
        <v>2</v>
      </c>
    </row>
    <row r="291" spans="68:77" ht="26">
      <c r="BP291" s="39" t="s">
        <v>2678</v>
      </c>
      <c r="BQ291" s="39" t="s">
        <v>1342</v>
      </c>
      <c r="BR291" s="39"/>
      <c r="BS291" s="39"/>
      <c r="BT291" s="39" t="s">
        <v>2679</v>
      </c>
      <c r="BU291" s="39" t="s">
        <v>2680</v>
      </c>
      <c r="BV291" s="39" t="s">
        <v>119</v>
      </c>
      <c r="BW291" s="39" t="s">
        <v>433</v>
      </c>
      <c r="BX291" s="39">
        <v>1</v>
      </c>
      <c r="BY291" s="39">
        <v>2</v>
      </c>
    </row>
    <row r="292" spans="68:77" ht="26">
      <c r="BP292" s="39" t="s">
        <v>2681</v>
      </c>
      <c r="BQ292" s="39" t="s">
        <v>1342</v>
      </c>
      <c r="BR292" s="39"/>
      <c r="BS292" s="39"/>
      <c r="BT292" s="39" t="s">
        <v>2682</v>
      </c>
      <c r="BU292" s="39" t="s">
        <v>1554</v>
      </c>
      <c r="BV292" s="39" t="s">
        <v>119</v>
      </c>
      <c r="BW292" s="39" t="s">
        <v>433</v>
      </c>
      <c r="BX292" s="39">
        <v>1</v>
      </c>
      <c r="BY292" s="39">
        <v>2</v>
      </c>
    </row>
    <row r="293" spans="68:77" ht="26">
      <c r="BP293" s="39" t="s">
        <v>2683</v>
      </c>
      <c r="BQ293" s="39" t="s">
        <v>1342</v>
      </c>
      <c r="BR293" s="39"/>
      <c r="BS293" s="39"/>
      <c r="BT293" s="39" t="s">
        <v>2684</v>
      </c>
      <c r="BU293" s="39" t="s">
        <v>1606</v>
      </c>
      <c r="BV293" s="39" t="s">
        <v>119</v>
      </c>
      <c r="BW293" s="39" t="s">
        <v>433</v>
      </c>
      <c r="BX293" s="39">
        <v>1</v>
      </c>
      <c r="BY293" s="39">
        <v>2</v>
      </c>
    </row>
    <row r="294" spans="68:77" ht="26">
      <c r="BP294" s="39" t="s">
        <v>2685</v>
      </c>
      <c r="BQ294" s="39" t="s">
        <v>1342</v>
      </c>
      <c r="BR294" s="39"/>
      <c r="BS294" s="39"/>
      <c r="BT294" s="39" t="s">
        <v>2686</v>
      </c>
      <c r="BU294" s="39" t="s">
        <v>1631</v>
      </c>
      <c r="BV294" s="39" t="s">
        <v>119</v>
      </c>
      <c r="BW294" s="39" t="s">
        <v>433</v>
      </c>
      <c r="BX294" s="39">
        <v>1</v>
      </c>
      <c r="BY294" s="39">
        <v>2</v>
      </c>
    </row>
    <row r="295" spans="68:77" ht="26">
      <c r="BP295" s="39" t="s">
        <v>2687</v>
      </c>
      <c r="BQ295" s="39" t="s">
        <v>1222</v>
      </c>
      <c r="BR295" s="39"/>
      <c r="BS295" s="39"/>
      <c r="BT295" s="39" t="s">
        <v>2688</v>
      </c>
      <c r="BU295" s="39" t="s">
        <v>1677</v>
      </c>
      <c r="BV295" s="39" t="s">
        <v>119</v>
      </c>
      <c r="BW295" s="39" t="s">
        <v>433</v>
      </c>
      <c r="BX295" s="39">
        <v>1</v>
      </c>
      <c r="BY295" s="39">
        <v>2</v>
      </c>
    </row>
    <row r="296" spans="68:77" ht="26">
      <c r="BP296" s="39" t="s">
        <v>2689</v>
      </c>
      <c r="BQ296" s="39" t="s">
        <v>1222</v>
      </c>
      <c r="BR296" s="39"/>
      <c r="BS296" s="39"/>
      <c r="BT296" s="39" t="s">
        <v>2690</v>
      </c>
      <c r="BU296" s="39" t="s">
        <v>1728</v>
      </c>
      <c r="BV296" s="39" t="s">
        <v>119</v>
      </c>
      <c r="BW296" s="39" t="s">
        <v>433</v>
      </c>
      <c r="BX296" s="39">
        <v>1</v>
      </c>
      <c r="BY296" s="39">
        <v>2</v>
      </c>
    </row>
    <row r="297" spans="68:77" ht="26">
      <c r="BP297" s="39" t="s">
        <v>2691</v>
      </c>
      <c r="BQ297" s="39" t="s">
        <v>1222</v>
      </c>
      <c r="BR297" s="39"/>
      <c r="BS297" s="39"/>
      <c r="BT297" s="39" t="s">
        <v>2692</v>
      </c>
      <c r="BU297" s="39" t="s">
        <v>1774</v>
      </c>
      <c r="BV297" s="39" t="s">
        <v>119</v>
      </c>
      <c r="BW297" s="39" t="s">
        <v>433</v>
      </c>
      <c r="BX297" s="39">
        <v>1</v>
      </c>
      <c r="BY297" s="39">
        <v>2</v>
      </c>
    </row>
    <row r="298" spans="68:77">
      <c r="BP298" s="39" t="s">
        <v>2693</v>
      </c>
      <c r="BQ298" s="39" t="s">
        <v>1236</v>
      </c>
      <c r="BR298" s="39"/>
      <c r="BS298" s="39"/>
      <c r="BT298" s="39" t="s">
        <v>2694</v>
      </c>
      <c r="BU298" s="39" t="s">
        <v>1525</v>
      </c>
      <c r="BV298" s="39" t="s">
        <v>119</v>
      </c>
      <c r="BW298" s="39" t="s">
        <v>433</v>
      </c>
      <c r="BX298" s="39">
        <v>1</v>
      </c>
      <c r="BY298" s="39">
        <v>2</v>
      </c>
    </row>
    <row r="299" spans="68:77">
      <c r="BP299" s="39" t="s">
        <v>2695</v>
      </c>
      <c r="BQ299" s="39" t="s">
        <v>1222</v>
      </c>
      <c r="BR299" s="39"/>
      <c r="BS299" s="39"/>
      <c r="BT299" s="39" t="s">
        <v>2696</v>
      </c>
      <c r="BU299" s="39" t="s">
        <v>1652</v>
      </c>
      <c r="BV299" s="39" t="s">
        <v>119</v>
      </c>
      <c r="BW299" s="39" t="s">
        <v>433</v>
      </c>
      <c r="BX299" s="39">
        <v>1</v>
      </c>
      <c r="BY299" s="39">
        <v>2</v>
      </c>
    </row>
    <row r="300" spans="68:77" ht="26">
      <c r="BP300" s="39" t="s">
        <v>2659</v>
      </c>
      <c r="BQ300" s="39" t="s">
        <v>1222</v>
      </c>
      <c r="BR300" s="39"/>
      <c r="BS300" s="39"/>
      <c r="BT300" s="39" t="s">
        <v>2697</v>
      </c>
      <c r="BU300" s="39" t="s">
        <v>1339</v>
      </c>
      <c r="BV300" s="39" t="s">
        <v>119</v>
      </c>
      <c r="BW300" s="39" t="s">
        <v>433</v>
      </c>
      <c r="BX300" s="39">
        <v>1</v>
      </c>
      <c r="BY300" s="39">
        <v>2</v>
      </c>
    </row>
    <row r="301" spans="68:77" ht="26">
      <c r="BP301" s="39" t="s">
        <v>2642</v>
      </c>
      <c r="BQ301" s="39" t="s">
        <v>1236</v>
      </c>
      <c r="BR301" s="39"/>
      <c r="BS301" s="39"/>
      <c r="BT301" s="39" t="s">
        <v>2698</v>
      </c>
      <c r="BU301" s="39" t="s">
        <v>1217</v>
      </c>
      <c r="BV301" s="39" t="s">
        <v>119</v>
      </c>
      <c r="BW301" s="39" t="s">
        <v>656</v>
      </c>
      <c r="BX301" s="39">
        <v>1</v>
      </c>
      <c r="BY301" s="39">
        <v>3</v>
      </c>
    </row>
    <row r="302" spans="68:77" ht="26">
      <c r="BP302" s="39" t="s">
        <v>2626</v>
      </c>
      <c r="BQ302" s="39" t="s">
        <v>1222</v>
      </c>
      <c r="BR302" s="39"/>
      <c r="BS302" s="39"/>
      <c r="BT302" s="39" t="s">
        <v>2699</v>
      </c>
      <c r="BU302" s="39" t="s">
        <v>1376</v>
      </c>
      <c r="BV302" s="39" t="s">
        <v>119</v>
      </c>
      <c r="BW302" s="39" t="s">
        <v>656</v>
      </c>
      <c r="BX302" s="39">
        <v>1</v>
      </c>
      <c r="BY302" s="39">
        <v>3</v>
      </c>
    </row>
    <row r="303" spans="68:77">
      <c r="BP303" s="39" t="s">
        <v>2598</v>
      </c>
      <c r="BQ303" s="39" t="s">
        <v>1236</v>
      </c>
      <c r="BR303" s="39"/>
      <c r="BS303" s="39"/>
      <c r="BT303" s="39" t="s">
        <v>2700</v>
      </c>
      <c r="BU303" s="39" t="s">
        <v>1429</v>
      </c>
      <c r="BV303" s="39" t="s">
        <v>119</v>
      </c>
      <c r="BW303" s="39" t="s">
        <v>656</v>
      </c>
      <c r="BX303" s="39">
        <v>1</v>
      </c>
      <c r="BY303" s="39">
        <v>3</v>
      </c>
    </row>
    <row r="304" spans="68:77" ht="26">
      <c r="BP304" s="39" t="s">
        <v>2547</v>
      </c>
      <c r="BQ304" s="39" t="s">
        <v>1222</v>
      </c>
      <c r="BR304" s="39"/>
      <c r="BS304" s="39"/>
      <c r="BT304" s="39" t="s">
        <v>2701</v>
      </c>
      <c r="BU304" s="39" t="s">
        <v>2677</v>
      </c>
      <c r="BV304" s="39" t="s">
        <v>119</v>
      </c>
      <c r="BW304" s="39" t="s">
        <v>656</v>
      </c>
      <c r="BX304" s="39">
        <v>1</v>
      </c>
      <c r="BY304" s="39">
        <v>3</v>
      </c>
    </row>
    <row r="305" spans="68:77" ht="26">
      <c r="BP305" s="39" t="s">
        <v>2511</v>
      </c>
      <c r="BQ305" s="39" t="s">
        <v>1236</v>
      </c>
      <c r="BR305" s="39"/>
      <c r="BS305" s="39"/>
      <c r="BT305" s="39" t="s">
        <v>2702</v>
      </c>
      <c r="BU305" s="39" t="s">
        <v>2680</v>
      </c>
      <c r="BV305" s="39" t="s">
        <v>119</v>
      </c>
      <c r="BW305" s="39" t="s">
        <v>656</v>
      </c>
      <c r="BX305" s="39">
        <v>1</v>
      </c>
      <c r="BY305" s="39">
        <v>3</v>
      </c>
    </row>
    <row r="306" spans="68:77" ht="26">
      <c r="BP306" s="39" t="s">
        <v>2449</v>
      </c>
      <c r="BQ306" s="39" t="s">
        <v>1222</v>
      </c>
      <c r="BR306" s="39"/>
      <c r="BS306" s="39"/>
      <c r="BT306" s="39" t="s">
        <v>2703</v>
      </c>
      <c r="BU306" s="39" t="s">
        <v>1554</v>
      </c>
      <c r="BV306" s="39" t="s">
        <v>119</v>
      </c>
      <c r="BW306" s="39" t="s">
        <v>656</v>
      </c>
      <c r="BX306" s="39">
        <v>1</v>
      </c>
      <c r="BY306" s="39">
        <v>3</v>
      </c>
    </row>
    <row r="307" spans="68:77" ht="26">
      <c r="BP307" s="39" t="s">
        <v>2372</v>
      </c>
      <c r="BQ307" s="39" t="s">
        <v>1236</v>
      </c>
      <c r="BR307" s="39"/>
      <c r="BS307" s="39"/>
      <c r="BT307" s="39" t="s">
        <v>2704</v>
      </c>
      <c r="BU307" s="39" t="s">
        <v>1606</v>
      </c>
      <c r="BV307" s="39" t="s">
        <v>119</v>
      </c>
      <c r="BW307" s="39" t="s">
        <v>656</v>
      </c>
      <c r="BX307" s="39">
        <v>1</v>
      </c>
      <c r="BY307" s="39">
        <v>3</v>
      </c>
    </row>
    <row r="308" spans="68:77" ht="26">
      <c r="BP308" s="39" t="s">
        <v>2188</v>
      </c>
      <c r="BQ308" s="39" t="s">
        <v>1222</v>
      </c>
      <c r="BR308" s="39"/>
      <c r="BS308" s="39"/>
      <c r="BT308" s="39" t="s">
        <v>2705</v>
      </c>
      <c r="BU308" s="39" t="s">
        <v>1631</v>
      </c>
      <c r="BV308" s="39" t="s">
        <v>119</v>
      </c>
      <c r="BW308" s="39" t="s">
        <v>656</v>
      </c>
      <c r="BX308" s="39">
        <v>1</v>
      </c>
      <c r="BY308" s="39">
        <v>3</v>
      </c>
    </row>
    <row r="309" spans="68:77" ht="26">
      <c r="BP309" s="39" t="s">
        <v>2089</v>
      </c>
      <c r="BQ309" s="39" t="s">
        <v>1264</v>
      </c>
      <c r="BR309" s="39"/>
      <c r="BS309" s="39"/>
      <c r="BT309" s="39" t="s">
        <v>2706</v>
      </c>
      <c r="BU309" s="39" t="s">
        <v>1677</v>
      </c>
      <c r="BV309" s="39" t="s">
        <v>119</v>
      </c>
      <c r="BW309" s="39" t="s">
        <v>656</v>
      </c>
      <c r="BX309" s="39">
        <v>1</v>
      </c>
      <c r="BY309" s="39">
        <v>3</v>
      </c>
    </row>
    <row r="310" spans="68:77" ht="26">
      <c r="BP310" s="39" t="s">
        <v>1890</v>
      </c>
      <c r="BQ310" s="39" t="s">
        <v>1222</v>
      </c>
      <c r="BR310" s="39"/>
      <c r="BS310" s="39"/>
      <c r="BT310" s="39" t="s">
        <v>2707</v>
      </c>
      <c r="BU310" s="39" t="s">
        <v>1728</v>
      </c>
      <c r="BV310" s="39" t="s">
        <v>119</v>
      </c>
      <c r="BW310" s="39" t="s">
        <v>656</v>
      </c>
      <c r="BX310" s="39">
        <v>1</v>
      </c>
      <c r="BY310" s="39">
        <v>3</v>
      </c>
    </row>
    <row r="311" spans="68:77" ht="26">
      <c r="BP311" s="39" t="s">
        <v>1680</v>
      </c>
      <c r="BQ311" s="39" t="s">
        <v>1222</v>
      </c>
      <c r="BR311" s="39"/>
      <c r="BS311" s="39"/>
      <c r="BT311" s="39" t="s">
        <v>2708</v>
      </c>
      <c r="BU311" s="39" t="s">
        <v>1774</v>
      </c>
      <c r="BV311" s="39" t="s">
        <v>119</v>
      </c>
      <c r="BW311" s="39" t="s">
        <v>656</v>
      </c>
      <c r="BX311" s="39">
        <v>1</v>
      </c>
      <c r="BY311" s="39">
        <v>3</v>
      </c>
    </row>
    <row r="312" spans="68:77">
      <c r="BP312" s="39" t="s">
        <v>1566</v>
      </c>
      <c r="BQ312" s="39" t="s">
        <v>1236</v>
      </c>
      <c r="BR312" s="39"/>
      <c r="BS312" s="39"/>
      <c r="BT312" s="39" t="s">
        <v>2709</v>
      </c>
      <c r="BU312" s="39" t="s">
        <v>1525</v>
      </c>
      <c r="BV312" s="39" t="s">
        <v>119</v>
      </c>
      <c r="BW312" s="39" t="s">
        <v>656</v>
      </c>
      <c r="BX312" s="39">
        <v>1</v>
      </c>
      <c r="BY312" s="39">
        <v>3</v>
      </c>
    </row>
    <row r="313" spans="68:77">
      <c r="BP313" s="39" t="s">
        <v>1420</v>
      </c>
      <c r="BQ313" s="39" t="s">
        <v>1236</v>
      </c>
      <c r="BR313" s="39"/>
      <c r="BS313" s="39"/>
      <c r="BT313" s="39" t="s">
        <v>2710</v>
      </c>
      <c r="BU313" s="39" t="s">
        <v>1652</v>
      </c>
      <c r="BV313" s="39" t="s">
        <v>119</v>
      </c>
      <c r="BW313" s="39" t="s">
        <v>656</v>
      </c>
      <c r="BX313" s="39">
        <v>1</v>
      </c>
      <c r="BY313" s="39">
        <v>3</v>
      </c>
    </row>
    <row r="314" spans="68:77" ht="26">
      <c r="BP314" s="39" t="s">
        <v>1249</v>
      </c>
      <c r="BQ314" s="39" t="s">
        <v>1236</v>
      </c>
      <c r="BR314" s="39"/>
      <c r="BS314" s="39"/>
      <c r="BT314" s="39" t="s">
        <v>2711</v>
      </c>
      <c r="BU314" s="39" t="s">
        <v>1339</v>
      </c>
      <c r="BV314" s="39" t="s">
        <v>119</v>
      </c>
      <c r="BW314" s="39" t="s">
        <v>656</v>
      </c>
      <c r="BX314" s="39">
        <v>1</v>
      </c>
      <c r="BY314" s="39">
        <v>3</v>
      </c>
    </row>
    <row r="315" spans="68:77" ht="26">
      <c r="BP315" s="39" t="s">
        <v>2712</v>
      </c>
      <c r="BQ315" s="39" t="s">
        <v>1342</v>
      </c>
      <c r="BR315" s="39"/>
      <c r="BS315" s="39"/>
      <c r="BT315" s="39" t="s">
        <v>2713</v>
      </c>
      <c r="BU315" s="39" t="s">
        <v>1217</v>
      </c>
      <c r="BV315" s="39" t="s">
        <v>119</v>
      </c>
      <c r="BW315" s="39" t="s">
        <v>665</v>
      </c>
      <c r="BX315" s="39">
        <v>1</v>
      </c>
      <c r="BY315" s="39">
        <v>4</v>
      </c>
    </row>
    <row r="316" spans="68:77" ht="26">
      <c r="BP316" s="39" t="s">
        <v>2714</v>
      </c>
      <c r="BQ316" s="39" t="s">
        <v>1342</v>
      </c>
      <c r="BR316" s="39"/>
      <c r="BS316" s="39"/>
      <c r="BT316" s="39" t="s">
        <v>2715</v>
      </c>
      <c r="BU316" s="39" t="s">
        <v>1376</v>
      </c>
      <c r="BV316" s="39" t="s">
        <v>119</v>
      </c>
      <c r="BW316" s="39" t="s">
        <v>665</v>
      </c>
      <c r="BX316" s="39">
        <v>1</v>
      </c>
      <c r="BY316" s="39">
        <v>4</v>
      </c>
    </row>
    <row r="317" spans="68:77">
      <c r="BP317" s="39" t="s">
        <v>2716</v>
      </c>
      <c r="BQ317" s="39" t="s">
        <v>1342</v>
      </c>
      <c r="BR317" s="39"/>
      <c r="BS317" s="39"/>
      <c r="BT317" s="39" t="s">
        <v>2717</v>
      </c>
      <c r="BU317" s="39" t="s">
        <v>1429</v>
      </c>
      <c r="BV317" s="39" t="s">
        <v>119</v>
      </c>
      <c r="BW317" s="39" t="s">
        <v>665</v>
      </c>
      <c r="BX317" s="39">
        <v>1</v>
      </c>
      <c r="BY317" s="39">
        <v>4</v>
      </c>
    </row>
    <row r="318" spans="68:77" ht="26">
      <c r="BP318" s="39" t="s">
        <v>2718</v>
      </c>
      <c r="BQ318" s="39" t="s">
        <v>1342</v>
      </c>
      <c r="BR318" s="39"/>
      <c r="BS318" s="39"/>
      <c r="BT318" s="39" t="s">
        <v>2719</v>
      </c>
      <c r="BU318" s="39" t="s">
        <v>2677</v>
      </c>
      <c r="BV318" s="39" t="s">
        <v>119</v>
      </c>
      <c r="BW318" s="39" t="s">
        <v>665</v>
      </c>
      <c r="BX318" s="39">
        <v>1</v>
      </c>
      <c r="BY318" s="39">
        <v>4</v>
      </c>
    </row>
    <row r="319" spans="68:77" ht="26">
      <c r="BP319" s="39" t="s">
        <v>2720</v>
      </c>
      <c r="BQ319" s="39" t="s">
        <v>1342</v>
      </c>
      <c r="BR319" s="39"/>
      <c r="BS319" s="39"/>
      <c r="BT319" s="39" t="s">
        <v>2721</v>
      </c>
      <c r="BU319" s="39" t="s">
        <v>2680</v>
      </c>
      <c r="BV319" s="39" t="s">
        <v>119</v>
      </c>
      <c r="BW319" s="39" t="s">
        <v>665</v>
      </c>
      <c r="BX319" s="39">
        <v>1</v>
      </c>
      <c r="BY319" s="39">
        <v>4</v>
      </c>
    </row>
    <row r="320" spans="68:77" ht="26">
      <c r="BP320" s="39" t="s">
        <v>2722</v>
      </c>
      <c r="BQ320" s="39" t="s">
        <v>1342</v>
      </c>
      <c r="BR320" s="39"/>
      <c r="BS320" s="39"/>
      <c r="BT320" s="39" t="s">
        <v>2723</v>
      </c>
      <c r="BU320" s="39" t="s">
        <v>1554</v>
      </c>
      <c r="BV320" s="39" t="s">
        <v>119</v>
      </c>
      <c r="BW320" s="39" t="s">
        <v>665</v>
      </c>
      <c r="BX320" s="39">
        <v>1</v>
      </c>
      <c r="BY320" s="39">
        <v>4</v>
      </c>
    </row>
    <row r="321" spans="68:77" ht="26">
      <c r="BP321" s="39" t="s">
        <v>2724</v>
      </c>
      <c r="BQ321" s="39" t="s">
        <v>1342</v>
      </c>
      <c r="BR321" s="39"/>
      <c r="BS321" s="39"/>
      <c r="BT321" s="39" t="s">
        <v>2725</v>
      </c>
      <c r="BU321" s="39" t="s">
        <v>1606</v>
      </c>
      <c r="BV321" s="39" t="s">
        <v>119</v>
      </c>
      <c r="BW321" s="39" t="s">
        <v>665</v>
      </c>
      <c r="BX321" s="39">
        <v>1</v>
      </c>
      <c r="BY321" s="39">
        <v>4</v>
      </c>
    </row>
    <row r="322" spans="68:77" ht="26">
      <c r="BP322" s="39"/>
      <c r="BQ322" s="39"/>
      <c r="BR322" s="39"/>
      <c r="BS322" s="39"/>
      <c r="BT322" s="39" t="s">
        <v>2726</v>
      </c>
      <c r="BU322" s="39" t="s">
        <v>1631</v>
      </c>
      <c r="BV322" s="39" t="s">
        <v>119</v>
      </c>
      <c r="BW322" s="39" t="s">
        <v>665</v>
      </c>
      <c r="BX322" s="39">
        <v>1</v>
      </c>
      <c r="BY322" s="39">
        <v>4</v>
      </c>
    </row>
    <row r="323" spans="68:77" ht="26">
      <c r="BP323" s="39" t="s">
        <v>2727</v>
      </c>
      <c r="BQ323" s="39" t="s">
        <v>1342</v>
      </c>
      <c r="BR323" s="39"/>
      <c r="BS323" s="39"/>
      <c r="BT323" s="39" t="s">
        <v>2728</v>
      </c>
      <c r="BU323" s="39" t="s">
        <v>1677</v>
      </c>
      <c r="BV323" s="39" t="s">
        <v>119</v>
      </c>
      <c r="BW323" s="39" t="s">
        <v>665</v>
      </c>
      <c r="BX323" s="39">
        <v>1</v>
      </c>
      <c r="BY323" s="39">
        <v>4</v>
      </c>
    </row>
    <row r="324" spans="68:77" ht="26">
      <c r="BP324" s="39" t="s">
        <v>2729</v>
      </c>
      <c r="BQ324" s="39" t="s">
        <v>1342</v>
      </c>
      <c r="BR324" s="39"/>
      <c r="BS324" s="39"/>
      <c r="BT324" s="39" t="s">
        <v>2730</v>
      </c>
      <c r="BU324" s="39" t="s">
        <v>1728</v>
      </c>
      <c r="BV324" s="39" t="s">
        <v>119</v>
      </c>
      <c r="BW324" s="39" t="s">
        <v>665</v>
      </c>
      <c r="BX324" s="39">
        <v>1</v>
      </c>
      <c r="BY324" s="39">
        <v>4</v>
      </c>
    </row>
    <row r="325" spans="68:77" ht="26">
      <c r="BP325" s="39" t="s">
        <v>2731</v>
      </c>
      <c r="BQ325" s="39" t="s">
        <v>1342</v>
      </c>
      <c r="BR325" s="39"/>
      <c r="BS325" s="39"/>
      <c r="BT325" s="39" t="s">
        <v>2732</v>
      </c>
      <c r="BU325" s="39" t="s">
        <v>1774</v>
      </c>
      <c r="BV325" s="39" t="s">
        <v>119</v>
      </c>
      <c r="BW325" s="39" t="s">
        <v>665</v>
      </c>
      <c r="BX325" s="39">
        <v>1</v>
      </c>
      <c r="BY325" s="39">
        <v>4</v>
      </c>
    </row>
    <row r="326" spans="68:77">
      <c r="BP326" s="39"/>
      <c r="BQ326" s="39"/>
      <c r="BR326" s="39"/>
      <c r="BS326" s="39"/>
      <c r="BT326" s="39" t="s">
        <v>2733</v>
      </c>
      <c r="BU326" s="39" t="s">
        <v>1525</v>
      </c>
      <c r="BV326" s="39" t="s">
        <v>119</v>
      </c>
      <c r="BW326" s="39" t="s">
        <v>665</v>
      </c>
      <c r="BX326" s="39">
        <v>1</v>
      </c>
      <c r="BY326" s="39">
        <v>4</v>
      </c>
    </row>
    <row r="327" spans="68:77">
      <c r="BP327" s="39" t="s">
        <v>2734</v>
      </c>
      <c r="BQ327" s="39" t="s">
        <v>1236</v>
      </c>
      <c r="BR327" s="39"/>
      <c r="BS327" s="39"/>
      <c r="BT327" s="39" t="s">
        <v>2735</v>
      </c>
      <c r="BU327" s="39" t="s">
        <v>1652</v>
      </c>
      <c r="BV327" s="39" t="s">
        <v>119</v>
      </c>
      <c r="BW327" s="39" t="s">
        <v>665</v>
      </c>
      <c r="BX327" s="39">
        <v>1</v>
      </c>
      <c r="BY327" s="39">
        <v>4</v>
      </c>
    </row>
    <row r="328" spans="68:77" ht="26">
      <c r="BP328" s="39" t="s">
        <v>2736</v>
      </c>
      <c r="BQ328" s="39" t="s">
        <v>1236</v>
      </c>
      <c r="BR328" s="39"/>
      <c r="BS328" s="39"/>
      <c r="BT328" s="39" t="s">
        <v>2737</v>
      </c>
      <c r="BU328" s="39" t="s">
        <v>1339</v>
      </c>
      <c r="BV328" s="39" t="s">
        <v>119</v>
      </c>
      <c r="BW328" s="39" t="s">
        <v>665</v>
      </c>
      <c r="BX328" s="39">
        <v>1</v>
      </c>
      <c r="BY328" s="39">
        <v>4</v>
      </c>
    </row>
    <row r="329" spans="68:77" ht="26">
      <c r="BP329" s="39" t="s">
        <v>2738</v>
      </c>
      <c r="BQ329" s="39" t="s">
        <v>1222</v>
      </c>
      <c r="BR329" s="39"/>
      <c r="BS329" s="39"/>
      <c r="BT329" s="39" t="s">
        <v>2739</v>
      </c>
      <c r="BU329" s="39" t="s">
        <v>1217</v>
      </c>
      <c r="BV329" s="39" t="s">
        <v>119</v>
      </c>
      <c r="BW329" s="39" t="s">
        <v>120</v>
      </c>
      <c r="BX329" s="39">
        <v>1</v>
      </c>
      <c r="BY329" s="39"/>
    </row>
    <row r="330" spans="68:77" ht="26">
      <c r="BP330" s="39" t="s">
        <v>2740</v>
      </c>
      <c r="BQ330" s="39" t="s">
        <v>1236</v>
      </c>
      <c r="BR330" s="39"/>
      <c r="BS330" s="39"/>
      <c r="BT330" s="39" t="s">
        <v>2741</v>
      </c>
      <c r="BU330" s="39" t="s">
        <v>1376</v>
      </c>
      <c r="BV330" s="39" t="s">
        <v>119</v>
      </c>
      <c r="BW330" s="39" t="s">
        <v>120</v>
      </c>
      <c r="BX330" s="39">
        <v>1</v>
      </c>
      <c r="BY330" s="39"/>
    </row>
    <row r="331" spans="68:77">
      <c r="BP331" s="39" t="s">
        <v>2742</v>
      </c>
      <c r="BQ331" s="39" t="s">
        <v>1731</v>
      </c>
      <c r="BR331" s="39"/>
      <c r="BS331" s="39"/>
      <c r="BT331" s="39" t="s">
        <v>2743</v>
      </c>
      <c r="BU331" s="39" t="s">
        <v>1429</v>
      </c>
      <c r="BV331" s="39" t="s">
        <v>119</v>
      </c>
      <c r="BW331" s="39" t="s">
        <v>120</v>
      </c>
      <c r="BX331" s="39">
        <v>1</v>
      </c>
      <c r="BY331" s="39"/>
    </row>
    <row r="332" spans="68:77" ht="26">
      <c r="BP332" s="39" t="s">
        <v>2744</v>
      </c>
      <c r="BQ332" s="39" t="s">
        <v>1731</v>
      </c>
      <c r="BR332" s="39"/>
      <c r="BS332" s="39"/>
      <c r="BT332" s="39" t="s">
        <v>2745</v>
      </c>
      <c r="BU332" s="39" t="s">
        <v>2677</v>
      </c>
      <c r="BV332" s="39" t="s">
        <v>119</v>
      </c>
      <c r="BW332" s="39" t="s">
        <v>120</v>
      </c>
      <c r="BX332" s="39">
        <v>1</v>
      </c>
      <c r="BY332" s="39"/>
    </row>
    <row r="333" spans="68:77" ht="26">
      <c r="BP333" s="39" t="s">
        <v>2746</v>
      </c>
      <c r="BQ333" s="39" t="s">
        <v>1731</v>
      </c>
      <c r="BR333" s="39"/>
      <c r="BS333" s="39"/>
      <c r="BT333" s="39" t="s">
        <v>2747</v>
      </c>
      <c r="BU333" s="39" t="s">
        <v>2680</v>
      </c>
      <c r="BV333" s="39" t="s">
        <v>119</v>
      </c>
      <c r="BW333" s="39" t="s">
        <v>120</v>
      </c>
      <c r="BX333" s="39">
        <v>1</v>
      </c>
      <c r="BY333" s="39"/>
    </row>
    <row r="334" spans="68:77" ht="26">
      <c r="BP334" s="39" t="s">
        <v>2748</v>
      </c>
      <c r="BQ334" s="39" t="s">
        <v>1731</v>
      </c>
      <c r="BR334" s="39"/>
      <c r="BS334" s="39"/>
      <c r="BT334" s="39" t="s">
        <v>2749</v>
      </c>
      <c r="BU334" s="39" t="s">
        <v>1554</v>
      </c>
      <c r="BV334" s="39" t="s">
        <v>119</v>
      </c>
      <c r="BW334" s="39" t="s">
        <v>120</v>
      </c>
      <c r="BX334" s="39">
        <v>1</v>
      </c>
      <c r="BY334" s="39"/>
    </row>
    <row r="335" spans="68:77" ht="26">
      <c r="BP335" s="39" t="s">
        <v>2750</v>
      </c>
      <c r="BQ335" s="39" t="s">
        <v>1731</v>
      </c>
      <c r="BR335" s="39"/>
      <c r="BS335" s="39"/>
      <c r="BT335" s="39" t="s">
        <v>2751</v>
      </c>
      <c r="BU335" s="39" t="s">
        <v>1606</v>
      </c>
      <c r="BV335" s="39" t="s">
        <v>119</v>
      </c>
      <c r="BW335" s="39" t="s">
        <v>120</v>
      </c>
      <c r="BX335" s="39">
        <v>1</v>
      </c>
      <c r="BY335" s="39"/>
    </row>
    <row r="336" spans="68:77" ht="26">
      <c r="BP336" s="39" t="s">
        <v>2752</v>
      </c>
      <c r="BQ336" s="39" t="s">
        <v>1731</v>
      </c>
      <c r="BR336" s="39"/>
      <c r="BS336" s="39"/>
      <c r="BT336" s="39" t="s">
        <v>2753</v>
      </c>
      <c r="BU336" s="39" t="s">
        <v>1631</v>
      </c>
      <c r="BV336" s="39" t="s">
        <v>119</v>
      </c>
      <c r="BW336" s="39" t="s">
        <v>120</v>
      </c>
      <c r="BX336" s="39">
        <v>1</v>
      </c>
      <c r="BY336" s="39"/>
    </row>
    <row r="337" spans="68:77" ht="26">
      <c r="BP337" s="39" t="s">
        <v>2754</v>
      </c>
      <c r="BQ337" s="39" t="s">
        <v>1731</v>
      </c>
      <c r="BR337" s="39"/>
      <c r="BS337" s="39"/>
      <c r="BT337" s="39" t="s">
        <v>2755</v>
      </c>
      <c r="BU337" s="39" t="s">
        <v>1677</v>
      </c>
      <c r="BV337" s="39" t="s">
        <v>119</v>
      </c>
      <c r="BW337" s="39" t="s">
        <v>120</v>
      </c>
      <c r="BX337" s="39">
        <v>1</v>
      </c>
      <c r="BY337" s="39"/>
    </row>
    <row r="338" spans="68:77" ht="26">
      <c r="BP338" s="39" t="s">
        <v>2756</v>
      </c>
      <c r="BQ338" s="39" t="s">
        <v>1731</v>
      </c>
      <c r="BR338" s="39"/>
      <c r="BS338" s="39"/>
      <c r="BT338" s="39" t="s">
        <v>2757</v>
      </c>
      <c r="BU338" s="39" t="s">
        <v>1728</v>
      </c>
      <c r="BV338" s="39" t="s">
        <v>119</v>
      </c>
      <c r="BW338" s="39" t="s">
        <v>120</v>
      </c>
      <c r="BX338" s="39">
        <v>1</v>
      </c>
      <c r="BY338" s="39"/>
    </row>
    <row r="339" spans="68:77" ht="26">
      <c r="BP339" s="39" t="s">
        <v>2758</v>
      </c>
      <c r="BQ339" s="39" t="s">
        <v>1236</v>
      </c>
      <c r="BR339" s="39"/>
      <c r="BS339" s="39"/>
      <c r="BT339" s="39" t="s">
        <v>2759</v>
      </c>
      <c r="BU339" s="39" t="s">
        <v>1774</v>
      </c>
      <c r="BV339" s="39" t="s">
        <v>119</v>
      </c>
      <c r="BW339" s="39" t="s">
        <v>120</v>
      </c>
      <c r="BX339" s="39">
        <v>1</v>
      </c>
      <c r="BY339" s="39"/>
    </row>
    <row r="340" spans="68:77" ht="26">
      <c r="BP340" s="39" t="s">
        <v>2760</v>
      </c>
      <c r="BQ340" s="39" t="s">
        <v>1236</v>
      </c>
      <c r="BR340" s="39"/>
      <c r="BS340" s="39"/>
      <c r="BT340" s="39" t="s">
        <v>2761</v>
      </c>
      <c r="BU340" s="39" t="s">
        <v>1525</v>
      </c>
      <c r="BV340" s="39" t="s">
        <v>119</v>
      </c>
      <c r="BW340" s="39" t="s">
        <v>120</v>
      </c>
      <c r="BX340" s="39">
        <v>1</v>
      </c>
      <c r="BY340" s="39"/>
    </row>
    <row r="341" spans="68:77" ht="26">
      <c r="BP341" s="39" t="s">
        <v>2762</v>
      </c>
      <c r="BQ341" s="39" t="s">
        <v>1236</v>
      </c>
      <c r="BR341" s="39"/>
      <c r="BS341" s="39"/>
      <c r="BT341" s="39" t="s">
        <v>2763</v>
      </c>
      <c r="BU341" s="39" t="s">
        <v>1652</v>
      </c>
      <c r="BV341" s="39" t="s">
        <v>119</v>
      </c>
      <c r="BW341" s="39" t="s">
        <v>120</v>
      </c>
      <c r="BX341" s="39">
        <v>1</v>
      </c>
      <c r="BY341" s="39"/>
    </row>
    <row r="342" spans="68:77" ht="26">
      <c r="BP342" s="39" t="s">
        <v>2764</v>
      </c>
      <c r="BQ342" s="39" t="s">
        <v>1236</v>
      </c>
      <c r="BR342" s="39"/>
      <c r="BS342" s="39"/>
      <c r="BT342" s="39" t="s">
        <v>2765</v>
      </c>
      <c r="BU342" s="39" t="s">
        <v>1339</v>
      </c>
      <c r="BV342" s="39" t="s">
        <v>119</v>
      </c>
      <c r="BW342" s="39" t="s">
        <v>120</v>
      </c>
      <c r="BX342" s="39">
        <v>1</v>
      </c>
      <c r="BY342" s="39"/>
    </row>
    <row r="343" spans="68:77" ht="26">
      <c r="BP343" s="39" t="s">
        <v>2766</v>
      </c>
      <c r="BQ343" s="39" t="s">
        <v>1236</v>
      </c>
      <c r="BR343" s="39"/>
      <c r="BS343" s="39"/>
      <c r="BT343" s="39" t="s">
        <v>2739</v>
      </c>
      <c r="BU343" s="39" t="s">
        <v>1217</v>
      </c>
      <c r="BV343" s="39" t="s">
        <v>119</v>
      </c>
      <c r="BW343" s="39" t="s">
        <v>120</v>
      </c>
      <c r="BX343" s="39">
        <v>3</v>
      </c>
      <c r="BY343" s="39"/>
    </row>
    <row r="344" spans="68:77" ht="26">
      <c r="BP344" s="39" t="s">
        <v>2767</v>
      </c>
      <c r="BQ344" s="39" t="s">
        <v>1236</v>
      </c>
      <c r="BR344" s="39"/>
      <c r="BS344" s="39"/>
      <c r="BT344" s="39" t="s">
        <v>2741</v>
      </c>
      <c r="BU344" s="39" t="s">
        <v>1376</v>
      </c>
      <c r="BV344" s="39" t="s">
        <v>119</v>
      </c>
      <c r="BW344" s="39" t="s">
        <v>120</v>
      </c>
      <c r="BX344" s="39">
        <v>3</v>
      </c>
      <c r="BY344" s="39"/>
    </row>
    <row r="345" spans="68:77" ht="26">
      <c r="BP345" s="39" t="s">
        <v>2768</v>
      </c>
      <c r="BQ345" s="39" t="s">
        <v>1236</v>
      </c>
      <c r="BR345" s="39"/>
      <c r="BS345" s="39"/>
      <c r="BT345" s="39" t="s">
        <v>2743</v>
      </c>
      <c r="BU345" s="39" t="s">
        <v>1429</v>
      </c>
      <c r="BV345" s="39" t="s">
        <v>119</v>
      </c>
      <c r="BW345" s="39" t="s">
        <v>120</v>
      </c>
      <c r="BX345" s="39">
        <v>3</v>
      </c>
      <c r="BY345" s="39"/>
    </row>
    <row r="346" spans="68:77" ht="26">
      <c r="BP346" s="39" t="s">
        <v>2769</v>
      </c>
      <c r="BQ346" s="39" t="s">
        <v>1236</v>
      </c>
      <c r="BR346" s="39"/>
      <c r="BS346" s="39"/>
      <c r="BT346" s="39" t="s">
        <v>2745</v>
      </c>
      <c r="BU346" s="39" t="s">
        <v>2677</v>
      </c>
      <c r="BV346" s="39" t="s">
        <v>119</v>
      </c>
      <c r="BW346" s="39" t="s">
        <v>120</v>
      </c>
      <c r="BX346" s="39">
        <v>3</v>
      </c>
      <c r="BY346" s="39"/>
    </row>
    <row r="347" spans="68:77" ht="26">
      <c r="BP347" s="39" t="s">
        <v>2770</v>
      </c>
      <c r="BQ347" s="39" t="s">
        <v>1236</v>
      </c>
      <c r="BR347" s="39"/>
      <c r="BS347" s="39"/>
      <c r="BT347" s="39" t="s">
        <v>2747</v>
      </c>
      <c r="BU347" s="39" t="s">
        <v>2680</v>
      </c>
      <c r="BV347" s="39" t="s">
        <v>119</v>
      </c>
      <c r="BW347" s="39" t="s">
        <v>120</v>
      </c>
      <c r="BX347" s="39">
        <v>3</v>
      </c>
      <c r="BY347" s="39"/>
    </row>
    <row r="348" spans="68:77" ht="26">
      <c r="BP348" s="39" t="s">
        <v>2771</v>
      </c>
      <c r="BQ348" s="39" t="s">
        <v>1236</v>
      </c>
      <c r="BR348" s="39"/>
      <c r="BS348" s="39"/>
      <c r="BT348" s="39" t="s">
        <v>2749</v>
      </c>
      <c r="BU348" s="39" t="s">
        <v>1554</v>
      </c>
      <c r="BV348" s="39" t="s">
        <v>119</v>
      </c>
      <c r="BW348" s="39" t="s">
        <v>120</v>
      </c>
      <c r="BX348" s="39">
        <v>3</v>
      </c>
      <c r="BY348" s="39"/>
    </row>
    <row r="349" spans="68:77" ht="26">
      <c r="BP349" s="39" t="s">
        <v>2772</v>
      </c>
      <c r="BQ349" s="39" t="s">
        <v>1236</v>
      </c>
      <c r="BR349" s="39"/>
      <c r="BS349" s="39"/>
      <c r="BT349" s="39" t="s">
        <v>2751</v>
      </c>
      <c r="BU349" s="39" t="s">
        <v>1606</v>
      </c>
      <c r="BV349" s="39" t="s">
        <v>119</v>
      </c>
      <c r="BW349" s="39" t="s">
        <v>120</v>
      </c>
      <c r="BX349" s="39">
        <v>3</v>
      </c>
      <c r="BY349" s="39"/>
    </row>
    <row r="350" spans="68:77" ht="26">
      <c r="BP350" s="39" t="s">
        <v>2773</v>
      </c>
      <c r="BQ350" s="39" t="s">
        <v>1236</v>
      </c>
      <c r="BR350" s="39"/>
      <c r="BS350" s="39"/>
      <c r="BT350" s="39" t="s">
        <v>2753</v>
      </c>
      <c r="BU350" s="39" t="s">
        <v>1631</v>
      </c>
      <c r="BV350" s="39" t="s">
        <v>119</v>
      </c>
      <c r="BW350" s="39" t="s">
        <v>120</v>
      </c>
      <c r="BX350" s="39">
        <v>3</v>
      </c>
      <c r="BY350" s="39"/>
    </row>
    <row r="351" spans="68:77" ht="26">
      <c r="BP351" s="39" t="s">
        <v>2774</v>
      </c>
      <c r="BQ351" s="39" t="s">
        <v>1236</v>
      </c>
      <c r="BR351" s="39"/>
      <c r="BS351" s="39"/>
      <c r="BT351" s="39" t="s">
        <v>2755</v>
      </c>
      <c r="BU351" s="39" t="s">
        <v>1677</v>
      </c>
      <c r="BV351" s="39" t="s">
        <v>119</v>
      </c>
      <c r="BW351" s="39" t="s">
        <v>120</v>
      </c>
      <c r="BX351" s="39">
        <v>3</v>
      </c>
      <c r="BY351" s="39"/>
    </row>
    <row r="352" spans="68:77" ht="26">
      <c r="BP352" s="39" t="s">
        <v>2775</v>
      </c>
      <c r="BQ352" s="39" t="s">
        <v>1236</v>
      </c>
      <c r="BR352" s="39"/>
      <c r="BS352" s="39"/>
      <c r="BT352" s="39" t="s">
        <v>2757</v>
      </c>
      <c r="BU352" s="39" t="s">
        <v>1728</v>
      </c>
      <c r="BV352" s="39" t="s">
        <v>119</v>
      </c>
      <c r="BW352" s="39" t="s">
        <v>120</v>
      </c>
      <c r="BX352" s="39">
        <v>3</v>
      </c>
      <c r="BY352" s="39"/>
    </row>
    <row r="353" spans="68:77" ht="26">
      <c r="BP353" s="39" t="s">
        <v>2776</v>
      </c>
      <c r="BQ353" s="39" t="s">
        <v>1236</v>
      </c>
      <c r="BR353" s="39"/>
      <c r="BS353" s="39"/>
      <c r="BT353" s="39" t="s">
        <v>2759</v>
      </c>
      <c r="BU353" s="39" t="s">
        <v>1774</v>
      </c>
      <c r="BV353" s="39" t="s">
        <v>119</v>
      </c>
      <c r="BW353" s="39" t="s">
        <v>120</v>
      </c>
      <c r="BX353" s="39">
        <v>3</v>
      </c>
      <c r="BY353" s="39"/>
    </row>
    <row r="354" spans="68:77" ht="26">
      <c r="BP354" s="39" t="s">
        <v>2777</v>
      </c>
      <c r="BQ354" s="39" t="s">
        <v>1236</v>
      </c>
      <c r="BR354" s="39"/>
      <c r="BS354" s="39"/>
      <c r="BT354" s="39" t="s">
        <v>2761</v>
      </c>
      <c r="BU354" s="39" t="s">
        <v>1525</v>
      </c>
      <c r="BV354" s="39" t="s">
        <v>119</v>
      </c>
      <c r="BW354" s="39" t="s">
        <v>120</v>
      </c>
      <c r="BX354" s="39">
        <v>3</v>
      </c>
      <c r="BY354" s="39"/>
    </row>
    <row r="355" spans="68:77" ht="26">
      <c r="BP355" s="39" t="s">
        <v>2778</v>
      </c>
      <c r="BQ355" s="39" t="s">
        <v>1236</v>
      </c>
      <c r="BR355" s="39"/>
      <c r="BS355" s="39"/>
      <c r="BT355" s="39" t="s">
        <v>2763</v>
      </c>
      <c r="BU355" s="39" t="s">
        <v>1652</v>
      </c>
      <c r="BV355" s="39" t="s">
        <v>119</v>
      </c>
      <c r="BW355" s="39" t="s">
        <v>120</v>
      </c>
      <c r="BX355" s="39">
        <v>3</v>
      </c>
      <c r="BY355" s="39"/>
    </row>
    <row r="356" spans="68:77" ht="26">
      <c r="BP356" s="39" t="s">
        <v>2779</v>
      </c>
      <c r="BQ356" s="39" t="s">
        <v>1236</v>
      </c>
      <c r="BR356" s="39"/>
      <c r="BS356" s="39"/>
      <c r="BT356" s="39" t="s">
        <v>2765</v>
      </c>
      <c r="BU356" s="39" t="s">
        <v>1339</v>
      </c>
      <c r="BV356" s="39" t="s">
        <v>119</v>
      </c>
      <c r="BW356" s="39" t="s">
        <v>120</v>
      </c>
      <c r="BX356" s="39">
        <v>3</v>
      </c>
      <c r="BY356" s="39"/>
    </row>
    <row r="357" spans="68:77" ht="26">
      <c r="BP357" s="39" t="s">
        <v>2780</v>
      </c>
      <c r="BQ357" s="39" t="s">
        <v>1236</v>
      </c>
      <c r="BR357" s="39"/>
      <c r="BS357" s="39"/>
      <c r="BT357" s="39" t="s">
        <v>2781</v>
      </c>
      <c r="BU357" s="39" t="s">
        <v>1217</v>
      </c>
      <c r="BV357" s="39" t="s">
        <v>119</v>
      </c>
      <c r="BW357" s="39" t="s">
        <v>1003</v>
      </c>
      <c r="BX357" s="39">
        <v>1</v>
      </c>
      <c r="BY357" s="39"/>
    </row>
    <row r="358" spans="68:77" ht="26">
      <c r="BP358" s="39" t="s">
        <v>2782</v>
      </c>
      <c r="BQ358" s="39" t="s">
        <v>1236</v>
      </c>
      <c r="BR358" s="39"/>
      <c r="BS358" s="39"/>
      <c r="BT358" s="39" t="s">
        <v>2783</v>
      </c>
      <c r="BU358" s="39" t="s">
        <v>1376</v>
      </c>
      <c r="BV358" s="39" t="s">
        <v>119</v>
      </c>
      <c r="BW358" s="39" t="s">
        <v>1003</v>
      </c>
      <c r="BX358" s="39">
        <v>1</v>
      </c>
      <c r="BY358" s="39"/>
    </row>
    <row r="359" spans="68:77">
      <c r="BP359" s="39" t="s">
        <v>2784</v>
      </c>
      <c r="BQ359" s="39" t="s">
        <v>1222</v>
      </c>
      <c r="BR359" s="39"/>
      <c r="BS359" s="39"/>
      <c r="BT359" s="39" t="s">
        <v>2785</v>
      </c>
      <c r="BU359" s="39" t="s">
        <v>1429</v>
      </c>
      <c r="BV359" s="39" t="s">
        <v>119</v>
      </c>
      <c r="BW359" s="39" t="s">
        <v>1003</v>
      </c>
      <c r="BX359" s="39">
        <v>1</v>
      </c>
      <c r="BY359" s="39"/>
    </row>
    <row r="360" spans="68:77" ht="26">
      <c r="BP360" s="39" t="s">
        <v>2786</v>
      </c>
      <c r="BQ360" s="39" t="s">
        <v>1222</v>
      </c>
      <c r="BR360" s="39"/>
      <c r="BS360" s="39"/>
      <c r="BT360" s="39" t="s">
        <v>2787</v>
      </c>
      <c r="BU360" s="39" t="s">
        <v>2677</v>
      </c>
      <c r="BV360" s="39" t="s">
        <v>119</v>
      </c>
      <c r="BW360" s="39" t="s">
        <v>1003</v>
      </c>
      <c r="BX360" s="39">
        <v>1</v>
      </c>
      <c r="BY360" s="39"/>
    </row>
    <row r="361" spans="68:77" ht="26">
      <c r="BP361" s="39" t="s">
        <v>2788</v>
      </c>
      <c r="BQ361" s="39" t="s">
        <v>1222</v>
      </c>
      <c r="BR361" s="39"/>
      <c r="BS361" s="39"/>
      <c r="BT361" s="39" t="s">
        <v>2789</v>
      </c>
      <c r="BU361" s="39" t="s">
        <v>2680</v>
      </c>
      <c r="BV361" s="39" t="s">
        <v>119</v>
      </c>
      <c r="BW361" s="39" t="s">
        <v>1003</v>
      </c>
      <c r="BX361" s="39">
        <v>1</v>
      </c>
      <c r="BY361" s="39"/>
    </row>
    <row r="362" spans="68:77" ht="26">
      <c r="BP362" s="39" t="s">
        <v>2790</v>
      </c>
      <c r="BQ362" s="39" t="s">
        <v>1222</v>
      </c>
      <c r="BR362" s="39"/>
      <c r="BS362" s="39"/>
      <c r="BT362" s="39" t="s">
        <v>2667</v>
      </c>
      <c r="BU362" s="39" t="s">
        <v>1554</v>
      </c>
      <c r="BV362" s="39" t="s">
        <v>119</v>
      </c>
      <c r="BW362" s="39" t="s">
        <v>1003</v>
      </c>
      <c r="BX362" s="39">
        <v>1</v>
      </c>
      <c r="BY362" s="39"/>
    </row>
    <row r="363" spans="68:77" ht="26">
      <c r="BP363" s="39" t="s">
        <v>2791</v>
      </c>
      <c r="BQ363" s="39" t="s">
        <v>1222</v>
      </c>
      <c r="BR363" s="39"/>
      <c r="BS363" s="39"/>
      <c r="BT363" s="39" t="s">
        <v>2634</v>
      </c>
      <c r="BU363" s="39" t="s">
        <v>1606</v>
      </c>
      <c r="BV363" s="39" t="s">
        <v>119</v>
      </c>
      <c r="BW363" s="39" t="s">
        <v>1003</v>
      </c>
      <c r="BX363" s="39">
        <v>1</v>
      </c>
      <c r="BY363" s="39"/>
    </row>
    <row r="364" spans="68:77" ht="26">
      <c r="BP364" s="39" t="s">
        <v>2792</v>
      </c>
      <c r="BQ364" s="39" t="s">
        <v>1236</v>
      </c>
      <c r="BR364" s="39"/>
      <c r="BS364" s="39"/>
      <c r="BT364" s="39" t="s">
        <v>2566</v>
      </c>
      <c r="BU364" s="39" t="s">
        <v>1631</v>
      </c>
      <c r="BV364" s="39" t="s">
        <v>119</v>
      </c>
      <c r="BW364" s="39" t="s">
        <v>1003</v>
      </c>
      <c r="BX364" s="39">
        <v>1</v>
      </c>
      <c r="BY364" s="39"/>
    </row>
    <row r="365" spans="68:77" ht="26">
      <c r="BP365" s="39" t="s">
        <v>2785</v>
      </c>
      <c r="BQ365" s="39" t="s">
        <v>1222</v>
      </c>
      <c r="BR365" s="39"/>
      <c r="BS365" s="39"/>
      <c r="BT365" s="39" t="s">
        <v>2418</v>
      </c>
      <c r="BU365" s="39" t="s">
        <v>1677</v>
      </c>
      <c r="BV365" s="39" t="s">
        <v>119</v>
      </c>
      <c r="BW365" s="39" t="s">
        <v>1003</v>
      </c>
      <c r="BX365" s="39">
        <v>1</v>
      </c>
      <c r="BY365" s="39"/>
    </row>
    <row r="366" spans="68:77" ht="26">
      <c r="BP366" s="39" t="s">
        <v>2657</v>
      </c>
      <c r="BQ366" s="39" t="s">
        <v>1222</v>
      </c>
      <c r="BR366" s="39"/>
      <c r="BS366" s="39"/>
      <c r="BT366" s="39" t="s">
        <v>1992</v>
      </c>
      <c r="BU366" s="39" t="s">
        <v>1728</v>
      </c>
      <c r="BV366" s="39" t="s">
        <v>119</v>
      </c>
      <c r="BW366" s="39" t="s">
        <v>1003</v>
      </c>
      <c r="BX366" s="39">
        <v>1</v>
      </c>
      <c r="BY366" s="39"/>
    </row>
    <row r="367" spans="68:77" ht="26">
      <c r="BP367" s="39" t="s">
        <v>2640</v>
      </c>
      <c r="BQ367" s="39" t="s">
        <v>1236</v>
      </c>
      <c r="BR367" s="39"/>
      <c r="BS367" s="39"/>
      <c r="BT367" s="39" t="s">
        <v>1444</v>
      </c>
      <c r="BU367" s="39" t="s">
        <v>1774</v>
      </c>
      <c r="BV367" s="39" t="s">
        <v>119</v>
      </c>
      <c r="BW367" s="39" t="s">
        <v>1003</v>
      </c>
      <c r="BX367" s="39">
        <v>1</v>
      </c>
      <c r="BY367" s="39"/>
    </row>
    <row r="368" spans="68:77">
      <c r="BP368" s="39" t="s">
        <v>2624</v>
      </c>
      <c r="BQ368" s="39" t="s">
        <v>1222</v>
      </c>
      <c r="BR368" s="39"/>
      <c r="BS368" s="39"/>
      <c r="BT368" s="39" t="s">
        <v>2695</v>
      </c>
      <c r="BU368" s="39" t="s">
        <v>1525</v>
      </c>
      <c r="BV368" s="39" t="s">
        <v>119</v>
      </c>
      <c r="BW368" s="39" t="s">
        <v>1003</v>
      </c>
      <c r="BX368" s="39">
        <v>1</v>
      </c>
      <c r="BY368" s="39"/>
    </row>
    <row r="369" spans="68:77">
      <c r="BP369" s="39" t="s">
        <v>2595</v>
      </c>
      <c r="BQ369" s="39" t="s">
        <v>1236</v>
      </c>
      <c r="BR369" s="39"/>
      <c r="BS369" s="39"/>
      <c r="BT369" s="39" t="s">
        <v>2484</v>
      </c>
      <c r="BU369" s="39" t="s">
        <v>1652</v>
      </c>
      <c r="BV369" s="39" t="s">
        <v>119</v>
      </c>
      <c r="BW369" s="39" t="s">
        <v>1003</v>
      </c>
      <c r="BX369" s="39">
        <v>1</v>
      </c>
      <c r="BY369" s="39"/>
    </row>
    <row r="370" spans="68:77" ht="26">
      <c r="BP370" s="39" t="s">
        <v>2544</v>
      </c>
      <c r="BQ370" s="39" t="s">
        <v>1222</v>
      </c>
      <c r="BR370" s="39"/>
      <c r="BS370" s="39"/>
      <c r="BT370" s="39" t="s">
        <v>2793</v>
      </c>
      <c r="BU370" s="39" t="s">
        <v>1339</v>
      </c>
      <c r="BV370" s="39" t="s">
        <v>119</v>
      </c>
      <c r="BW370" s="39" t="s">
        <v>1003</v>
      </c>
      <c r="BX370" s="39">
        <v>1</v>
      </c>
      <c r="BY370" s="39"/>
    </row>
    <row r="371" spans="68:77" ht="26">
      <c r="BP371" s="39" t="s">
        <v>2509</v>
      </c>
      <c r="BQ371" s="39" t="s">
        <v>1236</v>
      </c>
      <c r="BR371" s="39"/>
      <c r="BS371" s="39"/>
      <c r="BT371" s="39" t="s">
        <v>2781</v>
      </c>
      <c r="BU371" s="39" t="s">
        <v>1217</v>
      </c>
      <c r="BV371" s="39" t="s">
        <v>119</v>
      </c>
      <c r="BW371" s="39" t="s">
        <v>1003</v>
      </c>
      <c r="BX371" s="39">
        <v>3</v>
      </c>
      <c r="BY371" s="39"/>
    </row>
    <row r="372" spans="68:77" ht="26">
      <c r="BP372" s="39" t="s">
        <v>2444</v>
      </c>
      <c r="BQ372" s="39" t="s">
        <v>1222</v>
      </c>
      <c r="BR372" s="39"/>
      <c r="BS372" s="39"/>
      <c r="BT372" s="39" t="s">
        <v>2783</v>
      </c>
      <c r="BU372" s="39" t="s">
        <v>1376</v>
      </c>
      <c r="BV372" s="39" t="s">
        <v>119</v>
      </c>
      <c r="BW372" s="39" t="s">
        <v>1003</v>
      </c>
      <c r="BX372" s="39">
        <v>3</v>
      </c>
      <c r="BY372" s="39"/>
    </row>
    <row r="373" spans="68:77">
      <c r="BP373" s="39" t="s">
        <v>2365</v>
      </c>
      <c r="BQ373" s="39" t="s">
        <v>1236</v>
      </c>
      <c r="BR373" s="39"/>
      <c r="BS373" s="39"/>
      <c r="BT373" s="39" t="s">
        <v>2785</v>
      </c>
      <c r="BU373" s="39" t="s">
        <v>1429</v>
      </c>
      <c r="BV373" s="39" t="s">
        <v>119</v>
      </c>
      <c r="BW373" s="39" t="s">
        <v>1003</v>
      </c>
      <c r="BX373" s="39">
        <v>3</v>
      </c>
      <c r="BY373" s="39"/>
    </row>
    <row r="374" spans="68:77" ht="26">
      <c r="BP374" s="39" t="s">
        <v>2181</v>
      </c>
      <c r="BQ374" s="39" t="s">
        <v>1222</v>
      </c>
      <c r="BR374" s="39"/>
      <c r="BS374" s="39"/>
      <c r="BT374" s="39" t="s">
        <v>2787</v>
      </c>
      <c r="BU374" s="39" t="s">
        <v>2677</v>
      </c>
      <c r="BV374" s="39" t="s">
        <v>119</v>
      </c>
      <c r="BW374" s="39" t="s">
        <v>1003</v>
      </c>
      <c r="BX374" s="39">
        <v>3</v>
      </c>
      <c r="BY374" s="39"/>
    </row>
    <row r="375" spans="68:77" ht="26">
      <c r="BP375" s="39" t="s">
        <v>2082</v>
      </c>
      <c r="BQ375" s="39" t="s">
        <v>1264</v>
      </c>
      <c r="BR375" s="39"/>
      <c r="BS375" s="39"/>
      <c r="BT375" s="39" t="s">
        <v>2789</v>
      </c>
      <c r="BU375" s="39" t="s">
        <v>2680</v>
      </c>
      <c r="BV375" s="39" t="s">
        <v>119</v>
      </c>
      <c r="BW375" s="39" t="s">
        <v>1003</v>
      </c>
      <c r="BX375" s="39">
        <v>3</v>
      </c>
      <c r="BY375" s="39"/>
    </row>
    <row r="376" spans="68:77" ht="26">
      <c r="BP376" s="39" t="s">
        <v>1883</v>
      </c>
      <c r="BQ376" s="39" t="s">
        <v>1222</v>
      </c>
      <c r="BR376" s="39"/>
      <c r="BS376" s="39"/>
      <c r="BT376" s="39" t="s">
        <v>2667</v>
      </c>
      <c r="BU376" s="39" t="s">
        <v>1554</v>
      </c>
      <c r="BV376" s="39" t="s">
        <v>119</v>
      </c>
      <c r="BW376" s="39" t="s">
        <v>1003</v>
      </c>
      <c r="BX376" s="39">
        <v>3</v>
      </c>
      <c r="BY376" s="39"/>
    </row>
    <row r="377" spans="68:77" ht="26">
      <c r="BP377" s="39" t="s">
        <v>1670</v>
      </c>
      <c r="BQ377" s="39" t="s">
        <v>1222</v>
      </c>
      <c r="BR377" s="39"/>
      <c r="BS377" s="39"/>
      <c r="BT377" s="39" t="s">
        <v>2634</v>
      </c>
      <c r="BU377" s="39" t="s">
        <v>1606</v>
      </c>
      <c r="BV377" s="39" t="s">
        <v>119</v>
      </c>
      <c r="BW377" s="39" t="s">
        <v>1003</v>
      </c>
      <c r="BX377" s="39">
        <v>3</v>
      </c>
      <c r="BY377" s="39"/>
    </row>
    <row r="378" spans="68:77" ht="26">
      <c r="BP378" s="39" t="s">
        <v>1557</v>
      </c>
      <c r="BQ378" s="39" t="s">
        <v>1236</v>
      </c>
      <c r="BR378" s="39"/>
      <c r="BS378" s="39"/>
      <c r="BT378" s="39" t="s">
        <v>2566</v>
      </c>
      <c r="BU378" s="39" t="s">
        <v>1631</v>
      </c>
      <c r="BV378" s="39" t="s">
        <v>119</v>
      </c>
      <c r="BW378" s="39" t="s">
        <v>1003</v>
      </c>
      <c r="BX378" s="39">
        <v>3</v>
      </c>
      <c r="BY378" s="39"/>
    </row>
    <row r="379" spans="68:77" ht="26">
      <c r="BP379" s="39" t="s">
        <v>1411</v>
      </c>
      <c r="BQ379" s="39" t="s">
        <v>1236</v>
      </c>
      <c r="BR379" s="39"/>
      <c r="BS379" s="39"/>
      <c r="BT379" s="39" t="s">
        <v>2418</v>
      </c>
      <c r="BU379" s="39" t="s">
        <v>1677</v>
      </c>
      <c r="BV379" s="39" t="s">
        <v>119</v>
      </c>
      <c r="BW379" s="39" t="s">
        <v>1003</v>
      </c>
      <c r="BX379" s="39">
        <v>3</v>
      </c>
      <c r="BY379" s="39"/>
    </row>
    <row r="380" spans="68:77" ht="26">
      <c r="BP380" s="39" t="s">
        <v>1237</v>
      </c>
      <c r="BQ380" s="39" t="s">
        <v>1236</v>
      </c>
      <c r="BR380" s="39"/>
      <c r="BS380" s="39"/>
      <c r="BT380" s="39" t="s">
        <v>1992</v>
      </c>
      <c r="BU380" s="39" t="s">
        <v>1728</v>
      </c>
      <c r="BV380" s="39" t="s">
        <v>119</v>
      </c>
      <c r="BW380" s="39" t="s">
        <v>1003</v>
      </c>
      <c r="BX380" s="39">
        <v>3</v>
      </c>
      <c r="BY380" s="39"/>
    </row>
    <row r="381" spans="68:77" ht="26">
      <c r="BP381" s="39" t="s">
        <v>2794</v>
      </c>
      <c r="BQ381" s="39" t="s">
        <v>1342</v>
      </c>
      <c r="BR381" s="39"/>
      <c r="BS381" s="39"/>
      <c r="BT381" s="39" t="s">
        <v>1444</v>
      </c>
      <c r="BU381" s="39" t="s">
        <v>1774</v>
      </c>
      <c r="BV381" s="39" t="s">
        <v>119</v>
      </c>
      <c r="BW381" s="39" t="s">
        <v>1003</v>
      </c>
      <c r="BX381" s="39">
        <v>3</v>
      </c>
      <c r="BY381" s="39"/>
    </row>
    <row r="382" spans="68:77">
      <c r="BP382" s="39" t="s">
        <v>2795</v>
      </c>
      <c r="BQ382" s="39" t="s">
        <v>1342</v>
      </c>
      <c r="BR382" s="39"/>
      <c r="BS382" s="39"/>
      <c r="BT382" s="39" t="s">
        <v>2695</v>
      </c>
      <c r="BU382" s="39" t="s">
        <v>1525</v>
      </c>
      <c r="BV382" s="39" t="s">
        <v>119</v>
      </c>
      <c r="BW382" s="39" t="s">
        <v>1003</v>
      </c>
      <c r="BX382" s="39">
        <v>3</v>
      </c>
      <c r="BY382" s="39"/>
    </row>
    <row r="383" spans="68:77">
      <c r="BP383" s="39" t="s">
        <v>2796</v>
      </c>
      <c r="BQ383" s="39" t="s">
        <v>1342</v>
      </c>
      <c r="BR383" s="39"/>
      <c r="BS383" s="39"/>
      <c r="BT383" s="39" t="s">
        <v>2484</v>
      </c>
      <c r="BU383" s="39" t="s">
        <v>1652</v>
      </c>
      <c r="BV383" s="39" t="s">
        <v>119</v>
      </c>
      <c r="BW383" s="39" t="s">
        <v>1003</v>
      </c>
      <c r="BX383" s="39">
        <v>3</v>
      </c>
      <c r="BY383" s="39"/>
    </row>
    <row r="384" spans="68:77" ht="26">
      <c r="BP384" s="39" t="s">
        <v>2797</v>
      </c>
      <c r="BQ384" s="39" t="s">
        <v>1342</v>
      </c>
      <c r="BR384" s="39"/>
      <c r="BS384" s="39"/>
      <c r="BT384" s="39" t="s">
        <v>2793</v>
      </c>
      <c r="BU384" s="39" t="s">
        <v>1339</v>
      </c>
      <c r="BV384" s="39" t="s">
        <v>119</v>
      </c>
      <c r="BW384" s="39" t="s">
        <v>1003</v>
      </c>
      <c r="BX384" s="39">
        <v>3</v>
      </c>
      <c r="BY384" s="39"/>
    </row>
    <row r="385" spans="68:77" ht="26">
      <c r="BP385" s="39" t="s">
        <v>2798</v>
      </c>
      <c r="BQ385" s="39" t="s">
        <v>1342</v>
      </c>
      <c r="BR385" s="39"/>
      <c r="BS385" s="39"/>
      <c r="BT385" s="39" t="s">
        <v>2799</v>
      </c>
      <c r="BU385" s="39" t="s">
        <v>1217</v>
      </c>
      <c r="BV385" s="39" t="s">
        <v>119</v>
      </c>
      <c r="BW385" s="39" t="s">
        <v>1004</v>
      </c>
      <c r="BX385" s="39">
        <v>3</v>
      </c>
      <c r="BY385" s="39"/>
    </row>
    <row r="386" spans="68:77" ht="26">
      <c r="BP386" s="39" t="s">
        <v>2800</v>
      </c>
      <c r="BQ386" s="39" t="s">
        <v>1342</v>
      </c>
      <c r="BR386" s="39"/>
      <c r="BS386" s="39"/>
      <c r="BT386" s="39" t="s">
        <v>2801</v>
      </c>
      <c r="BU386" s="39" t="s">
        <v>1376</v>
      </c>
      <c r="BV386" s="39" t="s">
        <v>119</v>
      </c>
      <c r="BW386" s="39" t="s">
        <v>1004</v>
      </c>
      <c r="BX386" s="39">
        <v>3</v>
      </c>
      <c r="BY386" s="39"/>
    </row>
    <row r="387" spans="68:77">
      <c r="BP387" s="39" t="s">
        <v>2802</v>
      </c>
      <c r="BQ387" s="39" t="s">
        <v>1342</v>
      </c>
      <c r="BR387" s="39"/>
      <c r="BS387" s="39"/>
      <c r="BT387" s="39" t="s">
        <v>2792</v>
      </c>
      <c r="BU387" s="39" t="s">
        <v>1429</v>
      </c>
      <c r="BV387" s="39" t="s">
        <v>119</v>
      </c>
      <c r="BW387" s="39" t="s">
        <v>1004</v>
      </c>
      <c r="BX387" s="39">
        <v>3</v>
      </c>
      <c r="BY387" s="39"/>
    </row>
    <row r="388" spans="68:77" ht="26">
      <c r="BP388" s="39" t="s">
        <v>2803</v>
      </c>
      <c r="BQ388" s="39" t="s">
        <v>1342</v>
      </c>
      <c r="BR388" s="39"/>
      <c r="BS388" s="39"/>
      <c r="BT388" s="39" t="s">
        <v>2804</v>
      </c>
      <c r="BU388" s="39" t="s">
        <v>2677</v>
      </c>
      <c r="BV388" s="39" t="s">
        <v>119</v>
      </c>
      <c r="BW388" s="39" t="s">
        <v>1004</v>
      </c>
      <c r="BX388" s="39">
        <v>3</v>
      </c>
      <c r="BY388" s="39"/>
    </row>
    <row r="389" spans="68:77" ht="26">
      <c r="BP389" s="39" t="s">
        <v>2805</v>
      </c>
      <c r="BQ389" s="39" t="s">
        <v>1342</v>
      </c>
      <c r="BR389" s="39"/>
      <c r="BS389" s="39"/>
      <c r="BT389" s="39" t="s">
        <v>2806</v>
      </c>
      <c r="BU389" s="39" t="s">
        <v>2680</v>
      </c>
      <c r="BV389" s="39" t="s">
        <v>119</v>
      </c>
      <c r="BW389" s="39" t="s">
        <v>1004</v>
      </c>
      <c r="BX389" s="39">
        <v>3</v>
      </c>
      <c r="BY389" s="39"/>
    </row>
    <row r="390" spans="68:77" ht="26">
      <c r="BP390" s="39" t="s">
        <v>2807</v>
      </c>
      <c r="BQ390" s="39" t="s">
        <v>1342</v>
      </c>
      <c r="BR390" s="39"/>
      <c r="BS390" s="39"/>
      <c r="BT390" s="39" t="s">
        <v>2666</v>
      </c>
      <c r="BU390" s="39" t="s">
        <v>1554</v>
      </c>
      <c r="BV390" s="39" t="s">
        <v>119</v>
      </c>
      <c r="BW390" s="39" t="s">
        <v>1004</v>
      </c>
      <c r="BX390" s="39">
        <v>3</v>
      </c>
      <c r="BY390" s="39"/>
    </row>
    <row r="391" spans="68:77" ht="26">
      <c r="BP391" s="39" t="s">
        <v>2808</v>
      </c>
      <c r="BQ391" s="39" t="s">
        <v>1342</v>
      </c>
      <c r="BR391" s="39"/>
      <c r="BS391" s="39"/>
      <c r="BT391" s="39" t="s">
        <v>2633</v>
      </c>
      <c r="BU391" s="39" t="s">
        <v>1606</v>
      </c>
      <c r="BV391" s="39" t="s">
        <v>119</v>
      </c>
      <c r="BW391" s="39" t="s">
        <v>1004</v>
      </c>
      <c r="BX391" s="39">
        <v>3</v>
      </c>
      <c r="BY391" s="39"/>
    </row>
    <row r="392" spans="68:77" ht="26">
      <c r="BP392" s="39" t="s">
        <v>2809</v>
      </c>
      <c r="BQ392" s="39" t="s">
        <v>1342</v>
      </c>
      <c r="BR392" s="39"/>
      <c r="BS392" s="39"/>
      <c r="BT392" s="39" t="s">
        <v>2564</v>
      </c>
      <c r="BU392" s="39" t="s">
        <v>1631</v>
      </c>
      <c r="BV392" s="39" t="s">
        <v>119</v>
      </c>
      <c r="BW392" s="39" t="s">
        <v>1004</v>
      </c>
      <c r="BX392" s="39">
        <v>3</v>
      </c>
      <c r="BY392" s="39"/>
    </row>
    <row r="393" spans="68:77" ht="26">
      <c r="BP393" s="39" t="s">
        <v>2810</v>
      </c>
      <c r="BQ393" s="39" t="s">
        <v>1236</v>
      </c>
      <c r="BR393" s="39"/>
      <c r="BS393" s="39"/>
      <c r="BT393" s="39" t="s">
        <v>2413</v>
      </c>
      <c r="BU393" s="39" t="s">
        <v>1677</v>
      </c>
      <c r="BV393" s="39" t="s">
        <v>119</v>
      </c>
      <c r="BW393" s="39" t="s">
        <v>1004</v>
      </c>
      <c r="BX393" s="39">
        <v>3</v>
      </c>
      <c r="BY393" s="39"/>
    </row>
    <row r="394" spans="68:77" ht="26">
      <c r="BP394" s="39" t="s">
        <v>2811</v>
      </c>
      <c r="BQ394" s="39" t="s">
        <v>1236</v>
      </c>
      <c r="BR394" s="39"/>
      <c r="BS394" s="39"/>
      <c r="BT394" s="39" t="s">
        <v>1985</v>
      </c>
      <c r="BU394" s="39" t="s">
        <v>1728</v>
      </c>
      <c r="BV394" s="39" t="s">
        <v>119</v>
      </c>
      <c r="BW394" s="39" t="s">
        <v>1004</v>
      </c>
      <c r="BX394" s="39">
        <v>3</v>
      </c>
      <c r="BY394" s="39"/>
    </row>
    <row r="395" spans="68:77" ht="26">
      <c r="BP395" s="39" t="s">
        <v>2812</v>
      </c>
      <c r="BQ395" s="39" t="s">
        <v>1222</v>
      </c>
      <c r="BR395" s="39"/>
      <c r="BS395" s="39"/>
      <c r="BT395" s="39" t="s">
        <v>1432</v>
      </c>
      <c r="BU395" s="39" t="s">
        <v>1774</v>
      </c>
      <c r="BV395" s="39" t="s">
        <v>119</v>
      </c>
      <c r="BW395" s="39" t="s">
        <v>1004</v>
      </c>
      <c r="BX395" s="39">
        <v>3</v>
      </c>
      <c r="BY395" s="39"/>
    </row>
    <row r="396" spans="68:77" ht="26">
      <c r="BP396" s="39" t="s">
        <v>2813</v>
      </c>
      <c r="BQ396" s="39" t="s">
        <v>1236</v>
      </c>
      <c r="BR396" s="39"/>
      <c r="BS396" s="39"/>
      <c r="BT396" s="39" t="s">
        <v>2693</v>
      </c>
      <c r="BU396" s="39" t="s">
        <v>1525</v>
      </c>
      <c r="BV396" s="39" t="s">
        <v>119</v>
      </c>
      <c r="BW396" s="39" t="s">
        <v>1004</v>
      </c>
      <c r="BX396" s="39">
        <v>3</v>
      </c>
      <c r="BY396" s="39"/>
    </row>
    <row r="397" spans="68:77">
      <c r="BP397" s="39" t="s">
        <v>2814</v>
      </c>
      <c r="BQ397" s="39" t="s">
        <v>1731</v>
      </c>
      <c r="BR397" s="39"/>
      <c r="BS397" s="39"/>
      <c r="BT397" s="39" t="s">
        <v>2482</v>
      </c>
      <c r="BU397" s="39" t="s">
        <v>1652</v>
      </c>
      <c r="BV397" s="39" t="s">
        <v>119</v>
      </c>
      <c r="BW397" s="39" t="s">
        <v>1004</v>
      </c>
      <c r="BX397" s="39">
        <v>3</v>
      </c>
      <c r="BY397" s="39"/>
    </row>
    <row r="398" spans="68:77" ht="26">
      <c r="BP398" s="39" t="s">
        <v>2815</v>
      </c>
      <c r="BQ398" s="39" t="s">
        <v>1731</v>
      </c>
      <c r="BR398" s="39"/>
      <c r="BS398" s="39"/>
      <c r="BT398" s="39" t="s">
        <v>2816</v>
      </c>
      <c r="BU398" s="39" t="s">
        <v>1339</v>
      </c>
      <c r="BV398" s="39" t="s">
        <v>119</v>
      </c>
      <c r="BW398" s="39" t="s">
        <v>1004</v>
      </c>
      <c r="BX398" s="39">
        <v>3</v>
      </c>
      <c r="BY398" s="39"/>
    </row>
    <row r="399" spans="68:77" ht="26">
      <c r="BP399" s="39" t="s">
        <v>2817</v>
      </c>
      <c r="BQ399" s="39" t="s">
        <v>1731</v>
      </c>
      <c r="BR399" s="39"/>
      <c r="BS399" s="39"/>
      <c r="BT399" s="39" t="s">
        <v>2818</v>
      </c>
      <c r="BU399" s="39" t="s">
        <v>1217</v>
      </c>
      <c r="BV399" s="39" t="s">
        <v>119</v>
      </c>
      <c r="BW399" s="39" t="s">
        <v>1005</v>
      </c>
      <c r="BX399" s="39">
        <v>1</v>
      </c>
      <c r="BY399" s="39">
        <v>9</v>
      </c>
    </row>
    <row r="400" spans="68:77" ht="26">
      <c r="BP400" s="39" t="s">
        <v>2819</v>
      </c>
      <c r="BQ400" s="39" t="s">
        <v>1731</v>
      </c>
      <c r="BR400" s="39"/>
      <c r="BS400" s="39"/>
      <c r="BT400" s="39" t="s">
        <v>2820</v>
      </c>
      <c r="BU400" s="39" t="s">
        <v>1376</v>
      </c>
      <c r="BV400" s="39" t="s">
        <v>119</v>
      </c>
      <c r="BW400" s="39" t="s">
        <v>1005</v>
      </c>
      <c r="BX400" s="39">
        <v>1</v>
      </c>
      <c r="BY400" s="39">
        <v>9</v>
      </c>
    </row>
    <row r="401" spans="68:77">
      <c r="BP401" s="39" t="s">
        <v>2821</v>
      </c>
      <c r="BQ401" s="39" t="s">
        <v>1731</v>
      </c>
      <c r="BR401" s="39"/>
      <c r="BS401" s="39"/>
      <c r="BT401" s="39" t="s">
        <v>2791</v>
      </c>
      <c r="BU401" s="39" t="s">
        <v>1429</v>
      </c>
      <c r="BV401" s="39" t="s">
        <v>119</v>
      </c>
      <c r="BW401" s="39" t="s">
        <v>1005</v>
      </c>
      <c r="BX401" s="39">
        <v>1</v>
      </c>
      <c r="BY401" s="39">
        <v>9</v>
      </c>
    </row>
    <row r="402" spans="68:77" ht="26">
      <c r="BP402" s="39" t="s">
        <v>2822</v>
      </c>
      <c r="BQ402" s="39" t="s">
        <v>1731</v>
      </c>
      <c r="BR402" s="39"/>
      <c r="BS402" s="39"/>
      <c r="BT402" s="39" t="s">
        <v>2823</v>
      </c>
      <c r="BU402" s="39" t="s">
        <v>2677</v>
      </c>
      <c r="BV402" s="39" t="s">
        <v>119</v>
      </c>
      <c r="BW402" s="39" t="s">
        <v>1005</v>
      </c>
      <c r="BX402" s="39">
        <v>1</v>
      </c>
      <c r="BY402" s="39">
        <v>9</v>
      </c>
    </row>
    <row r="403" spans="68:77" ht="26">
      <c r="BP403" s="39" t="s">
        <v>2824</v>
      </c>
      <c r="BQ403" s="39" t="s">
        <v>1731</v>
      </c>
      <c r="BR403" s="39"/>
      <c r="BS403" s="39"/>
      <c r="BT403" s="39" t="s">
        <v>2825</v>
      </c>
      <c r="BU403" s="39" t="s">
        <v>2680</v>
      </c>
      <c r="BV403" s="39" t="s">
        <v>119</v>
      </c>
      <c r="BW403" s="39" t="s">
        <v>1005</v>
      </c>
      <c r="BX403" s="39">
        <v>1</v>
      </c>
      <c r="BY403" s="39">
        <v>9</v>
      </c>
    </row>
    <row r="404" spans="68:77" ht="26">
      <c r="BP404" s="39" t="s">
        <v>2826</v>
      </c>
      <c r="BQ404" s="39" t="s">
        <v>1731</v>
      </c>
      <c r="BR404" s="39"/>
      <c r="BS404" s="39"/>
      <c r="BT404" s="39" t="s">
        <v>2665</v>
      </c>
      <c r="BU404" s="39" t="s">
        <v>1554</v>
      </c>
      <c r="BV404" s="39" t="s">
        <v>119</v>
      </c>
      <c r="BW404" s="39" t="s">
        <v>1005</v>
      </c>
      <c r="BX404" s="39">
        <v>1</v>
      </c>
      <c r="BY404" s="39">
        <v>9</v>
      </c>
    </row>
    <row r="405" spans="68:77" ht="26">
      <c r="BP405" s="39" t="s">
        <v>2827</v>
      </c>
      <c r="BQ405" s="39" t="s">
        <v>1222</v>
      </c>
      <c r="BR405" s="39"/>
      <c r="BS405" s="39"/>
      <c r="BT405" s="39" t="s">
        <v>2631</v>
      </c>
      <c r="BU405" s="39" t="s">
        <v>1606</v>
      </c>
      <c r="BV405" s="39" t="s">
        <v>119</v>
      </c>
      <c r="BW405" s="39" t="s">
        <v>1005</v>
      </c>
      <c r="BX405" s="39">
        <v>1</v>
      </c>
      <c r="BY405" s="39">
        <v>9</v>
      </c>
    </row>
    <row r="406" spans="68:77" ht="26">
      <c r="BP406" s="39" t="s">
        <v>2828</v>
      </c>
      <c r="BQ406" s="39" t="s">
        <v>1222</v>
      </c>
      <c r="BR406" s="39"/>
      <c r="BS406" s="39"/>
      <c r="BT406" s="39" t="s">
        <v>2562</v>
      </c>
      <c r="BU406" s="39" t="s">
        <v>1631</v>
      </c>
      <c r="BV406" s="39" t="s">
        <v>119</v>
      </c>
      <c r="BW406" s="39" t="s">
        <v>1005</v>
      </c>
      <c r="BX406" s="39">
        <v>1</v>
      </c>
      <c r="BY406" s="39">
        <v>9</v>
      </c>
    </row>
    <row r="407" spans="68:77" ht="26">
      <c r="BP407" s="39" t="s">
        <v>2829</v>
      </c>
      <c r="BQ407" s="39" t="s">
        <v>1222</v>
      </c>
      <c r="BR407" s="39"/>
      <c r="BS407" s="39"/>
      <c r="BT407" s="39" t="s">
        <v>2408</v>
      </c>
      <c r="BU407" s="39" t="s">
        <v>1677</v>
      </c>
      <c r="BV407" s="39" t="s">
        <v>119</v>
      </c>
      <c r="BW407" s="39" t="s">
        <v>1005</v>
      </c>
      <c r="BX407" s="39">
        <v>1</v>
      </c>
      <c r="BY407" s="39">
        <v>9</v>
      </c>
    </row>
    <row r="408" spans="68:77" ht="26">
      <c r="BP408" s="39" t="s">
        <v>2830</v>
      </c>
      <c r="BQ408" s="39" t="s">
        <v>1222</v>
      </c>
      <c r="BR408" s="39"/>
      <c r="BS408" s="39"/>
      <c r="BT408" s="39" t="s">
        <v>1976</v>
      </c>
      <c r="BU408" s="39" t="s">
        <v>1728</v>
      </c>
      <c r="BV408" s="39" t="s">
        <v>119</v>
      </c>
      <c r="BW408" s="39" t="s">
        <v>1005</v>
      </c>
      <c r="BX408" s="39">
        <v>1</v>
      </c>
      <c r="BY408" s="39">
        <v>9</v>
      </c>
    </row>
    <row r="409" spans="68:77" ht="26">
      <c r="BP409" s="39" t="s">
        <v>2820</v>
      </c>
      <c r="BQ409" s="39" t="s">
        <v>1222</v>
      </c>
      <c r="BR409" s="39"/>
      <c r="BS409" s="39"/>
      <c r="BT409" s="39" t="s">
        <v>1419</v>
      </c>
      <c r="BU409" s="39" t="s">
        <v>1774</v>
      </c>
      <c r="BV409" s="39" t="s">
        <v>119</v>
      </c>
      <c r="BW409" s="39" t="s">
        <v>1005</v>
      </c>
      <c r="BX409" s="39">
        <v>1</v>
      </c>
      <c r="BY409" s="39">
        <v>9</v>
      </c>
    </row>
    <row r="410" spans="68:77" ht="26">
      <c r="BP410" s="39" t="s">
        <v>2801</v>
      </c>
      <c r="BQ410" s="39" t="s">
        <v>1236</v>
      </c>
      <c r="BR410" s="39"/>
      <c r="BS410" s="39"/>
      <c r="BT410" s="39" t="s">
        <v>2691</v>
      </c>
      <c r="BU410" s="39" t="s">
        <v>1525</v>
      </c>
      <c r="BV410" s="39" t="s">
        <v>119</v>
      </c>
      <c r="BW410" s="39" t="s">
        <v>1005</v>
      </c>
      <c r="BX410" s="39">
        <v>1</v>
      </c>
      <c r="BY410" s="39">
        <v>9</v>
      </c>
    </row>
    <row r="411" spans="68:77" ht="26">
      <c r="BP411" s="39" t="s">
        <v>2783</v>
      </c>
      <c r="BQ411" s="39" t="s">
        <v>1222</v>
      </c>
      <c r="BR411" s="39"/>
      <c r="BS411" s="39"/>
      <c r="BT411" s="39" t="s">
        <v>2478</v>
      </c>
      <c r="BU411" s="39" t="s">
        <v>1652</v>
      </c>
      <c r="BV411" s="39" t="s">
        <v>119</v>
      </c>
      <c r="BW411" s="39" t="s">
        <v>1005</v>
      </c>
      <c r="BX411" s="39">
        <v>1</v>
      </c>
      <c r="BY411" s="39">
        <v>9</v>
      </c>
    </row>
    <row r="412" spans="68:77" ht="26">
      <c r="BP412" s="39" t="s">
        <v>2668</v>
      </c>
      <c r="BQ412" s="39" t="s">
        <v>1222</v>
      </c>
      <c r="BR412" s="39"/>
      <c r="BS412" s="39"/>
      <c r="BT412" s="39" t="s">
        <v>2831</v>
      </c>
      <c r="BU412" s="39" t="s">
        <v>1339</v>
      </c>
      <c r="BV412" s="39" t="s">
        <v>119</v>
      </c>
      <c r="BW412" s="39" t="s">
        <v>1005</v>
      </c>
      <c r="BX412" s="39">
        <v>1</v>
      </c>
      <c r="BY412" s="39">
        <v>9</v>
      </c>
    </row>
    <row r="413" spans="68:77" ht="26">
      <c r="BP413" s="39" t="s">
        <v>2653</v>
      </c>
      <c r="BQ413" s="39" t="s">
        <v>1236</v>
      </c>
      <c r="BR413" s="39"/>
      <c r="BS413" s="39"/>
      <c r="BT413" s="39" t="s">
        <v>2818</v>
      </c>
      <c r="BU413" s="39" t="s">
        <v>1217</v>
      </c>
      <c r="BV413" s="39" t="s">
        <v>119</v>
      </c>
      <c r="BW413" s="39" t="s">
        <v>1005</v>
      </c>
      <c r="BX413" s="39">
        <v>3</v>
      </c>
      <c r="BY413" s="39">
        <v>8</v>
      </c>
    </row>
    <row r="414" spans="68:77" ht="26">
      <c r="BP414" s="39" t="s">
        <v>2637</v>
      </c>
      <c r="BQ414" s="39" t="s">
        <v>1222</v>
      </c>
      <c r="BR414" s="39"/>
      <c r="BS414" s="39"/>
      <c r="BT414" s="39" t="s">
        <v>2820</v>
      </c>
      <c r="BU414" s="39" t="s">
        <v>1376</v>
      </c>
      <c r="BV414" s="39" t="s">
        <v>119</v>
      </c>
      <c r="BW414" s="39" t="s">
        <v>1005</v>
      </c>
      <c r="BX414" s="39">
        <v>3</v>
      </c>
      <c r="BY414" s="39">
        <v>8</v>
      </c>
    </row>
    <row r="415" spans="68:77">
      <c r="BP415" s="39" t="s">
        <v>2618</v>
      </c>
      <c r="BQ415" s="39" t="s">
        <v>1236</v>
      </c>
      <c r="BR415" s="39"/>
      <c r="BS415" s="39"/>
      <c r="BT415" s="39" t="s">
        <v>2791</v>
      </c>
      <c r="BU415" s="39" t="s">
        <v>1429</v>
      </c>
      <c r="BV415" s="39" t="s">
        <v>119</v>
      </c>
      <c r="BW415" s="39" t="s">
        <v>1005</v>
      </c>
      <c r="BX415" s="39">
        <v>3</v>
      </c>
      <c r="BY415" s="39">
        <v>8</v>
      </c>
    </row>
    <row r="416" spans="68:77" ht="26">
      <c r="BP416" s="39" t="s">
        <v>2572</v>
      </c>
      <c r="BQ416" s="39" t="s">
        <v>1222</v>
      </c>
      <c r="BR416" s="39"/>
      <c r="BS416" s="39"/>
      <c r="BT416" s="39" t="s">
        <v>2823</v>
      </c>
      <c r="BU416" s="39" t="s">
        <v>2677</v>
      </c>
      <c r="BV416" s="39" t="s">
        <v>119</v>
      </c>
      <c r="BW416" s="39" t="s">
        <v>1005</v>
      </c>
      <c r="BX416" s="39">
        <v>3</v>
      </c>
      <c r="BY416" s="39">
        <v>8</v>
      </c>
    </row>
    <row r="417" spans="68:77" ht="26">
      <c r="BP417" s="39" t="s">
        <v>2534</v>
      </c>
      <c r="BQ417" s="39" t="s">
        <v>1236</v>
      </c>
      <c r="BR417" s="39"/>
      <c r="BS417" s="39"/>
      <c r="BT417" s="39" t="s">
        <v>2825</v>
      </c>
      <c r="BU417" s="39" t="s">
        <v>2680</v>
      </c>
      <c r="BV417" s="39" t="s">
        <v>119</v>
      </c>
      <c r="BW417" s="39" t="s">
        <v>1005</v>
      </c>
      <c r="BX417" s="39">
        <v>3</v>
      </c>
      <c r="BY417" s="39">
        <v>8</v>
      </c>
    </row>
    <row r="418" spans="68:77" ht="26">
      <c r="BP418" s="39" t="s">
        <v>2479</v>
      </c>
      <c r="BQ418" s="39" t="s">
        <v>1222</v>
      </c>
      <c r="BR418" s="39"/>
      <c r="BS418" s="39"/>
      <c r="BT418" s="39" t="s">
        <v>2665</v>
      </c>
      <c r="BU418" s="39" t="s">
        <v>1554</v>
      </c>
      <c r="BV418" s="39" t="s">
        <v>119</v>
      </c>
      <c r="BW418" s="39" t="s">
        <v>1005</v>
      </c>
      <c r="BX418" s="39">
        <v>3</v>
      </c>
      <c r="BY418" s="39">
        <v>8</v>
      </c>
    </row>
    <row r="419" spans="68:77" ht="26">
      <c r="BP419" s="39" t="s">
        <v>2434</v>
      </c>
      <c r="BQ419" s="39" t="s">
        <v>1236</v>
      </c>
      <c r="BR419" s="39"/>
      <c r="BS419" s="39"/>
      <c r="BT419" s="39" t="s">
        <v>2631</v>
      </c>
      <c r="BU419" s="39" t="s">
        <v>1606</v>
      </c>
      <c r="BV419" s="39" t="s">
        <v>119</v>
      </c>
      <c r="BW419" s="39" t="s">
        <v>1005</v>
      </c>
      <c r="BX419" s="39">
        <v>3</v>
      </c>
      <c r="BY419" s="39">
        <v>8</v>
      </c>
    </row>
    <row r="420" spans="68:77" ht="26">
      <c r="BP420" s="39" t="s">
        <v>2266</v>
      </c>
      <c r="BQ420" s="39" t="s">
        <v>1222</v>
      </c>
      <c r="BR420" s="39"/>
      <c r="BS420" s="39"/>
      <c r="BT420" s="39" t="s">
        <v>2562</v>
      </c>
      <c r="BU420" s="39" t="s">
        <v>1631</v>
      </c>
      <c r="BV420" s="39" t="s">
        <v>119</v>
      </c>
      <c r="BW420" s="39" t="s">
        <v>1005</v>
      </c>
      <c r="BX420" s="39">
        <v>3</v>
      </c>
      <c r="BY420" s="39">
        <v>8</v>
      </c>
    </row>
    <row r="421" spans="68:77" ht="26">
      <c r="BP421" s="39" t="s">
        <v>2168</v>
      </c>
      <c r="BQ421" s="39" t="s">
        <v>1264</v>
      </c>
      <c r="BR421" s="39"/>
      <c r="BS421" s="39"/>
      <c r="BT421" s="39" t="s">
        <v>2408</v>
      </c>
      <c r="BU421" s="39" t="s">
        <v>1677</v>
      </c>
      <c r="BV421" s="39" t="s">
        <v>119</v>
      </c>
      <c r="BW421" s="39" t="s">
        <v>1005</v>
      </c>
      <c r="BX421" s="39">
        <v>3</v>
      </c>
      <c r="BY421" s="39">
        <v>8</v>
      </c>
    </row>
    <row r="422" spans="68:77" ht="26">
      <c r="BP422" s="39" t="s">
        <v>1986</v>
      </c>
      <c r="BQ422" s="39" t="s">
        <v>1222</v>
      </c>
      <c r="BR422" s="39"/>
      <c r="BS422" s="39"/>
      <c r="BT422" s="39" t="s">
        <v>1976</v>
      </c>
      <c r="BU422" s="39" t="s">
        <v>1728</v>
      </c>
      <c r="BV422" s="39" t="s">
        <v>119</v>
      </c>
      <c r="BW422" s="39" t="s">
        <v>1005</v>
      </c>
      <c r="BX422" s="39">
        <v>3</v>
      </c>
      <c r="BY422" s="39">
        <v>8</v>
      </c>
    </row>
    <row r="423" spans="68:77" ht="26">
      <c r="BP423" s="39" t="s">
        <v>1770</v>
      </c>
      <c r="BQ423" s="39" t="s">
        <v>1222</v>
      </c>
      <c r="BR423" s="39"/>
      <c r="BS423" s="39"/>
      <c r="BT423" s="39" t="s">
        <v>1419</v>
      </c>
      <c r="BU423" s="39" t="s">
        <v>1774</v>
      </c>
      <c r="BV423" s="39" t="s">
        <v>119</v>
      </c>
      <c r="BW423" s="39" t="s">
        <v>1005</v>
      </c>
      <c r="BX423" s="39">
        <v>3</v>
      </c>
      <c r="BY423" s="39">
        <v>8</v>
      </c>
    </row>
    <row r="424" spans="68:77">
      <c r="BP424" s="39" t="s">
        <v>1655</v>
      </c>
      <c r="BQ424" s="39" t="s">
        <v>1236</v>
      </c>
      <c r="BR424" s="39"/>
      <c r="BS424" s="39"/>
      <c r="BT424" s="39" t="s">
        <v>2691</v>
      </c>
      <c r="BU424" s="39" t="s">
        <v>1525</v>
      </c>
      <c r="BV424" s="39" t="s">
        <v>119</v>
      </c>
      <c r="BW424" s="39" t="s">
        <v>1005</v>
      </c>
      <c r="BX424" s="39">
        <v>3</v>
      </c>
      <c r="BY424" s="39">
        <v>8</v>
      </c>
    </row>
    <row r="425" spans="68:77">
      <c r="BP425" s="39" t="s">
        <v>1540</v>
      </c>
      <c r="BQ425" s="39" t="s">
        <v>1236</v>
      </c>
      <c r="BR425" s="39"/>
      <c r="BS425" s="39"/>
      <c r="BT425" s="39" t="s">
        <v>2478</v>
      </c>
      <c r="BU425" s="39" t="s">
        <v>1652</v>
      </c>
      <c r="BV425" s="39" t="s">
        <v>119</v>
      </c>
      <c r="BW425" s="39" t="s">
        <v>1005</v>
      </c>
      <c r="BX425" s="39">
        <v>3</v>
      </c>
      <c r="BY425" s="39">
        <v>8</v>
      </c>
    </row>
    <row r="426" spans="68:77" ht="26">
      <c r="BP426" s="39" t="s">
        <v>1392</v>
      </c>
      <c r="BQ426" s="39" t="s">
        <v>1236</v>
      </c>
      <c r="BR426" s="39"/>
      <c r="BS426" s="39"/>
      <c r="BT426" s="39" t="s">
        <v>2831</v>
      </c>
      <c r="BU426" s="39" t="s">
        <v>1339</v>
      </c>
      <c r="BV426" s="39" t="s">
        <v>119</v>
      </c>
      <c r="BW426" s="39" t="s">
        <v>1005</v>
      </c>
      <c r="BX426" s="39">
        <v>3</v>
      </c>
      <c r="BY426" s="39">
        <v>8</v>
      </c>
    </row>
    <row r="427" spans="68:77" ht="26">
      <c r="BP427" s="39" t="s">
        <v>2832</v>
      </c>
      <c r="BQ427" s="39" t="s">
        <v>1342</v>
      </c>
      <c r="BR427" s="39"/>
      <c r="BS427" s="39"/>
      <c r="BT427" s="39" t="s">
        <v>2833</v>
      </c>
      <c r="BU427" s="39" t="s">
        <v>1217</v>
      </c>
      <c r="BV427" s="39" t="s">
        <v>605</v>
      </c>
      <c r="BW427" s="39" t="s">
        <v>609</v>
      </c>
      <c r="BX427" s="39">
        <v>1</v>
      </c>
      <c r="BY427" s="39">
        <v>5</v>
      </c>
    </row>
    <row r="428" spans="68:77" ht="26">
      <c r="BP428" s="39" t="s">
        <v>2834</v>
      </c>
      <c r="BQ428" s="39" t="s">
        <v>1342</v>
      </c>
      <c r="BR428" s="39"/>
      <c r="BS428" s="39"/>
      <c r="BT428" s="39" t="s">
        <v>2835</v>
      </c>
      <c r="BU428" s="39" t="s">
        <v>1376</v>
      </c>
      <c r="BV428" s="39" t="s">
        <v>605</v>
      </c>
      <c r="BW428" s="39" t="s">
        <v>609</v>
      </c>
      <c r="BX428" s="39">
        <v>1</v>
      </c>
      <c r="BY428" s="39">
        <v>5</v>
      </c>
    </row>
    <row r="429" spans="68:77">
      <c r="BP429" s="39" t="s">
        <v>2836</v>
      </c>
      <c r="BQ429" s="39" t="s">
        <v>1342</v>
      </c>
      <c r="BR429" s="39"/>
      <c r="BS429" s="39"/>
      <c r="BT429" s="39" t="s">
        <v>2837</v>
      </c>
      <c r="BU429" s="39" t="s">
        <v>1429</v>
      </c>
      <c r="BV429" s="39" t="s">
        <v>605</v>
      </c>
      <c r="BW429" s="39" t="s">
        <v>609</v>
      </c>
      <c r="BX429" s="39">
        <v>1</v>
      </c>
      <c r="BY429" s="39">
        <v>5</v>
      </c>
    </row>
    <row r="430" spans="68:77" ht="26">
      <c r="BP430" s="39" t="s">
        <v>2838</v>
      </c>
      <c r="BQ430" s="39" t="s">
        <v>1342</v>
      </c>
      <c r="BR430" s="39"/>
      <c r="BS430" s="39"/>
      <c r="BT430" s="39" t="s">
        <v>2839</v>
      </c>
      <c r="BU430" s="39" t="s">
        <v>2677</v>
      </c>
      <c r="BV430" s="39" t="s">
        <v>605</v>
      </c>
      <c r="BW430" s="39" t="s">
        <v>609</v>
      </c>
      <c r="BX430" s="39">
        <v>1</v>
      </c>
      <c r="BY430" s="39">
        <v>5</v>
      </c>
    </row>
    <row r="431" spans="68:77" ht="26">
      <c r="BP431" s="39" t="s">
        <v>2840</v>
      </c>
      <c r="BQ431" s="39" t="s">
        <v>1342</v>
      </c>
      <c r="BR431" s="39"/>
      <c r="BS431" s="39"/>
      <c r="BT431" s="39" t="s">
        <v>2841</v>
      </c>
      <c r="BU431" s="39" t="s">
        <v>2680</v>
      </c>
      <c r="BV431" s="39" t="s">
        <v>605</v>
      </c>
      <c r="BW431" s="39" t="s">
        <v>609</v>
      </c>
      <c r="BX431" s="39">
        <v>1</v>
      </c>
      <c r="BY431" s="39">
        <v>5</v>
      </c>
    </row>
    <row r="432" spans="68:77" ht="26">
      <c r="BP432" s="39" t="s">
        <v>2842</v>
      </c>
      <c r="BQ432" s="39" t="s">
        <v>1342</v>
      </c>
      <c r="BR432" s="39"/>
      <c r="BS432" s="39"/>
      <c r="BT432" s="39" t="s">
        <v>2843</v>
      </c>
      <c r="BU432" s="39" t="s">
        <v>1554</v>
      </c>
      <c r="BV432" s="39" t="s">
        <v>605</v>
      </c>
      <c r="BW432" s="39" t="s">
        <v>609</v>
      </c>
      <c r="BX432" s="39">
        <v>1</v>
      </c>
      <c r="BY432" s="39">
        <v>5</v>
      </c>
    </row>
    <row r="433" spans="68:77" ht="26">
      <c r="BP433" s="39" t="s">
        <v>2844</v>
      </c>
      <c r="BQ433" s="39" t="s">
        <v>1342</v>
      </c>
      <c r="BR433" s="39"/>
      <c r="BS433" s="39"/>
      <c r="BT433" s="39" t="s">
        <v>2845</v>
      </c>
      <c r="BU433" s="39" t="s">
        <v>1606</v>
      </c>
      <c r="BV433" s="39" t="s">
        <v>605</v>
      </c>
      <c r="BW433" s="39" t="s">
        <v>609</v>
      </c>
      <c r="BX433" s="39">
        <v>1</v>
      </c>
      <c r="BY433" s="39">
        <v>5</v>
      </c>
    </row>
    <row r="434" spans="68:77" ht="26">
      <c r="BP434" s="39" t="s">
        <v>2846</v>
      </c>
      <c r="BQ434" s="39" t="s">
        <v>1342</v>
      </c>
      <c r="BR434" s="39"/>
      <c r="BS434" s="39"/>
      <c r="BT434" s="39" t="s">
        <v>2847</v>
      </c>
      <c r="BU434" s="39" t="s">
        <v>1631</v>
      </c>
      <c r="BV434" s="39" t="s">
        <v>605</v>
      </c>
      <c r="BW434" s="39" t="s">
        <v>609</v>
      </c>
      <c r="BX434" s="39">
        <v>1</v>
      </c>
      <c r="BY434" s="39">
        <v>5</v>
      </c>
    </row>
    <row r="435" spans="68:77" ht="26">
      <c r="BP435" s="39" t="s">
        <v>2848</v>
      </c>
      <c r="BQ435" s="39" t="s">
        <v>1342</v>
      </c>
      <c r="BR435" s="39"/>
      <c r="BS435" s="39"/>
      <c r="BT435" s="39" t="s">
        <v>2849</v>
      </c>
      <c r="BU435" s="39" t="s">
        <v>1677</v>
      </c>
      <c r="BV435" s="39" t="s">
        <v>605</v>
      </c>
      <c r="BW435" s="39" t="s">
        <v>609</v>
      </c>
      <c r="BX435" s="39">
        <v>1</v>
      </c>
      <c r="BY435" s="39">
        <v>5</v>
      </c>
    </row>
    <row r="436" spans="68:77" ht="26">
      <c r="BP436" s="39" t="s">
        <v>2850</v>
      </c>
      <c r="BQ436" s="39" t="s">
        <v>1342</v>
      </c>
      <c r="BR436" s="39"/>
      <c r="BS436" s="39"/>
      <c r="BT436" s="39" t="s">
        <v>2851</v>
      </c>
      <c r="BU436" s="39" t="s">
        <v>1728</v>
      </c>
      <c r="BV436" s="39" t="s">
        <v>605</v>
      </c>
      <c r="BW436" s="39" t="s">
        <v>609</v>
      </c>
      <c r="BX436" s="39">
        <v>1</v>
      </c>
      <c r="BY436" s="39">
        <v>5</v>
      </c>
    </row>
    <row r="437" spans="68:77" ht="26">
      <c r="BP437" s="39" t="s">
        <v>2852</v>
      </c>
      <c r="BQ437" s="39" t="s">
        <v>1342</v>
      </c>
      <c r="BR437" s="39"/>
      <c r="BS437" s="39"/>
      <c r="BT437" s="39" t="s">
        <v>2853</v>
      </c>
      <c r="BU437" s="39" t="s">
        <v>1774</v>
      </c>
      <c r="BV437" s="39" t="s">
        <v>605</v>
      </c>
      <c r="BW437" s="39" t="s">
        <v>609</v>
      </c>
      <c r="BX437" s="39">
        <v>1</v>
      </c>
      <c r="BY437" s="39">
        <v>5</v>
      </c>
    </row>
    <row r="438" spans="68:77">
      <c r="BP438" s="39" t="s">
        <v>2854</v>
      </c>
      <c r="BQ438" s="39" t="s">
        <v>1342</v>
      </c>
      <c r="BR438" s="39"/>
      <c r="BS438" s="39"/>
      <c r="BT438" s="39" t="s">
        <v>2855</v>
      </c>
      <c r="BU438" s="39" t="s">
        <v>1525</v>
      </c>
      <c r="BV438" s="39" t="s">
        <v>605</v>
      </c>
      <c r="BW438" s="39" t="s">
        <v>609</v>
      </c>
      <c r="BX438" s="39">
        <v>1</v>
      </c>
      <c r="BY438" s="39">
        <v>5</v>
      </c>
    </row>
    <row r="439" spans="68:77" ht="26">
      <c r="BP439" s="39" t="s">
        <v>2856</v>
      </c>
      <c r="BQ439" s="39" t="s">
        <v>1222</v>
      </c>
      <c r="BR439" s="39"/>
      <c r="BS439" s="39"/>
      <c r="BT439" s="39" t="s">
        <v>2857</v>
      </c>
      <c r="BU439" s="39" t="s">
        <v>1652</v>
      </c>
      <c r="BV439" s="39" t="s">
        <v>605</v>
      </c>
      <c r="BW439" s="39" t="s">
        <v>609</v>
      </c>
      <c r="BX439" s="39">
        <v>1</v>
      </c>
      <c r="BY439" s="39">
        <v>5</v>
      </c>
    </row>
    <row r="440" spans="68:77" ht="26">
      <c r="BP440" s="39" t="s">
        <v>2858</v>
      </c>
      <c r="BQ440" s="39" t="s">
        <v>1222</v>
      </c>
      <c r="BR440" s="39"/>
      <c r="BS440" s="39"/>
      <c r="BT440" s="39" t="s">
        <v>2859</v>
      </c>
      <c r="BU440" s="39" t="s">
        <v>1339</v>
      </c>
      <c r="BV440" s="39" t="s">
        <v>605</v>
      </c>
      <c r="BW440" s="39" t="s">
        <v>609</v>
      </c>
      <c r="BX440" s="39">
        <v>1</v>
      </c>
      <c r="BY440" s="39">
        <v>5</v>
      </c>
    </row>
    <row r="441" spans="68:77" ht="26">
      <c r="BP441" s="39" t="s">
        <v>2860</v>
      </c>
      <c r="BQ441" s="39" t="s">
        <v>1222</v>
      </c>
      <c r="BR441" s="39"/>
      <c r="BS441" s="39"/>
      <c r="BT441" s="39" t="s">
        <v>2861</v>
      </c>
      <c r="BU441" s="39" t="s">
        <v>1217</v>
      </c>
      <c r="BV441" s="39" t="s">
        <v>605</v>
      </c>
      <c r="BW441" s="39" t="s">
        <v>1009</v>
      </c>
      <c r="BX441" s="39">
        <v>1</v>
      </c>
      <c r="BY441" s="39">
        <v>11</v>
      </c>
    </row>
    <row r="442" spans="68:77" ht="26">
      <c r="BP442" s="39" t="s">
        <v>2862</v>
      </c>
      <c r="BQ442" s="39" t="s">
        <v>1222</v>
      </c>
      <c r="BR442" s="39"/>
      <c r="BS442" s="39"/>
      <c r="BT442" s="39" t="s">
        <v>2830</v>
      </c>
      <c r="BU442" s="39" t="s">
        <v>1376</v>
      </c>
      <c r="BV442" s="39" t="s">
        <v>605</v>
      </c>
      <c r="BW442" s="39" t="s">
        <v>1009</v>
      </c>
      <c r="BX442" s="39">
        <v>1</v>
      </c>
      <c r="BY442" s="39">
        <v>11</v>
      </c>
    </row>
    <row r="443" spans="68:77" ht="26">
      <c r="BP443" s="39" t="s">
        <v>2831</v>
      </c>
      <c r="BQ443" s="39" t="s">
        <v>1222</v>
      </c>
      <c r="BR443" s="39"/>
      <c r="BS443" s="39"/>
      <c r="BT443" s="39" t="s">
        <v>2790</v>
      </c>
      <c r="BU443" s="39" t="s">
        <v>1429</v>
      </c>
      <c r="BV443" s="39" t="s">
        <v>605</v>
      </c>
      <c r="BW443" s="39" t="s">
        <v>1009</v>
      </c>
      <c r="BX443" s="39">
        <v>1</v>
      </c>
      <c r="BY443" s="39">
        <v>11</v>
      </c>
    </row>
    <row r="444" spans="68:77" ht="26">
      <c r="BP444" s="39" t="s">
        <v>2816</v>
      </c>
      <c r="BQ444" s="39" t="s">
        <v>1236</v>
      </c>
      <c r="BR444" s="39"/>
      <c r="BS444" s="39"/>
      <c r="BT444" s="39" t="s">
        <v>2863</v>
      </c>
      <c r="BU444" s="39" t="s">
        <v>2677</v>
      </c>
      <c r="BV444" s="39" t="s">
        <v>605</v>
      </c>
      <c r="BW444" s="39" t="s">
        <v>1009</v>
      </c>
      <c r="BX444" s="39">
        <v>1</v>
      </c>
      <c r="BY444" s="39">
        <v>11</v>
      </c>
    </row>
    <row r="445" spans="68:77" ht="26">
      <c r="BP445" s="39" t="s">
        <v>2793</v>
      </c>
      <c r="BQ445" s="39" t="s">
        <v>1222</v>
      </c>
      <c r="BR445" s="39"/>
      <c r="BS445" s="39"/>
      <c r="BT445" s="39" t="s">
        <v>2864</v>
      </c>
      <c r="BU445" s="39" t="s">
        <v>2680</v>
      </c>
      <c r="BV445" s="39" t="s">
        <v>605</v>
      </c>
      <c r="BW445" s="39" t="s">
        <v>1009</v>
      </c>
      <c r="BX445" s="39">
        <v>1</v>
      </c>
      <c r="BY445" s="39">
        <v>11</v>
      </c>
    </row>
    <row r="446" spans="68:77" ht="26">
      <c r="BP446" s="39" t="s">
        <v>2655</v>
      </c>
      <c r="BQ446" s="39" t="s">
        <v>1222</v>
      </c>
      <c r="BR446" s="39"/>
      <c r="BS446" s="39"/>
      <c r="BT446" s="39" t="s">
        <v>2664</v>
      </c>
      <c r="BU446" s="39" t="s">
        <v>1554</v>
      </c>
      <c r="BV446" s="39" t="s">
        <v>605</v>
      </c>
      <c r="BW446" s="39" t="s">
        <v>1009</v>
      </c>
      <c r="BX446" s="39">
        <v>1</v>
      </c>
      <c r="BY446" s="39">
        <v>11</v>
      </c>
    </row>
    <row r="447" spans="68:77" ht="26">
      <c r="BP447" s="39" t="s">
        <v>2638</v>
      </c>
      <c r="BQ447" s="39" t="s">
        <v>1236</v>
      </c>
      <c r="BR447" s="39"/>
      <c r="BS447" s="39"/>
      <c r="BT447" s="39" t="s">
        <v>2629</v>
      </c>
      <c r="BU447" s="39" t="s">
        <v>1606</v>
      </c>
      <c r="BV447" s="39" t="s">
        <v>605</v>
      </c>
      <c r="BW447" s="39" t="s">
        <v>1009</v>
      </c>
      <c r="BX447" s="39">
        <v>1</v>
      </c>
      <c r="BY447" s="39">
        <v>11</v>
      </c>
    </row>
    <row r="448" spans="68:77" ht="26">
      <c r="BP448" s="39" t="s">
        <v>2621</v>
      </c>
      <c r="BQ448" s="39" t="s">
        <v>1222</v>
      </c>
      <c r="BR448" s="39"/>
      <c r="BS448" s="39"/>
      <c r="BT448" s="39" t="s">
        <v>2559</v>
      </c>
      <c r="BU448" s="39" t="s">
        <v>1631</v>
      </c>
      <c r="BV448" s="39" t="s">
        <v>605</v>
      </c>
      <c r="BW448" s="39" t="s">
        <v>1009</v>
      </c>
      <c r="BX448" s="39">
        <v>1</v>
      </c>
      <c r="BY448" s="39">
        <v>11</v>
      </c>
    </row>
    <row r="449" spans="68:77" ht="26">
      <c r="BP449" s="39" t="s">
        <v>2592</v>
      </c>
      <c r="BQ449" s="39" t="s">
        <v>1236</v>
      </c>
      <c r="BR449" s="39"/>
      <c r="BS449" s="39"/>
      <c r="BT449" s="39" t="s">
        <v>2402</v>
      </c>
      <c r="BU449" s="39" t="s">
        <v>1677</v>
      </c>
      <c r="BV449" s="39" t="s">
        <v>605</v>
      </c>
      <c r="BW449" s="39" t="s">
        <v>1009</v>
      </c>
      <c r="BX449" s="39">
        <v>1</v>
      </c>
      <c r="BY449" s="39">
        <v>11</v>
      </c>
    </row>
    <row r="450" spans="68:77" ht="26">
      <c r="BP450" s="39" t="s">
        <v>2541</v>
      </c>
      <c r="BQ450" s="39" t="s">
        <v>1222</v>
      </c>
      <c r="BR450" s="39"/>
      <c r="BS450" s="39"/>
      <c r="BT450" s="39" t="s">
        <v>1968</v>
      </c>
      <c r="BU450" s="39" t="s">
        <v>1728</v>
      </c>
      <c r="BV450" s="39" t="s">
        <v>605</v>
      </c>
      <c r="BW450" s="39" t="s">
        <v>1009</v>
      </c>
      <c r="BX450" s="39">
        <v>1</v>
      </c>
      <c r="BY450" s="39">
        <v>11</v>
      </c>
    </row>
    <row r="451" spans="68:77" ht="26">
      <c r="BP451" s="39" t="s">
        <v>2507</v>
      </c>
      <c r="BQ451" s="39" t="s">
        <v>1236</v>
      </c>
      <c r="BR451" s="39"/>
      <c r="BS451" s="39"/>
      <c r="BT451" s="39" t="s">
        <v>1410</v>
      </c>
      <c r="BU451" s="39" t="s">
        <v>1774</v>
      </c>
      <c r="BV451" s="39" t="s">
        <v>605</v>
      </c>
      <c r="BW451" s="39" t="s">
        <v>1009</v>
      </c>
      <c r="BX451" s="39">
        <v>1</v>
      </c>
      <c r="BY451" s="39">
        <v>11</v>
      </c>
    </row>
    <row r="452" spans="68:77">
      <c r="BP452" s="39" t="s">
        <v>2439</v>
      </c>
      <c r="BQ452" s="39" t="s">
        <v>1222</v>
      </c>
      <c r="BR452" s="39"/>
      <c r="BS452" s="39"/>
      <c r="BT452" s="39" t="s">
        <v>2689</v>
      </c>
      <c r="BU452" s="39" t="s">
        <v>1525</v>
      </c>
      <c r="BV452" s="39" t="s">
        <v>605</v>
      </c>
      <c r="BW452" s="39" t="s">
        <v>1009</v>
      </c>
      <c r="BX452" s="39">
        <v>1</v>
      </c>
      <c r="BY452" s="39">
        <v>11</v>
      </c>
    </row>
    <row r="453" spans="68:77">
      <c r="BP453" s="39" t="s">
        <v>2359</v>
      </c>
      <c r="BQ453" s="39" t="s">
        <v>1236</v>
      </c>
      <c r="BR453" s="39"/>
      <c r="BS453" s="39"/>
      <c r="BT453" s="39" t="s">
        <v>2476</v>
      </c>
      <c r="BU453" s="39" t="s">
        <v>1652</v>
      </c>
      <c r="BV453" s="39" t="s">
        <v>605</v>
      </c>
      <c r="BW453" s="39" t="s">
        <v>1009</v>
      </c>
      <c r="BX453" s="39">
        <v>1</v>
      </c>
      <c r="BY453" s="39">
        <v>11</v>
      </c>
    </row>
    <row r="454" spans="68:77" ht="26">
      <c r="BP454" s="39" t="s">
        <v>2174</v>
      </c>
      <c r="BQ454" s="39" t="s">
        <v>1222</v>
      </c>
      <c r="BR454" s="39"/>
      <c r="BS454" s="39"/>
      <c r="BT454" s="39" t="s">
        <v>2862</v>
      </c>
      <c r="BU454" s="39" t="s">
        <v>1339</v>
      </c>
      <c r="BV454" s="39" t="s">
        <v>605</v>
      </c>
      <c r="BW454" s="39" t="s">
        <v>1009</v>
      </c>
      <c r="BX454" s="39">
        <v>1</v>
      </c>
      <c r="BY454" s="39">
        <v>11</v>
      </c>
    </row>
    <row r="455" spans="68:77" ht="26">
      <c r="BP455" s="39" t="s">
        <v>2076</v>
      </c>
      <c r="BQ455" s="39" t="s">
        <v>1264</v>
      </c>
      <c r="BR455" s="39"/>
      <c r="BS455" s="39"/>
      <c r="BT455" s="39" t="s">
        <v>2861</v>
      </c>
      <c r="BU455" s="39" t="s">
        <v>1217</v>
      </c>
      <c r="BV455" s="39" t="s">
        <v>605</v>
      </c>
      <c r="BW455" s="39" t="s">
        <v>1009</v>
      </c>
      <c r="BX455" s="39">
        <v>3</v>
      </c>
      <c r="BY455" s="39">
        <v>10</v>
      </c>
    </row>
    <row r="456" spans="68:77" ht="26">
      <c r="BP456" s="39" t="s">
        <v>1877</v>
      </c>
      <c r="BQ456" s="39" t="s">
        <v>1222</v>
      </c>
      <c r="BR456" s="39"/>
      <c r="BS456" s="39"/>
      <c r="BT456" s="39" t="s">
        <v>2830</v>
      </c>
      <c r="BU456" s="39" t="s">
        <v>1376</v>
      </c>
      <c r="BV456" s="39" t="s">
        <v>605</v>
      </c>
      <c r="BW456" s="39" t="s">
        <v>1009</v>
      </c>
      <c r="BX456" s="39">
        <v>3</v>
      </c>
      <c r="BY456" s="39">
        <v>10</v>
      </c>
    </row>
    <row r="457" spans="68:77">
      <c r="BP457" s="39" t="s">
        <v>1662</v>
      </c>
      <c r="BQ457" s="39" t="s">
        <v>1222</v>
      </c>
      <c r="BR457" s="39"/>
      <c r="BS457" s="39"/>
      <c r="BT457" s="39" t="s">
        <v>2790</v>
      </c>
      <c r="BU457" s="39" t="s">
        <v>1429</v>
      </c>
      <c r="BV457" s="39" t="s">
        <v>605</v>
      </c>
      <c r="BW457" s="39" t="s">
        <v>1009</v>
      </c>
      <c r="BX457" s="39">
        <v>3</v>
      </c>
      <c r="BY457" s="39">
        <v>10</v>
      </c>
    </row>
    <row r="458" spans="68:77" ht="26">
      <c r="BP458" s="39" t="s">
        <v>1548</v>
      </c>
      <c r="BQ458" s="39" t="s">
        <v>1236</v>
      </c>
      <c r="BR458" s="39"/>
      <c r="BS458" s="39"/>
      <c r="BT458" s="39" t="s">
        <v>2863</v>
      </c>
      <c r="BU458" s="39" t="s">
        <v>2677</v>
      </c>
      <c r="BV458" s="39" t="s">
        <v>605</v>
      </c>
      <c r="BW458" s="39" t="s">
        <v>1009</v>
      </c>
      <c r="BX458" s="39">
        <v>3</v>
      </c>
      <c r="BY458" s="39">
        <v>10</v>
      </c>
    </row>
    <row r="459" spans="68:77" ht="26">
      <c r="BP459" s="39" t="s">
        <v>1402</v>
      </c>
      <c r="BQ459" s="39" t="s">
        <v>1236</v>
      </c>
      <c r="BR459" s="39"/>
      <c r="BS459" s="39"/>
      <c r="BT459" s="39" t="s">
        <v>2864</v>
      </c>
      <c r="BU459" s="39" t="s">
        <v>2680</v>
      </c>
      <c r="BV459" s="39" t="s">
        <v>605</v>
      </c>
      <c r="BW459" s="39" t="s">
        <v>1009</v>
      </c>
      <c r="BX459" s="39">
        <v>3</v>
      </c>
      <c r="BY459" s="39">
        <v>10</v>
      </c>
    </row>
    <row r="460" spans="68:77" ht="26">
      <c r="BP460" s="39" t="s">
        <v>1223</v>
      </c>
      <c r="BQ460" s="39" t="s">
        <v>1236</v>
      </c>
      <c r="BR460" s="39"/>
      <c r="BS460" s="39"/>
      <c r="BT460" s="39" t="s">
        <v>2664</v>
      </c>
      <c r="BU460" s="39" t="s">
        <v>1554</v>
      </c>
      <c r="BV460" s="39" t="s">
        <v>605</v>
      </c>
      <c r="BW460" s="39" t="s">
        <v>1009</v>
      </c>
      <c r="BX460" s="39">
        <v>3</v>
      </c>
      <c r="BY460" s="39">
        <v>10</v>
      </c>
    </row>
    <row r="461" spans="68:77" ht="26">
      <c r="BP461" s="39" t="s">
        <v>2865</v>
      </c>
      <c r="BQ461" s="39" t="s">
        <v>1342</v>
      </c>
      <c r="BR461" s="39"/>
      <c r="BS461" s="39"/>
      <c r="BT461" s="39" t="s">
        <v>2629</v>
      </c>
      <c r="BU461" s="39" t="s">
        <v>1606</v>
      </c>
      <c r="BV461" s="39" t="s">
        <v>605</v>
      </c>
      <c r="BW461" s="39" t="s">
        <v>1009</v>
      </c>
      <c r="BX461" s="39">
        <v>3</v>
      </c>
      <c r="BY461" s="39">
        <v>10</v>
      </c>
    </row>
    <row r="462" spans="68:77" ht="26">
      <c r="BP462" s="39" t="s">
        <v>2866</v>
      </c>
      <c r="BQ462" s="39" t="s">
        <v>1342</v>
      </c>
      <c r="BR462" s="39"/>
      <c r="BS462" s="39"/>
      <c r="BT462" s="39" t="s">
        <v>2559</v>
      </c>
      <c r="BU462" s="39" t="s">
        <v>1631</v>
      </c>
      <c r="BV462" s="39" t="s">
        <v>605</v>
      </c>
      <c r="BW462" s="39" t="s">
        <v>1009</v>
      </c>
      <c r="BX462" s="39">
        <v>3</v>
      </c>
      <c r="BY462" s="39">
        <v>10</v>
      </c>
    </row>
    <row r="463" spans="68:77" ht="26">
      <c r="BP463" s="39" t="s">
        <v>2867</v>
      </c>
      <c r="BQ463" s="39" t="s">
        <v>1342</v>
      </c>
      <c r="BR463" s="39"/>
      <c r="BS463" s="39"/>
      <c r="BT463" s="39" t="s">
        <v>2402</v>
      </c>
      <c r="BU463" s="39" t="s">
        <v>1677</v>
      </c>
      <c r="BV463" s="39" t="s">
        <v>605</v>
      </c>
      <c r="BW463" s="39" t="s">
        <v>1009</v>
      </c>
      <c r="BX463" s="39">
        <v>3</v>
      </c>
      <c r="BY463" s="39">
        <v>10</v>
      </c>
    </row>
    <row r="464" spans="68:77" ht="26">
      <c r="BP464" s="39" t="s">
        <v>2868</v>
      </c>
      <c r="BQ464" s="39" t="s">
        <v>1342</v>
      </c>
      <c r="BR464" s="39"/>
      <c r="BS464" s="39"/>
      <c r="BT464" s="39" t="s">
        <v>1968</v>
      </c>
      <c r="BU464" s="39" t="s">
        <v>1728</v>
      </c>
      <c r="BV464" s="39" t="s">
        <v>605</v>
      </c>
      <c r="BW464" s="39" t="s">
        <v>1009</v>
      </c>
      <c r="BX464" s="39">
        <v>3</v>
      </c>
      <c r="BY464" s="39">
        <v>10</v>
      </c>
    </row>
    <row r="465" spans="68:77" ht="26">
      <c r="BP465" s="39" t="s">
        <v>2869</v>
      </c>
      <c r="BQ465" s="39" t="s">
        <v>1342</v>
      </c>
      <c r="BR465" s="39"/>
      <c r="BS465" s="39"/>
      <c r="BT465" s="39" t="s">
        <v>1410</v>
      </c>
      <c r="BU465" s="39" t="s">
        <v>1774</v>
      </c>
      <c r="BV465" s="39" t="s">
        <v>605</v>
      </c>
      <c r="BW465" s="39" t="s">
        <v>1009</v>
      </c>
      <c r="BX465" s="39">
        <v>3</v>
      </c>
      <c r="BY465" s="39">
        <v>10</v>
      </c>
    </row>
    <row r="466" spans="68:77">
      <c r="BP466" s="39" t="s">
        <v>2870</v>
      </c>
      <c r="BQ466" s="39" t="s">
        <v>1342</v>
      </c>
      <c r="BR466" s="39"/>
      <c r="BS466" s="39"/>
      <c r="BT466" s="39" t="s">
        <v>2689</v>
      </c>
      <c r="BU466" s="39" t="s">
        <v>1525</v>
      </c>
      <c r="BV466" s="39" t="s">
        <v>605</v>
      </c>
      <c r="BW466" s="39" t="s">
        <v>1009</v>
      </c>
      <c r="BX466" s="39">
        <v>3</v>
      </c>
      <c r="BY466" s="39">
        <v>10</v>
      </c>
    </row>
    <row r="467" spans="68:77">
      <c r="BP467" s="39" t="s">
        <v>2871</v>
      </c>
      <c r="BQ467" s="39" t="s">
        <v>1342</v>
      </c>
      <c r="BR467" s="39"/>
      <c r="BS467" s="39"/>
      <c r="BT467" s="39" t="s">
        <v>2476</v>
      </c>
      <c r="BU467" s="39" t="s">
        <v>1652</v>
      </c>
      <c r="BV467" s="39" t="s">
        <v>605</v>
      </c>
      <c r="BW467" s="39" t="s">
        <v>1009</v>
      </c>
      <c r="BX467" s="39">
        <v>3</v>
      </c>
      <c r="BY467" s="39">
        <v>10</v>
      </c>
    </row>
    <row r="468" spans="68:77" ht="26">
      <c r="BP468" s="39" t="s">
        <v>2872</v>
      </c>
      <c r="BQ468" s="39" t="s">
        <v>1342</v>
      </c>
      <c r="BR468" s="39"/>
      <c r="BS468" s="39"/>
      <c r="BT468" s="39" t="s">
        <v>2862</v>
      </c>
      <c r="BU468" s="39" t="s">
        <v>1339</v>
      </c>
      <c r="BV468" s="39" t="s">
        <v>605</v>
      </c>
      <c r="BW468" s="39" t="s">
        <v>1009</v>
      </c>
      <c r="BX468" s="39">
        <v>3</v>
      </c>
      <c r="BY468" s="39">
        <v>10</v>
      </c>
    </row>
    <row r="469" spans="68:77" ht="26">
      <c r="BP469" s="39" t="s">
        <v>2873</v>
      </c>
      <c r="BQ469" s="39" t="s">
        <v>1342</v>
      </c>
      <c r="BR469" s="39"/>
      <c r="BS469" s="39"/>
      <c r="BT469" s="39" t="s">
        <v>2874</v>
      </c>
      <c r="BU469" s="39" t="s">
        <v>1217</v>
      </c>
      <c r="BV469" s="39" t="s">
        <v>613</v>
      </c>
      <c r="BW469" s="39" t="s">
        <v>617</v>
      </c>
      <c r="BX469" s="39">
        <v>1</v>
      </c>
      <c r="BY469" s="39">
        <v>6</v>
      </c>
    </row>
    <row r="470" spans="68:77" ht="26">
      <c r="BP470" s="39" t="s">
        <v>2875</v>
      </c>
      <c r="BQ470" s="39" t="s">
        <v>1342</v>
      </c>
      <c r="BR470" s="39"/>
      <c r="BS470" s="39"/>
      <c r="BT470" s="39" t="s">
        <v>2876</v>
      </c>
      <c r="BU470" s="39" t="s">
        <v>1376</v>
      </c>
      <c r="BV470" s="39" t="s">
        <v>613</v>
      </c>
      <c r="BW470" s="39" t="s">
        <v>617</v>
      </c>
      <c r="BX470" s="39">
        <v>1</v>
      </c>
      <c r="BY470" s="39">
        <v>6</v>
      </c>
    </row>
    <row r="471" spans="68:77">
      <c r="BP471" s="39" t="s">
        <v>2877</v>
      </c>
      <c r="BQ471" s="39" t="s">
        <v>1342</v>
      </c>
      <c r="BR471" s="39"/>
      <c r="BS471" s="39"/>
      <c r="BT471" s="39" t="s">
        <v>2878</v>
      </c>
      <c r="BU471" s="39" t="s">
        <v>1429</v>
      </c>
      <c r="BV471" s="39" t="s">
        <v>613</v>
      </c>
      <c r="BW471" s="39" t="s">
        <v>617</v>
      </c>
      <c r="BX471" s="39">
        <v>1</v>
      </c>
      <c r="BY471" s="39">
        <v>6</v>
      </c>
    </row>
    <row r="472" spans="68:77" ht="26">
      <c r="BP472" s="39" t="s">
        <v>2879</v>
      </c>
      <c r="BQ472" s="39" t="s">
        <v>1342</v>
      </c>
      <c r="BR472" s="39"/>
      <c r="BS472" s="39"/>
      <c r="BT472" s="39" t="s">
        <v>2880</v>
      </c>
      <c r="BU472" s="39" t="s">
        <v>2677</v>
      </c>
      <c r="BV472" s="39" t="s">
        <v>613</v>
      </c>
      <c r="BW472" s="39" t="s">
        <v>617</v>
      </c>
      <c r="BX472" s="39">
        <v>1</v>
      </c>
      <c r="BY472" s="39">
        <v>6</v>
      </c>
    </row>
    <row r="473" spans="68:77" ht="26">
      <c r="BP473" s="39" t="s">
        <v>2881</v>
      </c>
      <c r="BQ473" s="39" t="s">
        <v>1222</v>
      </c>
      <c r="BR473" s="39"/>
      <c r="BS473" s="39"/>
      <c r="BT473" s="39" t="s">
        <v>2882</v>
      </c>
      <c r="BU473" s="39" t="s">
        <v>2680</v>
      </c>
      <c r="BV473" s="39" t="s">
        <v>613</v>
      </c>
      <c r="BW473" s="39" t="s">
        <v>617</v>
      </c>
      <c r="BX473" s="39">
        <v>1</v>
      </c>
      <c r="BY473" s="39">
        <v>6</v>
      </c>
    </row>
    <row r="474" spans="68:77" ht="26">
      <c r="BP474" s="39" t="s">
        <v>2883</v>
      </c>
      <c r="BQ474" s="39" t="s">
        <v>1222</v>
      </c>
      <c r="BR474" s="39"/>
      <c r="BS474" s="39"/>
      <c r="BT474" s="39" t="s">
        <v>2884</v>
      </c>
      <c r="BU474" s="39" t="s">
        <v>1554</v>
      </c>
      <c r="BV474" s="39" t="s">
        <v>613</v>
      </c>
      <c r="BW474" s="39" t="s">
        <v>617</v>
      </c>
      <c r="BX474" s="39">
        <v>1</v>
      </c>
      <c r="BY474" s="39">
        <v>6</v>
      </c>
    </row>
    <row r="475" spans="68:77" ht="26">
      <c r="BP475" s="39" t="s">
        <v>2885</v>
      </c>
      <c r="BQ475" s="39" t="s">
        <v>1222</v>
      </c>
      <c r="BR475" s="39"/>
      <c r="BS475" s="39"/>
      <c r="BT475" s="39" t="s">
        <v>2886</v>
      </c>
      <c r="BU475" s="39" t="s">
        <v>1606</v>
      </c>
      <c r="BV475" s="39" t="s">
        <v>613</v>
      </c>
      <c r="BW475" s="39" t="s">
        <v>617</v>
      </c>
      <c r="BX475" s="39">
        <v>1</v>
      </c>
      <c r="BY475" s="39">
        <v>6</v>
      </c>
    </row>
    <row r="476" spans="68:77" ht="26">
      <c r="BP476" s="39" t="s">
        <v>2861</v>
      </c>
      <c r="BQ476" s="39" t="s">
        <v>1222</v>
      </c>
      <c r="BR476" s="39"/>
      <c r="BS476" s="39"/>
      <c r="BT476" s="39" t="s">
        <v>2887</v>
      </c>
      <c r="BU476" s="39" t="s">
        <v>1631</v>
      </c>
      <c r="BV476" s="39" t="s">
        <v>613</v>
      </c>
      <c r="BW476" s="39" t="s">
        <v>617</v>
      </c>
      <c r="BX476" s="39">
        <v>1</v>
      </c>
      <c r="BY476" s="39">
        <v>6</v>
      </c>
    </row>
    <row r="477" spans="68:77" ht="26">
      <c r="BP477" s="39" t="s">
        <v>2818</v>
      </c>
      <c r="BQ477" s="39" t="s">
        <v>1222</v>
      </c>
      <c r="BR477" s="39"/>
      <c r="BS477" s="39"/>
      <c r="BT477" s="39" t="s">
        <v>2888</v>
      </c>
      <c r="BU477" s="39" t="s">
        <v>1677</v>
      </c>
      <c r="BV477" s="39" t="s">
        <v>613</v>
      </c>
      <c r="BW477" s="39" t="s">
        <v>617</v>
      </c>
      <c r="BX477" s="39">
        <v>1</v>
      </c>
      <c r="BY477" s="39">
        <v>6</v>
      </c>
    </row>
    <row r="478" spans="68:77" ht="26">
      <c r="BP478" s="39" t="s">
        <v>2799</v>
      </c>
      <c r="BQ478" s="39" t="s">
        <v>1236</v>
      </c>
      <c r="BR478" s="39"/>
      <c r="BS478" s="39"/>
      <c r="BT478" s="39" t="s">
        <v>2889</v>
      </c>
      <c r="BU478" s="39" t="s">
        <v>1728</v>
      </c>
      <c r="BV478" s="39" t="s">
        <v>613</v>
      </c>
      <c r="BW478" s="39" t="s">
        <v>617</v>
      </c>
      <c r="BX478" s="39">
        <v>1</v>
      </c>
      <c r="BY478" s="39">
        <v>6</v>
      </c>
    </row>
    <row r="479" spans="68:77" ht="26">
      <c r="BP479" s="39" t="s">
        <v>2781</v>
      </c>
      <c r="BQ479" s="39" t="s">
        <v>1222</v>
      </c>
      <c r="BR479" s="39"/>
      <c r="BS479" s="39"/>
      <c r="BT479" s="39" t="s">
        <v>2890</v>
      </c>
      <c r="BU479" s="39" t="s">
        <v>1339</v>
      </c>
      <c r="BV479" s="39" t="s">
        <v>613</v>
      </c>
      <c r="BW479" s="39" t="s">
        <v>617</v>
      </c>
      <c r="BX479" s="39">
        <v>1</v>
      </c>
      <c r="BY479" s="39">
        <v>6</v>
      </c>
    </row>
    <row r="480" spans="68:77">
      <c r="BP480" s="39" t="s">
        <v>2891</v>
      </c>
      <c r="BQ480" s="39" t="s">
        <v>1222</v>
      </c>
      <c r="BR480" s="39"/>
      <c r="BS480" s="39"/>
      <c r="BT480" s="39" t="s">
        <v>2892</v>
      </c>
      <c r="BU480" s="39" t="s">
        <v>1525</v>
      </c>
      <c r="BV480" s="39" t="s">
        <v>613</v>
      </c>
      <c r="BW480" s="39" t="s">
        <v>617</v>
      </c>
      <c r="BX480" s="39">
        <v>1</v>
      </c>
      <c r="BY480" s="39">
        <v>6</v>
      </c>
    </row>
    <row r="481" spans="68:77" ht="26">
      <c r="BP481" s="39" t="s">
        <v>2893</v>
      </c>
      <c r="BQ481" s="39" t="s">
        <v>1236</v>
      </c>
      <c r="BR481" s="39"/>
      <c r="BS481" s="39"/>
      <c r="BT481" s="39" t="s">
        <v>2885</v>
      </c>
      <c r="BU481" s="39" t="s">
        <v>1217</v>
      </c>
      <c r="BV481" s="39" t="s">
        <v>613</v>
      </c>
      <c r="BW481" s="39" t="s">
        <v>1013</v>
      </c>
      <c r="BX481" s="39">
        <v>1</v>
      </c>
      <c r="BY481" s="39">
        <v>13</v>
      </c>
    </row>
    <row r="482" spans="68:77" ht="26">
      <c r="BP482" s="39" t="s">
        <v>2894</v>
      </c>
      <c r="BQ482" s="39" t="s">
        <v>1222</v>
      </c>
      <c r="BR482" s="39"/>
      <c r="BS482" s="39"/>
      <c r="BT482" s="39" t="s">
        <v>2829</v>
      </c>
      <c r="BU482" s="39" t="s">
        <v>1376</v>
      </c>
      <c r="BV482" s="39" t="s">
        <v>613</v>
      </c>
      <c r="BW482" s="39" t="s">
        <v>1013</v>
      </c>
      <c r="BX482" s="39">
        <v>1</v>
      </c>
      <c r="BY482" s="39">
        <v>13</v>
      </c>
    </row>
    <row r="483" spans="68:77">
      <c r="BP483" s="39" t="s">
        <v>2895</v>
      </c>
      <c r="BQ483" s="39" t="s">
        <v>1236</v>
      </c>
      <c r="BR483" s="39"/>
      <c r="BS483" s="39"/>
      <c r="BT483" s="39" t="s">
        <v>2788</v>
      </c>
      <c r="BU483" s="39" t="s">
        <v>1429</v>
      </c>
      <c r="BV483" s="39" t="s">
        <v>613</v>
      </c>
      <c r="BW483" s="39" t="s">
        <v>1013</v>
      </c>
      <c r="BX483" s="39">
        <v>1</v>
      </c>
      <c r="BY483" s="39">
        <v>13</v>
      </c>
    </row>
    <row r="484" spans="68:77" ht="26">
      <c r="BP484" s="39" t="s">
        <v>2896</v>
      </c>
      <c r="BQ484" s="39" t="s">
        <v>1222</v>
      </c>
      <c r="BR484" s="39"/>
      <c r="BS484" s="39"/>
      <c r="BT484" s="39" t="s">
        <v>2897</v>
      </c>
      <c r="BU484" s="39" t="s">
        <v>2677</v>
      </c>
      <c r="BV484" s="39" t="s">
        <v>613</v>
      </c>
      <c r="BW484" s="39" t="s">
        <v>1013</v>
      </c>
      <c r="BX484" s="39">
        <v>1</v>
      </c>
      <c r="BY484" s="39">
        <v>13</v>
      </c>
    </row>
    <row r="485" spans="68:77" ht="26">
      <c r="BP485" s="39" t="s">
        <v>2898</v>
      </c>
      <c r="BQ485" s="39" t="s">
        <v>1236</v>
      </c>
      <c r="BR485" s="39"/>
      <c r="BS485" s="39"/>
      <c r="BT485" s="39" t="s">
        <v>2899</v>
      </c>
      <c r="BU485" s="39" t="s">
        <v>2680</v>
      </c>
      <c r="BV485" s="39" t="s">
        <v>613</v>
      </c>
      <c r="BW485" s="39" t="s">
        <v>1013</v>
      </c>
      <c r="BX485" s="39">
        <v>1</v>
      </c>
      <c r="BY485" s="39">
        <v>13</v>
      </c>
    </row>
    <row r="486" spans="68:77" ht="26">
      <c r="BP486" s="39" t="s">
        <v>2900</v>
      </c>
      <c r="BQ486" s="39" t="s">
        <v>1222</v>
      </c>
      <c r="BR486" s="39"/>
      <c r="BS486" s="39"/>
      <c r="BT486" s="39" t="s">
        <v>2662</v>
      </c>
      <c r="BU486" s="39" t="s">
        <v>1554</v>
      </c>
      <c r="BV486" s="39" t="s">
        <v>613</v>
      </c>
      <c r="BW486" s="39" t="s">
        <v>1013</v>
      </c>
      <c r="BX486" s="39">
        <v>1</v>
      </c>
      <c r="BY486" s="39">
        <v>13</v>
      </c>
    </row>
    <row r="487" spans="68:77" ht="26">
      <c r="BP487" s="39" t="s">
        <v>2901</v>
      </c>
      <c r="BQ487" s="39" t="s">
        <v>1236</v>
      </c>
      <c r="BR487" s="39"/>
      <c r="BS487" s="39"/>
      <c r="BT487" s="39" t="s">
        <v>2627</v>
      </c>
      <c r="BU487" s="39" t="s">
        <v>1606</v>
      </c>
      <c r="BV487" s="39" t="s">
        <v>613</v>
      </c>
      <c r="BW487" s="39" t="s">
        <v>1013</v>
      </c>
      <c r="BX487" s="39">
        <v>1</v>
      </c>
      <c r="BY487" s="39">
        <v>13</v>
      </c>
    </row>
    <row r="488" spans="68:77" ht="26">
      <c r="BP488" s="39" t="s">
        <v>2902</v>
      </c>
      <c r="BQ488" s="39" t="s">
        <v>1222</v>
      </c>
      <c r="BR488" s="39"/>
      <c r="BS488" s="39"/>
      <c r="BT488" s="39" t="s">
        <v>2556</v>
      </c>
      <c r="BU488" s="39" t="s">
        <v>1631</v>
      </c>
      <c r="BV488" s="39" t="s">
        <v>613</v>
      </c>
      <c r="BW488" s="39" t="s">
        <v>1013</v>
      </c>
      <c r="BX488" s="39">
        <v>1</v>
      </c>
      <c r="BY488" s="39">
        <v>13</v>
      </c>
    </row>
    <row r="489" spans="68:77" ht="26">
      <c r="BP489" s="39" t="s">
        <v>2903</v>
      </c>
      <c r="BQ489" s="39" t="s">
        <v>1264</v>
      </c>
      <c r="BR489" s="39"/>
      <c r="BS489" s="39"/>
      <c r="BT489" s="39" t="s">
        <v>2396</v>
      </c>
      <c r="BU489" s="39" t="s">
        <v>1677</v>
      </c>
      <c r="BV489" s="39" t="s">
        <v>613</v>
      </c>
      <c r="BW489" s="39" t="s">
        <v>1013</v>
      </c>
      <c r="BX489" s="39">
        <v>1</v>
      </c>
      <c r="BY489" s="39">
        <v>13</v>
      </c>
    </row>
    <row r="490" spans="68:77" ht="26">
      <c r="BP490" s="39" t="s">
        <v>2904</v>
      </c>
      <c r="BQ490" s="39" t="s">
        <v>1222</v>
      </c>
      <c r="BR490" s="39"/>
      <c r="BS490" s="39"/>
      <c r="BT490" s="39" t="s">
        <v>1961</v>
      </c>
      <c r="BU490" s="39" t="s">
        <v>1728</v>
      </c>
      <c r="BV490" s="39" t="s">
        <v>613</v>
      </c>
      <c r="BW490" s="39" t="s">
        <v>1013</v>
      </c>
      <c r="BX490" s="39">
        <v>1</v>
      </c>
      <c r="BY490" s="39">
        <v>13</v>
      </c>
    </row>
    <row r="491" spans="68:77">
      <c r="BP491" s="39" t="s">
        <v>2905</v>
      </c>
      <c r="BQ491" s="39" t="s">
        <v>1222</v>
      </c>
      <c r="BR491" s="39"/>
      <c r="BS491" s="39"/>
      <c r="BT491" s="39" t="s">
        <v>2687</v>
      </c>
      <c r="BU491" s="39" t="s">
        <v>1525</v>
      </c>
      <c r="BV491" s="39" t="s">
        <v>613</v>
      </c>
      <c r="BW491" s="39" t="s">
        <v>1013</v>
      </c>
      <c r="BX491" s="39">
        <v>1</v>
      </c>
      <c r="BY491" s="39">
        <v>13</v>
      </c>
    </row>
    <row r="492" spans="68:77" ht="26">
      <c r="BP492" s="39" t="s">
        <v>2906</v>
      </c>
      <c r="BQ492" s="39" t="s">
        <v>1236</v>
      </c>
      <c r="BR492" s="39"/>
      <c r="BS492" s="39"/>
      <c r="BT492" s="39" t="s">
        <v>2860</v>
      </c>
      <c r="BU492" s="39" t="s">
        <v>1339</v>
      </c>
      <c r="BV492" s="39" t="s">
        <v>613</v>
      </c>
      <c r="BW492" s="39" t="s">
        <v>1013</v>
      </c>
      <c r="BX492" s="39">
        <v>1</v>
      </c>
      <c r="BY492" s="39">
        <v>13</v>
      </c>
    </row>
    <row r="493" spans="68:77" ht="26">
      <c r="BP493" s="39" t="s">
        <v>2907</v>
      </c>
      <c r="BQ493" s="39" t="s">
        <v>1236</v>
      </c>
      <c r="BR493" s="39"/>
      <c r="BS493" s="39"/>
      <c r="BT493" s="39" t="s">
        <v>2885</v>
      </c>
      <c r="BU493" s="39" t="s">
        <v>1217</v>
      </c>
      <c r="BV493" s="39" t="s">
        <v>613</v>
      </c>
      <c r="BW493" s="39" t="s">
        <v>1013</v>
      </c>
      <c r="BX493" s="39">
        <v>3</v>
      </c>
      <c r="BY493" s="39">
        <v>12</v>
      </c>
    </row>
    <row r="494" spans="68:77" ht="26">
      <c r="BP494" s="39" t="s">
        <v>2908</v>
      </c>
      <c r="BQ494" s="39" t="s">
        <v>1236</v>
      </c>
      <c r="BR494" s="39"/>
      <c r="BS494" s="39"/>
      <c r="BT494" s="39" t="s">
        <v>2829</v>
      </c>
      <c r="BU494" s="39" t="s">
        <v>1376</v>
      </c>
      <c r="BV494" s="39" t="s">
        <v>613</v>
      </c>
      <c r="BW494" s="39" t="s">
        <v>1013</v>
      </c>
      <c r="BX494" s="39">
        <v>3</v>
      </c>
      <c r="BY494" s="39">
        <v>12</v>
      </c>
    </row>
    <row r="495" spans="68:77">
      <c r="BP495" s="39" t="s">
        <v>2909</v>
      </c>
      <c r="BQ495" s="39" t="s">
        <v>1342</v>
      </c>
      <c r="BR495" s="39"/>
      <c r="BS495" s="39"/>
      <c r="BT495" s="39" t="s">
        <v>2788</v>
      </c>
      <c r="BU495" s="39" t="s">
        <v>1429</v>
      </c>
      <c r="BV495" s="39" t="s">
        <v>613</v>
      </c>
      <c r="BW495" s="39" t="s">
        <v>1013</v>
      </c>
      <c r="BX495" s="39">
        <v>3</v>
      </c>
      <c r="BY495" s="39">
        <v>12</v>
      </c>
    </row>
    <row r="496" spans="68:77" ht="26">
      <c r="BP496" s="39" t="s">
        <v>2910</v>
      </c>
      <c r="BQ496" s="39" t="s">
        <v>1342</v>
      </c>
      <c r="BR496" s="39"/>
      <c r="BS496" s="39"/>
      <c r="BT496" s="39" t="s">
        <v>2897</v>
      </c>
      <c r="BU496" s="39" t="s">
        <v>2677</v>
      </c>
      <c r="BV496" s="39" t="s">
        <v>613</v>
      </c>
      <c r="BW496" s="39" t="s">
        <v>1013</v>
      </c>
      <c r="BX496" s="39">
        <v>3</v>
      </c>
      <c r="BY496" s="39">
        <v>12</v>
      </c>
    </row>
    <row r="497" spans="68:77" ht="26">
      <c r="BP497" s="39" t="s">
        <v>2911</v>
      </c>
      <c r="BQ497" s="39" t="s">
        <v>1342</v>
      </c>
      <c r="BR497" s="39"/>
      <c r="BS497" s="39"/>
      <c r="BT497" s="39" t="s">
        <v>2899</v>
      </c>
      <c r="BU497" s="39" t="s">
        <v>2680</v>
      </c>
      <c r="BV497" s="39" t="s">
        <v>613</v>
      </c>
      <c r="BW497" s="39" t="s">
        <v>1013</v>
      </c>
      <c r="BX497" s="39">
        <v>3</v>
      </c>
      <c r="BY497" s="39">
        <v>12</v>
      </c>
    </row>
    <row r="498" spans="68:77" ht="26">
      <c r="BP498" s="39" t="s">
        <v>2912</v>
      </c>
      <c r="BQ498" s="39" t="s">
        <v>1342</v>
      </c>
      <c r="BR498" s="39"/>
      <c r="BS498" s="39"/>
      <c r="BT498" s="39" t="s">
        <v>2662</v>
      </c>
      <c r="BU498" s="39" t="s">
        <v>1554</v>
      </c>
      <c r="BV498" s="39" t="s">
        <v>613</v>
      </c>
      <c r="BW498" s="39" t="s">
        <v>1013</v>
      </c>
      <c r="BX498" s="39">
        <v>3</v>
      </c>
      <c r="BY498" s="39">
        <v>12</v>
      </c>
    </row>
    <row r="499" spans="68:77" ht="26">
      <c r="BP499" s="39" t="s">
        <v>2913</v>
      </c>
      <c r="BQ499" s="39" t="s">
        <v>1342</v>
      </c>
      <c r="BR499" s="39"/>
      <c r="BS499" s="39"/>
      <c r="BT499" s="39" t="s">
        <v>2627</v>
      </c>
      <c r="BU499" s="39" t="s">
        <v>1606</v>
      </c>
      <c r="BV499" s="39" t="s">
        <v>613</v>
      </c>
      <c r="BW499" s="39" t="s">
        <v>1013</v>
      </c>
      <c r="BX499" s="39">
        <v>3</v>
      </c>
      <c r="BY499" s="39">
        <v>12</v>
      </c>
    </row>
    <row r="500" spans="68:77" ht="26">
      <c r="BP500" s="39" t="s">
        <v>2914</v>
      </c>
      <c r="BQ500" s="39" t="s">
        <v>1342</v>
      </c>
      <c r="BR500" s="39"/>
      <c r="BS500" s="39"/>
      <c r="BT500" s="39" t="s">
        <v>2556</v>
      </c>
      <c r="BU500" s="39" t="s">
        <v>1631</v>
      </c>
      <c r="BV500" s="39" t="s">
        <v>613</v>
      </c>
      <c r="BW500" s="39" t="s">
        <v>1013</v>
      </c>
      <c r="BX500" s="39">
        <v>3</v>
      </c>
      <c r="BY500" s="39">
        <v>12</v>
      </c>
    </row>
    <row r="501" spans="68:77" ht="26">
      <c r="BP501" s="39" t="s">
        <v>2915</v>
      </c>
      <c r="BQ501" s="39" t="s">
        <v>1342</v>
      </c>
      <c r="BR501" s="39"/>
      <c r="BS501" s="39"/>
      <c r="BT501" s="39" t="s">
        <v>2396</v>
      </c>
      <c r="BU501" s="39" t="s">
        <v>1677</v>
      </c>
      <c r="BV501" s="39" t="s">
        <v>613</v>
      </c>
      <c r="BW501" s="39" t="s">
        <v>1013</v>
      </c>
      <c r="BX501" s="39">
        <v>3</v>
      </c>
      <c r="BY501" s="39">
        <v>12</v>
      </c>
    </row>
    <row r="502" spans="68:77" ht="26">
      <c r="BP502" s="39" t="s">
        <v>2916</v>
      </c>
      <c r="BQ502" s="39" t="s">
        <v>1342</v>
      </c>
      <c r="BR502" s="39"/>
      <c r="BS502" s="39"/>
      <c r="BT502" s="39" t="s">
        <v>1961</v>
      </c>
      <c r="BU502" s="39" t="s">
        <v>1728</v>
      </c>
      <c r="BV502" s="39" t="s">
        <v>613</v>
      </c>
      <c r="BW502" s="39" t="s">
        <v>1013</v>
      </c>
      <c r="BX502" s="39">
        <v>3</v>
      </c>
      <c r="BY502" s="39">
        <v>12</v>
      </c>
    </row>
    <row r="503" spans="68:77" ht="26">
      <c r="BP503" s="39" t="s">
        <v>2917</v>
      </c>
      <c r="BQ503" s="39" t="s">
        <v>1342</v>
      </c>
      <c r="BR503" s="39"/>
      <c r="BS503" s="39"/>
      <c r="BT503" s="39" t="s">
        <v>2860</v>
      </c>
      <c r="BU503" s="39" t="s">
        <v>1339</v>
      </c>
      <c r="BV503" s="39" t="s">
        <v>613</v>
      </c>
      <c r="BW503" s="39" t="s">
        <v>1013</v>
      </c>
      <c r="BX503" s="39">
        <v>3</v>
      </c>
      <c r="BY503" s="39">
        <v>12</v>
      </c>
    </row>
    <row r="504" spans="68:77">
      <c r="BP504" s="39" t="s">
        <v>2918</v>
      </c>
      <c r="BQ504" s="39" t="s">
        <v>1342</v>
      </c>
      <c r="BR504" s="39"/>
      <c r="BS504" s="39"/>
      <c r="BT504" s="39" t="s">
        <v>2687</v>
      </c>
      <c r="BU504" s="39" t="s">
        <v>1525</v>
      </c>
      <c r="BV504" s="39" t="s">
        <v>613</v>
      </c>
      <c r="BW504" s="39" t="s">
        <v>1013</v>
      </c>
      <c r="BX504" s="39">
        <v>1</v>
      </c>
      <c r="BY504" s="39">
        <v>13</v>
      </c>
    </row>
    <row r="505" spans="68:77">
      <c r="BP505" s="39" t="s">
        <v>2919</v>
      </c>
      <c r="BQ505" s="39" t="s">
        <v>1342</v>
      </c>
      <c r="BR505" s="39"/>
      <c r="BS505" s="39"/>
      <c r="BT505" s="39" t="s">
        <v>2687</v>
      </c>
      <c r="BU505" s="39" t="s">
        <v>1525</v>
      </c>
      <c r="BV505" s="39" t="s">
        <v>613</v>
      </c>
      <c r="BW505" s="39" t="s">
        <v>1013</v>
      </c>
      <c r="BX505" s="39">
        <v>3</v>
      </c>
      <c r="BY505" s="39">
        <v>12</v>
      </c>
    </row>
    <row r="506" spans="68:77" ht="26">
      <c r="BP506" s="39" t="s">
        <v>2920</v>
      </c>
      <c r="BQ506" s="39" t="s">
        <v>1342</v>
      </c>
      <c r="BR506" s="39"/>
      <c r="BS506" s="39"/>
      <c r="BT506" s="39" t="s">
        <v>2921</v>
      </c>
      <c r="BU506" s="39" t="s">
        <v>1217</v>
      </c>
      <c r="BV506" s="39" t="s">
        <v>621</v>
      </c>
      <c r="BW506" s="39" t="s">
        <v>120</v>
      </c>
      <c r="BX506" s="39">
        <v>1</v>
      </c>
      <c r="BY506" s="39">
        <v>7</v>
      </c>
    </row>
    <row r="507" spans="68:77" ht="26">
      <c r="BP507" s="39" t="s">
        <v>2922</v>
      </c>
      <c r="BQ507" s="39" t="s">
        <v>1236</v>
      </c>
      <c r="BR507" s="39"/>
      <c r="BS507" s="39"/>
      <c r="BT507" s="39" t="s">
        <v>2923</v>
      </c>
      <c r="BU507" s="39" t="s">
        <v>1376</v>
      </c>
      <c r="BV507" s="39" t="s">
        <v>621</v>
      </c>
      <c r="BW507" s="39" t="s">
        <v>120</v>
      </c>
      <c r="BX507" s="39">
        <v>1</v>
      </c>
      <c r="BY507" s="39">
        <v>7</v>
      </c>
    </row>
    <row r="508" spans="68:77">
      <c r="BP508" s="39" t="s">
        <v>2924</v>
      </c>
      <c r="BQ508" s="39" t="s">
        <v>1236</v>
      </c>
      <c r="BR508" s="39"/>
      <c r="BS508" s="39"/>
      <c r="BT508" s="39" t="s">
        <v>2925</v>
      </c>
      <c r="BU508" s="39" t="s">
        <v>1429</v>
      </c>
      <c r="BV508" s="39" t="s">
        <v>621</v>
      </c>
      <c r="BW508" s="39" t="s">
        <v>120</v>
      </c>
      <c r="BX508" s="39">
        <v>1</v>
      </c>
      <c r="BY508" s="39">
        <v>7</v>
      </c>
    </row>
    <row r="509" spans="68:77" ht="26">
      <c r="BP509" s="39" t="s">
        <v>2926</v>
      </c>
      <c r="BQ509" s="39" t="s">
        <v>1222</v>
      </c>
      <c r="BR509" s="39"/>
      <c r="BS509" s="39"/>
      <c r="BT509" s="39" t="s">
        <v>2927</v>
      </c>
      <c r="BU509" s="39" t="s">
        <v>2677</v>
      </c>
      <c r="BV509" s="39" t="s">
        <v>621</v>
      </c>
      <c r="BW509" s="39" t="s">
        <v>120</v>
      </c>
      <c r="BX509" s="39">
        <v>1</v>
      </c>
      <c r="BY509" s="39">
        <v>7</v>
      </c>
    </row>
    <row r="510" spans="68:77" ht="26">
      <c r="BP510" s="39" t="s">
        <v>2928</v>
      </c>
      <c r="BQ510" s="39" t="s">
        <v>1236</v>
      </c>
      <c r="BR510" s="39"/>
      <c r="BS510" s="39"/>
      <c r="BT510" s="39" t="s">
        <v>2929</v>
      </c>
      <c r="BU510" s="39" t="s">
        <v>2680</v>
      </c>
      <c r="BV510" s="39" t="s">
        <v>621</v>
      </c>
      <c r="BW510" s="39" t="s">
        <v>120</v>
      </c>
      <c r="BX510" s="39">
        <v>1</v>
      </c>
      <c r="BY510" s="39">
        <v>7</v>
      </c>
    </row>
    <row r="511" spans="68:77" ht="26">
      <c r="BP511" s="39" t="s">
        <v>2930</v>
      </c>
      <c r="BQ511" s="39" t="s">
        <v>1731</v>
      </c>
      <c r="BR511" s="39"/>
      <c r="BS511" s="39"/>
      <c r="BT511" s="39" t="s">
        <v>2931</v>
      </c>
      <c r="BU511" s="39" t="s">
        <v>1554</v>
      </c>
      <c r="BV511" s="39" t="s">
        <v>621</v>
      </c>
      <c r="BW511" s="39" t="s">
        <v>120</v>
      </c>
      <c r="BX511" s="39">
        <v>1</v>
      </c>
      <c r="BY511" s="39">
        <v>7</v>
      </c>
    </row>
    <row r="512" spans="68:77" ht="26">
      <c r="BP512" s="39" t="s">
        <v>2932</v>
      </c>
      <c r="BQ512" s="39" t="s">
        <v>1731</v>
      </c>
      <c r="BR512" s="39"/>
      <c r="BS512" s="39"/>
      <c r="BT512" s="39" t="s">
        <v>2933</v>
      </c>
      <c r="BU512" s="39" t="s">
        <v>1606</v>
      </c>
      <c r="BV512" s="39" t="s">
        <v>621</v>
      </c>
      <c r="BW512" s="39" t="s">
        <v>120</v>
      </c>
      <c r="BX512" s="39">
        <v>1</v>
      </c>
      <c r="BY512" s="39">
        <v>7</v>
      </c>
    </row>
    <row r="513" spans="68:77" ht="26">
      <c r="BP513" s="39" t="s">
        <v>2934</v>
      </c>
      <c r="BQ513" s="39" t="s">
        <v>1731</v>
      </c>
      <c r="BR513" s="39"/>
      <c r="BS513" s="39"/>
      <c r="BT513" s="39" t="s">
        <v>2935</v>
      </c>
      <c r="BU513" s="39" t="s">
        <v>1631</v>
      </c>
      <c r="BV513" s="39" t="s">
        <v>621</v>
      </c>
      <c r="BW513" s="39" t="s">
        <v>120</v>
      </c>
      <c r="BX513" s="39">
        <v>1</v>
      </c>
      <c r="BY513" s="39">
        <v>7</v>
      </c>
    </row>
    <row r="514" spans="68:77" ht="26">
      <c r="BP514" s="39" t="s">
        <v>2936</v>
      </c>
      <c r="BQ514" s="39" t="s">
        <v>1731</v>
      </c>
      <c r="BR514" s="39"/>
      <c r="BS514" s="39"/>
      <c r="BT514" s="39" t="s">
        <v>2937</v>
      </c>
      <c r="BU514" s="39" t="s">
        <v>1677</v>
      </c>
      <c r="BV514" s="39" t="s">
        <v>621</v>
      </c>
      <c r="BW514" s="39" t="s">
        <v>120</v>
      </c>
      <c r="BX514" s="39">
        <v>1</v>
      </c>
      <c r="BY514" s="39">
        <v>7</v>
      </c>
    </row>
    <row r="515" spans="68:77" ht="26">
      <c r="BP515" s="39" t="s">
        <v>2938</v>
      </c>
      <c r="BQ515" s="39" t="s">
        <v>1731</v>
      </c>
      <c r="BR515" s="39"/>
      <c r="BS515" s="39"/>
      <c r="BT515" s="39" t="s">
        <v>2939</v>
      </c>
      <c r="BU515" s="39" t="s">
        <v>1728</v>
      </c>
      <c r="BV515" s="39" t="s">
        <v>621</v>
      </c>
      <c r="BW515" s="39" t="s">
        <v>120</v>
      </c>
      <c r="BX515" s="39">
        <v>1</v>
      </c>
      <c r="BY515" s="39">
        <v>7</v>
      </c>
    </row>
    <row r="516" spans="68:77" ht="26">
      <c r="BP516" s="39" t="s">
        <v>2940</v>
      </c>
      <c r="BQ516" s="39" t="s">
        <v>1731</v>
      </c>
      <c r="BR516" s="39"/>
      <c r="BS516" s="39"/>
      <c r="BT516" s="39" t="s">
        <v>2941</v>
      </c>
      <c r="BU516" s="39" t="s">
        <v>1339</v>
      </c>
      <c r="BV516" s="39" t="s">
        <v>621</v>
      </c>
      <c r="BW516" s="39" t="s">
        <v>120</v>
      </c>
      <c r="BX516" s="39">
        <v>1</v>
      </c>
      <c r="BY516" s="39">
        <v>7</v>
      </c>
    </row>
    <row r="517" spans="68:77" ht="26">
      <c r="BP517" s="39" t="s">
        <v>2942</v>
      </c>
      <c r="BQ517" s="39" t="s">
        <v>1731</v>
      </c>
      <c r="BR517" s="39"/>
      <c r="BS517" s="39"/>
      <c r="BT517" s="39" t="s">
        <v>2883</v>
      </c>
      <c r="BU517" s="39" t="s">
        <v>1217</v>
      </c>
      <c r="BV517" s="39" t="s">
        <v>621</v>
      </c>
      <c r="BW517" s="39" t="s">
        <v>1017</v>
      </c>
      <c r="BX517" s="39">
        <v>1</v>
      </c>
      <c r="BY517" s="39">
        <v>15</v>
      </c>
    </row>
    <row r="518" spans="68:77" ht="26">
      <c r="BP518" s="39" t="s">
        <v>2943</v>
      </c>
      <c r="BQ518" s="39" t="s">
        <v>1731</v>
      </c>
      <c r="BR518" s="39"/>
      <c r="BS518" s="39"/>
      <c r="BT518" s="39" t="s">
        <v>2828</v>
      </c>
      <c r="BU518" s="39" t="s">
        <v>1376</v>
      </c>
      <c r="BV518" s="39" t="s">
        <v>621</v>
      </c>
      <c r="BW518" s="39" t="s">
        <v>1017</v>
      </c>
      <c r="BX518" s="39">
        <v>1</v>
      </c>
      <c r="BY518" s="39">
        <v>15</v>
      </c>
    </row>
    <row r="519" spans="68:77" ht="26">
      <c r="BP519" s="39" t="s">
        <v>2944</v>
      </c>
      <c r="BQ519" s="39" t="s">
        <v>1236</v>
      </c>
      <c r="BR519" s="39"/>
      <c r="BS519" s="39"/>
      <c r="BT519" s="39" t="s">
        <v>2786</v>
      </c>
      <c r="BU519" s="39" t="s">
        <v>1429</v>
      </c>
      <c r="BV519" s="39" t="s">
        <v>621</v>
      </c>
      <c r="BW519" s="39" t="s">
        <v>1017</v>
      </c>
      <c r="BX519" s="39">
        <v>1</v>
      </c>
      <c r="BY519" s="39">
        <v>15</v>
      </c>
    </row>
    <row r="520" spans="68:77" ht="26">
      <c r="BP520" s="39" t="s">
        <v>2945</v>
      </c>
      <c r="BQ520" s="39" t="s">
        <v>1236</v>
      </c>
      <c r="BR520" s="39"/>
      <c r="BS520" s="39"/>
      <c r="BT520" s="39" t="s">
        <v>2946</v>
      </c>
      <c r="BU520" s="39" t="s">
        <v>2677</v>
      </c>
      <c r="BV520" s="39" t="s">
        <v>621</v>
      </c>
      <c r="BW520" s="39" t="s">
        <v>1017</v>
      </c>
      <c r="BX520" s="39">
        <v>1</v>
      </c>
      <c r="BY520" s="39">
        <v>15</v>
      </c>
    </row>
    <row r="521" spans="68:77" ht="26">
      <c r="BP521" s="39" t="s">
        <v>2947</v>
      </c>
      <c r="BQ521" s="39" t="s">
        <v>1236</v>
      </c>
      <c r="BR521" s="39"/>
      <c r="BS521" s="39"/>
      <c r="BT521" s="39" t="s">
        <v>2948</v>
      </c>
      <c r="BU521" s="39" t="s">
        <v>2680</v>
      </c>
      <c r="BV521" s="39" t="s">
        <v>621</v>
      </c>
      <c r="BW521" s="39" t="s">
        <v>1017</v>
      </c>
      <c r="BX521" s="39">
        <v>1</v>
      </c>
      <c r="BY521" s="39">
        <v>15</v>
      </c>
    </row>
    <row r="522" spans="68:77" ht="26">
      <c r="BP522" s="39" t="s">
        <v>2949</v>
      </c>
      <c r="BQ522" s="39" t="s">
        <v>1236</v>
      </c>
      <c r="BR522" s="39"/>
      <c r="BS522" s="39"/>
      <c r="BT522" s="39" t="s">
        <v>2660</v>
      </c>
      <c r="BU522" s="39" t="s">
        <v>1554</v>
      </c>
      <c r="BV522" s="39" t="s">
        <v>621</v>
      </c>
      <c r="BW522" s="39" t="s">
        <v>1017</v>
      </c>
      <c r="BX522" s="39">
        <v>1</v>
      </c>
      <c r="BY522" s="39">
        <v>15</v>
      </c>
    </row>
    <row r="523" spans="68:77" ht="26">
      <c r="BP523" s="39" t="s">
        <v>2950</v>
      </c>
      <c r="BQ523" s="39" t="s">
        <v>1236</v>
      </c>
      <c r="BR523" s="39"/>
      <c r="BS523" s="39"/>
      <c r="BT523" s="39" t="s">
        <v>2625</v>
      </c>
      <c r="BU523" s="39" t="s">
        <v>1606</v>
      </c>
      <c r="BV523" s="39" t="s">
        <v>621</v>
      </c>
      <c r="BW523" s="39" t="s">
        <v>1017</v>
      </c>
      <c r="BX523" s="39">
        <v>1</v>
      </c>
      <c r="BY523" s="39">
        <v>15</v>
      </c>
    </row>
    <row r="524" spans="68:77" ht="26">
      <c r="BP524" s="39" t="s">
        <v>2951</v>
      </c>
      <c r="BQ524" s="39" t="s">
        <v>1236</v>
      </c>
      <c r="BR524" s="39"/>
      <c r="BS524" s="39"/>
      <c r="BT524" s="39" t="s">
        <v>2552</v>
      </c>
      <c r="BU524" s="39" t="s">
        <v>1631</v>
      </c>
      <c r="BV524" s="39" t="s">
        <v>621</v>
      </c>
      <c r="BW524" s="39" t="s">
        <v>1017</v>
      </c>
      <c r="BX524" s="39">
        <v>1</v>
      </c>
      <c r="BY524" s="39">
        <v>15</v>
      </c>
    </row>
    <row r="525" spans="68:77" ht="26">
      <c r="BP525" s="39" t="s">
        <v>2952</v>
      </c>
      <c r="BQ525" s="39" t="s">
        <v>1236</v>
      </c>
      <c r="BR525" s="39"/>
      <c r="BS525" s="39"/>
      <c r="BT525" s="39" t="s">
        <v>2390</v>
      </c>
      <c r="BU525" s="39" t="s">
        <v>1677</v>
      </c>
      <c r="BV525" s="39" t="s">
        <v>621</v>
      </c>
      <c r="BW525" s="39" t="s">
        <v>1017</v>
      </c>
      <c r="BX525" s="39">
        <v>1</v>
      </c>
      <c r="BY525" s="39">
        <v>15</v>
      </c>
    </row>
    <row r="526" spans="68:77" ht="26">
      <c r="BP526" s="39" t="s">
        <v>2953</v>
      </c>
      <c r="BQ526" s="39" t="s">
        <v>1236</v>
      </c>
      <c r="BR526" s="39"/>
      <c r="BS526" s="39"/>
      <c r="BT526" s="39" t="s">
        <v>1953</v>
      </c>
      <c r="BU526" s="39" t="s">
        <v>1728</v>
      </c>
      <c r="BV526" s="39" t="s">
        <v>621</v>
      </c>
      <c r="BW526" s="39" t="s">
        <v>1017</v>
      </c>
      <c r="BX526" s="39">
        <v>1</v>
      </c>
      <c r="BY526" s="39">
        <v>15</v>
      </c>
    </row>
    <row r="527" spans="68:77" ht="26">
      <c r="BP527" s="39" t="s">
        <v>2954</v>
      </c>
      <c r="BQ527" s="39" t="s">
        <v>1236</v>
      </c>
      <c r="BR527" s="39"/>
      <c r="BS527" s="39"/>
      <c r="BT527" s="39" t="s">
        <v>2858</v>
      </c>
      <c r="BU527" s="39" t="s">
        <v>1339</v>
      </c>
      <c r="BV527" s="39" t="s">
        <v>621</v>
      </c>
      <c r="BW527" s="39" t="s">
        <v>1017</v>
      </c>
      <c r="BX527" s="39">
        <v>1</v>
      </c>
      <c r="BY527" s="39">
        <v>15</v>
      </c>
    </row>
    <row r="528" spans="68:77" ht="26">
      <c r="BP528" s="39" t="s">
        <v>2955</v>
      </c>
      <c r="BQ528" s="39" t="s">
        <v>1236</v>
      </c>
      <c r="BR528" s="39"/>
      <c r="BS528" s="39"/>
      <c r="BT528" s="39" t="s">
        <v>2883</v>
      </c>
      <c r="BU528" s="39" t="s">
        <v>1217</v>
      </c>
      <c r="BV528" s="39" t="s">
        <v>621</v>
      </c>
      <c r="BW528" s="39" t="s">
        <v>1017</v>
      </c>
      <c r="BX528" s="39">
        <v>3</v>
      </c>
      <c r="BY528" s="39">
        <v>14</v>
      </c>
    </row>
    <row r="529" spans="68:77" ht="26">
      <c r="BP529" s="39" t="s">
        <v>2956</v>
      </c>
      <c r="BQ529" s="39" t="s">
        <v>1236</v>
      </c>
      <c r="BR529" s="39"/>
      <c r="BS529" s="39"/>
      <c r="BT529" s="39" t="s">
        <v>2828</v>
      </c>
      <c r="BU529" s="39" t="s">
        <v>1376</v>
      </c>
      <c r="BV529" s="39" t="s">
        <v>621</v>
      </c>
      <c r="BW529" s="39" t="s">
        <v>1017</v>
      </c>
      <c r="BX529" s="39">
        <v>3</v>
      </c>
      <c r="BY529" s="39">
        <v>14</v>
      </c>
    </row>
    <row r="530" spans="68:77" ht="26">
      <c r="BP530" s="39" t="s">
        <v>2957</v>
      </c>
      <c r="BQ530" s="39" t="s">
        <v>1236</v>
      </c>
      <c r="BR530" s="39"/>
      <c r="BS530" s="39"/>
      <c r="BT530" s="39" t="s">
        <v>2786</v>
      </c>
      <c r="BU530" s="39" t="s">
        <v>1429</v>
      </c>
      <c r="BV530" s="39" t="s">
        <v>621</v>
      </c>
      <c r="BW530" s="39" t="s">
        <v>1017</v>
      </c>
      <c r="BX530" s="39">
        <v>3</v>
      </c>
      <c r="BY530" s="39">
        <v>14</v>
      </c>
    </row>
    <row r="531" spans="68:77" ht="26">
      <c r="BP531" s="39" t="s">
        <v>2958</v>
      </c>
      <c r="BQ531" s="39" t="s">
        <v>1236</v>
      </c>
      <c r="BR531" s="39"/>
      <c r="BS531" s="39"/>
      <c r="BT531" s="39" t="s">
        <v>2946</v>
      </c>
      <c r="BU531" s="39" t="s">
        <v>2677</v>
      </c>
      <c r="BV531" s="39" t="s">
        <v>621</v>
      </c>
      <c r="BW531" s="39" t="s">
        <v>1017</v>
      </c>
      <c r="BX531" s="39">
        <v>3</v>
      </c>
      <c r="BY531" s="39">
        <v>14</v>
      </c>
    </row>
    <row r="532" spans="68:77" ht="26">
      <c r="BP532" s="39" t="s">
        <v>2959</v>
      </c>
      <c r="BQ532" s="39" t="s">
        <v>1236</v>
      </c>
      <c r="BR532" s="39"/>
      <c r="BS532" s="39"/>
      <c r="BT532" s="39" t="s">
        <v>2948</v>
      </c>
      <c r="BU532" s="39" t="s">
        <v>2680</v>
      </c>
      <c r="BV532" s="39" t="s">
        <v>621</v>
      </c>
      <c r="BW532" s="39" t="s">
        <v>1017</v>
      </c>
      <c r="BX532" s="39">
        <v>3</v>
      </c>
      <c r="BY532" s="39">
        <v>14</v>
      </c>
    </row>
    <row r="533" spans="68:77" ht="26">
      <c r="BP533" s="39" t="s">
        <v>2960</v>
      </c>
      <c r="BQ533" s="39" t="s">
        <v>1236</v>
      </c>
      <c r="BR533" s="39"/>
      <c r="BS533" s="39"/>
      <c r="BT533" s="39" t="s">
        <v>2660</v>
      </c>
      <c r="BU533" s="39" t="s">
        <v>1554</v>
      </c>
      <c r="BV533" s="39" t="s">
        <v>621</v>
      </c>
      <c r="BW533" s="39" t="s">
        <v>1017</v>
      </c>
      <c r="BX533" s="39">
        <v>3</v>
      </c>
      <c r="BY533" s="39">
        <v>14</v>
      </c>
    </row>
    <row r="534" spans="68:77" ht="26">
      <c r="BP534" s="39" t="s">
        <v>2961</v>
      </c>
      <c r="BQ534" s="39" t="s">
        <v>1236</v>
      </c>
      <c r="BR534" s="39"/>
      <c r="BS534" s="39"/>
      <c r="BT534" s="39" t="s">
        <v>2625</v>
      </c>
      <c r="BU534" s="39" t="s">
        <v>1606</v>
      </c>
      <c r="BV534" s="39" t="s">
        <v>621</v>
      </c>
      <c r="BW534" s="39" t="s">
        <v>1017</v>
      </c>
      <c r="BX534" s="39">
        <v>3</v>
      </c>
      <c r="BY534" s="39">
        <v>14</v>
      </c>
    </row>
    <row r="535" spans="68:77" ht="26">
      <c r="BP535" s="39" t="s">
        <v>2962</v>
      </c>
      <c r="BQ535" s="39" t="s">
        <v>1236</v>
      </c>
      <c r="BR535" s="39"/>
      <c r="BS535" s="39"/>
      <c r="BT535" s="39" t="s">
        <v>2552</v>
      </c>
      <c r="BU535" s="39" t="s">
        <v>1631</v>
      </c>
      <c r="BV535" s="39" t="s">
        <v>621</v>
      </c>
      <c r="BW535" s="39" t="s">
        <v>1017</v>
      </c>
      <c r="BX535" s="39">
        <v>3</v>
      </c>
      <c r="BY535" s="39">
        <v>14</v>
      </c>
    </row>
    <row r="536" spans="68:77" ht="26">
      <c r="BP536" s="39" t="s">
        <v>2963</v>
      </c>
      <c r="BQ536" s="39" t="s">
        <v>1236</v>
      </c>
      <c r="BR536" s="39"/>
      <c r="BS536" s="39"/>
      <c r="BT536" s="39" t="s">
        <v>2390</v>
      </c>
      <c r="BU536" s="39" t="s">
        <v>1677</v>
      </c>
      <c r="BV536" s="39" t="s">
        <v>621</v>
      </c>
      <c r="BW536" s="39" t="s">
        <v>1017</v>
      </c>
      <c r="BX536" s="39">
        <v>3</v>
      </c>
      <c r="BY536" s="39">
        <v>14</v>
      </c>
    </row>
    <row r="537" spans="68:77" ht="26">
      <c r="BP537" s="39" t="s">
        <v>2964</v>
      </c>
      <c r="BQ537" s="39" t="s">
        <v>1236</v>
      </c>
      <c r="BR537" s="39"/>
      <c r="BS537" s="39"/>
      <c r="BT537" s="39" t="s">
        <v>1953</v>
      </c>
      <c r="BU537" s="39" t="s">
        <v>1728</v>
      </c>
      <c r="BV537" s="39" t="s">
        <v>621</v>
      </c>
      <c r="BW537" s="39" t="s">
        <v>1017</v>
      </c>
      <c r="BX537" s="39">
        <v>3</v>
      </c>
      <c r="BY537" s="39">
        <v>14</v>
      </c>
    </row>
    <row r="538" spans="68:77" ht="26">
      <c r="BP538" s="39" t="s">
        <v>2965</v>
      </c>
      <c r="BQ538" s="39" t="s">
        <v>1236</v>
      </c>
      <c r="BR538" s="39"/>
      <c r="BS538" s="39"/>
      <c r="BT538" s="39" t="s">
        <v>2858</v>
      </c>
      <c r="BU538" s="39" t="s">
        <v>1339</v>
      </c>
      <c r="BV538" s="39" t="s">
        <v>621</v>
      </c>
      <c r="BW538" s="39" t="s">
        <v>1017</v>
      </c>
      <c r="BX538" s="39">
        <v>3</v>
      </c>
      <c r="BY538" s="39">
        <v>14</v>
      </c>
    </row>
    <row r="539" spans="68:77" ht="26">
      <c r="BP539" s="39" t="s">
        <v>2966</v>
      </c>
      <c r="BQ539" s="39" t="s">
        <v>1222</v>
      </c>
      <c r="BR539" s="39"/>
      <c r="BS539" s="39"/>
      <c r="BT539" s="39" t="s">
        <v>2967</v>
      </c>
      <c r="BU539" s="39" t="s">
        <v>1217</v>
      </c>
      <c r="BV539" s="39" t="s">
        <v>1004</v>
      </c>
      <c r="BW539" s="39" t="s">
        <v>1003</v>
      </c>
      <c r="BX539" s="39">
        <v>1</v>
      </c>
      <c r="BY539" s="39">
        <v>8</v>
      </c>
    </row>
    <row r="540" spans="68:77" ht="26">
      <c r="BP540" s="39" t="s">
        <v>2968</v>
      </c>
      <c r="BQ540" s="39" t="s">
        <v>1222</v>
      </c>
      <c r="BR540" s="39"/>
      <c r="BS540" s="39"/>
      <c r="BT540" s="39" t="s">
        <v>2969</v>
      </c>
      <c r="BU540" s="39" t="s">
        <v>1376</v>
      </c>
      <c r="BV540" s="39" t="s">
        <v>1004</v>
      </c>
      <c r="BW540" s="39" t="s">
        <v>1003</v>
      </c>
      <c r="BX540" s="39">
        <v>1</v>
      </c>
      <c r="BY540" s="39">
        <v>8</v>
      </c>
    </row>
    <row r="541" spans="68:77">
      <c r="BP541" s="39" t="s">
        <v>2970</v>
      </c>
      <c r="BQ541" s="39" t="s">
        <v>1222</v>
      </c>
      <c r="BR541" s="39"/>
      <c r="BS541" s="39"/>
      <c r="BT541" s="39" t="s">
        <v>2971</v>
      </c>
      <c r="BU541" s="39" t="s">
        <v>1429</v>
      </c>
      <c r="BV541" s="39" t="s">
        <v>1004</v>
      </c>
      <c r="BW541" s="39" t="s">
        <v>1003</v>
      </c>
      <c r="BX541" s="39">
        <v>1</v>
      </c>
      <c r="BY541" s="39">
        <v>8</v>
      </c>
    </row>
    <row r="542" spans="68:77" ht="26">
      <c r="BP542" s="39" t="s">
        <v>2972</v>
      </c>
      <c r="BQ542" s="39" t="s">
        <v>1222</v>
      </c>
      <c r="BR542" s="39"/>
      <c r="BS542" s="39"/>
      <c r="BT542" s="39" t="s">
        <v>2973</v>
      </c>
      <c r="BU542" s="39" t="s">
        <v>2677</v>
      </c>
      <c r="BV542" s="39" t="s">
        <v>1004</v>
      </c>
      <c r="BW542" s="39" t="s">
        <v>1003</v>
      </c>
      <c r="BX542" s="39">
        <v>1</v>
      </c>
      <c r="BY542" s="39">
        <v>8</v>
      </c>
    </row>
    <row r="543" spans="68:77" ht="26">
      <c r="BP543" s="39" t="s">
        <v>2974</v>
      </c>
      <c r="BQ543" s="39" t="s">
        <v>1222</v>
      </c>
      <c r="BR543" s="39"/>
      <c r="BS543" s="39"/>
      <c r="BT543" s="39" t="s">
        <v>2975</v>
      </c>
      <c r="BU543" s="39" t="s">
        <v>2680</v>
      </c>
      <c r="BV543" s="39" t="s">
        <v>1004</v>
      </c>
      <c r="BW543" s="39" t="s">
        <v>1003</v>
      </c>
      <c r="BX543" s="39">
        <v>1</v>
      </c>
      <c r="BY543" s="39">
        <v>8</v>
      </c>
    </row>
    <row r="544" spans="68:77" ht="26">
      <c r="BP544" s="39" t="s">
        <v>2976</v>
      </c>
      <c r="BQ544" s="39" t="s">
        <v>1236</v>
      </c>
      <c r="BR544" s="39"/>
      <c r="BS544" s="39"/>
      <c r="BT544" s="39" t="s">
        <v>2977</v>
      </c>
      <c r="BU544" s="39" t="s">
        <v>1554</v>
      </c>
      <c r="BV544" s="39" t="s">
        <v>1004</v>
      </c>
      <c r="BW544" s="39" t="s">
        <v>1003</v>
      </c>
      <c r="BX544" s="39">
        <v>1</v>
      </c>
      <c r="BY544" s="39">
        <v>8</v>
      </c>
    </row>
    <row r="545" spans="68:77" ht="26">
      <c r="BP545" s="39" t="s">
        <v>2978</v>
      </c>
      <c r="BQ545" s="39" t="s">
        <v>1222</v>
      </c>
      <c r="BR545" s="39"/>
      <c r="BS545" s="39"/>
      <c r="BT545" s="39" t="s">
        <v>2979</v>
      </c>
      <c r="BU545" s="39" t="s">
        <v>1606</v>
      </c>
      <c r="BV545" s="39" t="s">
        <v>1004</v>
      </c>
      <c r="BW545" s="39" t="s">
        <v>1003</v>
      </c>
      <c r="BX545" s="39">
        <v>1</v>
      </c>
      <c r="BY545" s="39">
        <v>8</v>
      </c>
    </row>
    <row r="546" spans="68:77" ht="26">
      <c r="BP546" t="s">
        <v>2980</v>
      </c>
      <c r="BQ546" t="s">
        <v>1222</v>
      </c>
      <c r="BT546" s="39" t="s">
        <v>2981</v>
      </c>
      <c r="BU546" s="39" t="s">
        <v>1631</v>
      </c>
      <c r="BV546" s="39" t="s">
        <v>1004</v>
      </c>
      <c r="BW546" s="39" t="s">
        <v>1003</v>
      </c>
      <c r="BX546" s="39">
        <v>1</v>
      </c>
      <c r="BY546" s="39">
        <v>8</v>
      </c>
    </row>
    <row r="547" spans="68:77" ht="26">
      <c r="BP547" t="s">
        <v>2982</v>
      </c>
      <c r="BQ547" t="s">
        <v>1236</v>
      </c>
      <c r="BT547" s="39" t="s">
        <v>2983</v>
      </c>
      <c r="BU547" s="39" t="s">
        <v>1677</v>
      </c>
      <c r="BV547" s="39" t="s">
        <v>1004</v>
      </c>
      <c r="BW547" s="39" t="s">
        <v>1003</v>
      </c>
      <c r="BX547" s="39">
        <v>1</v>
      </c>
      <c r="BY547" s="39">
        <v>8</v>
      </c>
    </row>
    <row r="548" spans="68:77" ht="26">
      <c r="BP548" t="s">
        <v>2984</v>
      </c>
      <c r="BQ548" t="s">
        <v>1222</v>
      </c>
      <c r="BT548" s="39" t="s">
        <v>2985</v>
      </c>
      <c r="BU548" s="39" t="s">
        <v>1728</v>
      </c>
      <c r="BV548" s="39" t="s">
        <v>1004</v>
      </c>
      <c r="BW548" s="39" t="s">
        <v>1003</v>
      </c>
      <c r="BX548" s="39">
        <v>1</v>
      </c>
      <c r="BY548" s="39">
        <v>8</v>
      </c>
    </row>
    <row r="549" spans="68:77" ht="26">
      <c r="BP549" t="s">
        <v>2986</v>
      </c>
      <c r="BQ549" t="s">
        <v>1236</v>
      </c>
      <c r="BT549" s="39" t="s">
        <v>2987</v>
      </c>
      <c r="BU549" s="39" t="s">
        <v>1339</v>
      </c>
      <c r="BV549" s="39" t="s">
        <v>1004</v>
      </c>
      <c r="BW549" s="39" t="s">
        <v>1003</v>
      </c>
      <c r="BX549" s="39">
        <v>1</v>
      </c>
      <c r="BY549" s="39">
        <v>8</v>
      </c>
    </row>
    <row r="550" spans="68:77" ht="26">
      <c r="BP550" t="s">
        <v>2988</v>
      </c>
      <c r="BQ550" t="s">
        <v>1222</v>
      </c>
      <c r="BT550" s="39" t="s">
        <v>2881</v>
      </c>
      <c r="BU550" s="39" t="s">
        <v>1217</v>
      </c>
      <c r="BV550" s="39" t="s">
        <v>1004</v>
      </c>
      <c r="BW550" s="39" t="s">
        <v>1021</v>
      </c>
      <c r="BX550" s="39">
        <v>1</v>
      </c>
      <c r="BY550" s="39">
        <v>17</v>
      </c>
    </row>
    <row r="551" spans="68:77" ht="26">
      <c r="BP551" t="s">
        <v>2989</v>
      </c>
      <c r="BQ551" t="s">
        <v>1236</v>
      </c>
      <c r="BT551" s="39" t="s">
        <v>2827</v>
      </c>
      <c r="BU551" s="39" t="s">
        <v>1376</v>
      </c>
      <c r="BV551" s="39" t="s">
        <v>1004</v>
      </c>
      <c r="BW551" s="39" t="s">
        <v>1021</v>
      </c>
      <c r="BX551" s="39">
        <v>1</v>
      </c>
      <c r="BY551" s="39">
        <v>17</v>
      </c>
    </row>
    <row r="552" spans="68:77">
      <c r="BP552" t="s">
        <v>2990</v>
      </c>
      <c r="BQ552" t="s">
        <v>1222</v>
      </c>
      <c r="BT552" s="39" t="s">
        <v>2784</v>
      </c>
      <c r="BU552" s="39" t="s">
        <v>1429</v>
      </c>
      <c r="BV552" s="39" t="s">
        <v>1004</v>
      </c>
      <c r="BW552" s="39" t="s">
        <v>1021</v>
      </c>
      <c r="BX552" s="39">
        <v>1</v>
      </c>
      <c r="BY552" s="39">
        <v>17</v>
      </c>
    </row>
    <row r="553" spans="68:77" ht="26">
      <c r="BP553" t="s">
        <v>2991</v>
      </c>
      <c r="BQ553" t="s">
        <v>1236</v>
      </c>
      <c r="BT553" s="39" t="s">
        <v>2992</v>
      </c>
      <c r="BU553" s="39" t="s">
        <v>2677</v>
      </c>
      <c r="BV553" s="39" t="s">
        <v>1004</v>
      </c>
      <c r="BW553" s="39" t="s">
        <v>1021</v>
      </c>
      <c r="BX553" s="39">
        <v>1</v>
      </c>
      <c r="BY553" s="39">
        <v>17</v>
      </c>
    </row>
    <row r="554" spans="68:77" ht="26">
      <c r="BP554" t="s">
        <v>2993</v>
      </c>
      <c r="BQ554" t="s">
        <v>1222</v>
      </c>
      <c r="BT554" s="39" t="s">
        <v>2994</v>
      </c>
      <c r="BU554" s="39" t="s">
        <v>2680</v>
      </c>
      <c r="BV554" s="39" t="s">
        <v>1004</v>
      </c>
      <c r="BW554" s="39" t="s">
        <v>1021</v>
      </c>
      <c r="BX554" s="39">
        <v>1</v>
      </c>
      <c r="BY554" s="39">
        <v>17</v>
      </c>
    </row>
    <row r="555" spans="68:77" ht="26">
      <c r="BP555" t="s">
        <v>2995</v>
      </c>
      <c r="BQ555" t="s">
        <v>1264</v>
      </c>
      <c r="BT555" s="39" t="s">
        <v>2658</v>
      </c>
      <c r="BU555" s="39" t="s">
        <v>1554</v>
      </c>
      <c r="BV555" s="39" t="s">
        <v>1004</v>
      </c>
      <c r="BW555" s="39" t="s">
        <v>1021</v>
      </c>
      <c r="BX555" s="39">
        <v>1</v>
      </c>
      <c r="BY555" s="39">
        <v>17</v>
      </c>
    </row>
    <row r="556" spans="68:77" ht="26">
      <c r="BP556" t="s">
        <v>2996</v>
      </c>
      <c r="BQ556" t="s">
        <v>1222</v>
      </c>
      <c r="BT556" s="39" t="s">
        <v>2623</v>
      </c>
      <c r="BU556" s="39" t="s">
        <v>1606</v>
      </c>
      <c r="BV556" s="39" t="s">
        <v>1004</v>
      </c>
      <c r="BW556" s="39" t="s">
        <v>1021</v>
      </c>
      <c r="BX556" s="39">
        <v>1</v>
      </c>
      <c r="BY556" s="39">
        <v>17</v>
      </c>
    </row>
    <row r="557" spans="68:77" ht="26">
      <c r="BP557" t="s">
        <v>2997</v>
      </c>
      <c r="BQ557" t="s">
        <v>1222</v>
      </c>
      <c r="BT557" s="39" t="s">
        <v>2549</v>
      </c>
      <c r="BU557" s="39" t="s">
        <v>1631</v>
      </c>
      <c r="BV557" s="39" t="s">
        <v>1004</v>
      </c>
      <c r="BW557" s="39" t="s">
        <v>1021</v>
      </c>
      <c r="BX557" s="39">
        <v>1</v>
      </c>
      <c r="BY557" s="39">
        <v>17</v>
      </c>
    </row>
    <row r="558" spans="68:77" ht="26">
      <c r="BP558" t="s">
        <v>2998</v>
      </c>
      <c r="BQ558" t="s">
        <v>1236</v>
      </c>
      <c r="BT558" s="39" t="s">
        <v>2383</v>
      </c>
      <c r="BU558" s="39" t="s">
        <v>1677</v>
      </c>
      <c r="BV558" s="39" t="s">
        <v>1004</v>
      </c>
      <c r="BW558" s="39" t="s">
        <v>1021</v>
      </c>
      <c r="BX558" s="39">
        <v>1</v>
      </c>
      <c r="BY558" s="39">
        <v>17</v>
      </c>
    </row>
    <row r="559" spans="68:77" ht="26">
      <c r="BP559" t="s">
        <v>2999</v>
      </c>
      <c r="BQ559" t="s">
        <v>1236</v>
      </c>
      <c r="BT559" s="39" t="s">
        <v>1944</v>
      </c>
      <c r="BU559" s="39" t="s">
        <v>1728</v>
      </c>
      <c r="BV559" s="39" t="s">
        <v>1004</v>
      </c>
      <c r="BW559" s="39" t="s">
        <v>1021</v>
      </c>
      <c r="BX559" s="39">
        <v>1</v>
      </c>
      <c r="BY559" s="39">
        <v>17</v>
      </c>
    </row>
    <row r="560" spans="68:77" ht="26">
      <c r="BP560" t="s">
        <v>3000</v>
      </c>
      <c r="BQ560" t="s">
        <v>1236</v>
      </c>
      <c r="BT560" s="39" t="s">
        <v>2856</v>
      </c>
      <c r="BU560" s="39" t="s">
        <v>1339</v>
      </c>
      <c r="BV560" s="39" t="s">
        <v>1004</v>
      </c>
      <c r="BW560" s="39" t="s">
        <v>1021</v>
      </c>
      <c r="BX560" s="39">
        <v>1</v>
      </c>
      <c r="BY560" s="39">
        <v>16</v>
      </c>
    </row>
    <row r="561" spans="68:77" ht="26">
      <c r="BP561" t="s">
        <v>3001</v>
      </c>
      <c r="BQ561" t="s">
        <v>1342</v>
      </c>
      <c r="BT561" s="39" t="s">
        <v>2881</v>
      </c>
      <c r="BU561" s="39" t="s">
        <v>1217</v>
      </c>
      <c r="BV561" s="39" t="s">
        <v>1004</v>
      </c>
      <c r="BW561" s="39" t="s">
        <v>1021</v>
      </c>
      <c r="BX561" s="39">
        <v>3</v>
      </c>
      <c r="BY561" s="39">
        <v>16</v>
      </c>
    </row>
    <row r="562" spans="68:77" ht="26">
      <c r="BP562" t="s">
        <v>3002</v>
      </c>
      <c r="BQ562" t="s">
        <v>1342</v>
      </c>
      <c r="BT562" s="39" t="s">
        <v>2827</v>
      </c>
      <c r="BU562" s="39" t="s">
        <v>1376</v>
      </c>
      <c r="BV562" s="39" t="s">
        <v>1004</v>
      </c>
      <c r="BW562" s="39" t="s">
        <v>1021</v>
      </c>
      <c r="BX562" s="39">
        <v>3</v>
      </c>
      <c r="BY562" s="39">
        <v>16</v>
      </c>
    </row>
    <row r="563" spans="68:77">
      <c r="BP563" t="s">
        <v>3003</v>
      </c>
      <c r="BQ563" t="s">
        <v>1342</v>
      </c>
      <c r="BT563" s="39" t="s">
        <v>2784</v>
      </c>
      <c r="BU563" s="39" t="s">
        <v>1429</v>
      </c>
      <c r="BV563" s="39" t="s">
        <v>1004</v>
      </c>
      <c r="BW563" s="39" t="s">
        <v>1021</v>
      </c>
      <c r="BX563" s="39">
        <v>3</v>
      </c>
      <c r="BY563" s="39">
        <v>16</v>
      </c>
    </row>
    <row r="564" spans="68:77" ht="26">
      <c r="BP564" t="s">
        <v>3004</v>
      </c>
      <c r="BQ564" t="s">
        <v>1342</v>
      </c>
      <c r="BT564" s="39" t="s">
        <v>2992</v>
      </c>
      <c r="BU564" s="39" t="s">
        <v>2677</v>
      </c>
      <c r="BV564" s="39" t="s">
        <v>1004</v>
      </c>
      <c r="BW564" s="39" t="s">
        <v>1021</v>
      </c>
      <c r="BX564" s="39">
        <v>3</v>
      </c>
      <c r="BY564" s="39">
        <v>16</v>
      </c>
    </row>
    <row r="565" spans="68:77" ht="26">
      <c r="BP565" t="s">
        <v>3005</v>
      </c>
      <c r="BQ565" t="s">
        <v>1342</v>
      </c>
      <c r="BT565" s="39" t="s">
        <v>2994</v>
      </c>
      <c r="BU565" s="39" t="s">
        <v>2680</v>
      </c>
      <c r="BV565" s="39" t="s">
        <v>1004</v>
      </c>
      <c r="BW565" s="39" t="s">
        <v>1021</v>
      </c>
      <c r="BX565" s="39">
        <v>3</v>
      </c>
      <c r="BY565" s="39">
        <v>16</v>
      </c>
    </row>
    <row r="566" spans="68:77" ht="26">
      <c r="BP566" t="s">
        <v>3006</v>
      </c>
      <c r="BQ566" t="s">
        <v>1342</v>
      </c>
      <c r="BT566" s="39" t="s">
        <v>2658</v>
      </c>
      <c r="BU566" s="39" t="s">
        <v>1554</v>
      </c>
      <c r="BV566" s="39" t="s">
        <v>1004</v>
      </c>
      <c r="BW566" s="39" t="s">
        <v>1021</v>
      </c>
      <c r="BX566" s="39">
        <v>3</v>
      </c>
      <c r="BY566" s="39">
        <v>16</v>
      </c>
    </row>
    <row r="567" spans="68:77" ht="26">
      <c r="BP567" t="s">
        <v>3007</v>
      </c>
      <c r="BQ567" t="s">
        <v>1342</v>
      </c>
      <c r="BT567" s="39" t="s">
        <v>2623</v>
      </c>
      <c r="BU567" s="39" t="s">
        <v>1606</v>
      </c>
      <c r="BV567" s="39" t="s">
        <v>1004</v>
      </c>
      <c r="BW567" s="39" t="s">
        <v>1021</v>
      </c>
      <c r="BX567" s="39">
        <v>3</v>
      </c>
      <c r="BY567" s="39">
        <v>16</v>
      </c>
    </row>
    <row r="568" spans="68:77" ht="26">
      <c r="BP568" t="s">
        <v>3008</v>
      </c>
      <c r="BQ568" t="s">
        <v>1342</v>
      </c>
      <c r="BT568" s="39" t="s">
        <v>2549</v>
      </c>
      <c r="BU568" s="39" t="s">
        <v>1631</v>
      </c>
      <c r="BV568" s="39" t="s">
        <v>1004</v>
      </c>
      <c r="BW568" s="39" t="s">
        <v>1021</v>
      </c>
      <c r="BX568" s="39">
        <v>3</v>
      </c>
      <c r="BY568" s="39">
        <v>16</v>
      </c>
    </row>
    <row r="569" spans="68:77" ht="26">
      <c r="BP569" t="s">
        <v>3009</v>
      </c>
      <c r="BQ569" t="s">
        <v>1342</v>
      </c>
      <c r="BT569" s="39" t="s">
        <v>2383</v>
      </c>
      <c r="BU569" s="39" t="s">
        <v>1677</v>
      </c>
      <c r="BV569" s="39" t="s">
        <v>1004</v>
      </c>
      <c r="BW569" s="39" t="s">
        <v>1021</v>
      </c>
      <c r="BX569" s="39">
        <v>3</v>
      </c>
      <c r="BY569" s="39">
        <v>16</v>
      </c>
    </row>
    <row r="570" spans="68:77" ht="26">
      <c r="BP570" t="s">
        <v>3010</v>
      </c>
      <c r="BQ570" t="s">
        <v>1342</v>
      </c>
      <c r="BT570" s="39" t="s">
        <v>1944</v>
      </c>
      <c r="BU570" s="39" t="s">
        <v>1728</v>
      </c>
      <c r="BV570" s="39" t="s">
        <v>1004</v>
      </c>
      <c r="BW570" s="39" t="s">
        <v>1021</v>
      </c>
      <c r="BX570" s="39">
        <v>3</v>
      </c>
      <c r="BY570" s="39">
        <v>16</v>
      </c>
    </row>
    <row r="571" spans="68:77" ht="26">
      <c r="BP571" t="s">
        <v>3011</v>
      </c>
      <c r="BQ571" t="s">
        <v>1342</v>
      </c>
      <c r="BT571" s="39" t="s">
        <v>2856</v>
      </c>
      <c r="BU571" s="39" t="s">
        <v>1339</v>
      </c>
      <c r="BV571" s="39" t="s">
        <v>1004</v>
      </c>
      <c r="BW571" s="39" t="s">
        <v>1021</v>
      </c>
      <c r="BX571" s="39">
        <v>3</v>
      </c>
      <c r="BY571" s="39">
        <v>16</v>
      </c>
    </row>
    <row r="572" spans="68:77">
      <c r="BP572" t="s">
        <v>3012</v>
      </c>
      <c r="BQ572" t="s">
        <v>1342</v>
      </c>
      <c r="BT572" s="39" t="s">
        <v>2879</v>
      </c>
      <c r="BU572" s="39" t="s">
        <v>1232</v>
      </c>
      <c r="BV572" s="39">
        <v>10</v>
      </c>
      <c r="BW572" s="39" t="s">
        <v>433</v>
      </c>
      <c r="BX572" s="39">
        <v>0</v>
      </c>
      <c r="BY572" s="39">
        <v>2</v>
      </c>
    </row>
    <row r="573" spans="68:77">
      <c r="BP573" t="s">
        <v>3013</v>
      </c>
      <c r="BQ573" t="s">
        <v>1222</v>
      </c>
      <c r="BT573" s="39" t="s">
        <v>2809</v>
      </c>
      <c r="BU573" s="39" t="s">
        <v>1408</v>
      </c>
      <c r="BV573" s="39" t="s">
        <v>119</v>
      </c>
      <c r="BW573" s="39" t="s">
        <v>433</v>
      </c>
      <c r="BX573" s="39">
        <v>0</v>
      </c>
      <c r="BY573" s="39">
        <v>2</v>
      </c>
    </row>
    <row r="574" spans="68:77">
      <c r="BP574" t="s">
        <v>3014</v>
      </c>
      <c r="BQ574" t="s">
        <v>1222</v>
      </c>
      <c r="BT574" s="39" t="s">
        <v>3015</v>
      </c>
      <c r="BU574" s="39" t="s">
        <v>1471</v>
      </c>
      <c r="BV574" s="39" t="s">
        <v>119</v>
      </c>
      <c r="BW574" s="39" t="s">
        <v>433</v>
      </c>
      <c r="BX574" s="39">
        <v>0</v>
      </c>
      <c r="BY574" s="39">
        <v>2</v>
      </c>
    </row>
    <row r="575" spans="68:77">
      <c r="BP575" t="s">
        <v>3016</v>
      </c>
      <c r="BQ575" t="s">
        <v>1222</v>
      </c>
      <c r="BT575" s="39" t="s">
        <v>3017</v>
      </c>
      <c r="BU575" s="39" t="s">
        <v>3018</v>
      </c>
      <c r="BV575" s="39" t="s">
        <v>119</v>
      </c>
      <c r="BW575" s="39" t="s">
        <v>433</v>
      </c>
      <c r="BX575" s="39">
        <v>0</v>
      </c>
      <c r="BY575" s="39">
        <v>2</v>
      </c>
    </row>
    <row r="576" spans="68:77">
      <c r="BP576" t="s">
        <v>3019</v>
      </c>
      <c r="BQ576" t="s">
        <v>1222</v>
      </c>
      <c r="BT576" s="39" t="s">
        <v>3020</v>
      </c>
      <c r="BU576" s="39" t="s">
        <v>3021</v>
      </c>
      <c r="BV576" s="39" t="s">
        <v>119</v>
      </c>
      <c r="BW576" s="39" t="s">
        <v>433</v>
      </c>
      <c r="BX576" s="39">
        <v>0</v>
      </c>
      <c r="BY576" s="39">
        <v>2</v>
      </c>
    </row>
    <row r="577" spans="68:77">
      <c r="BP577" t="s">
        <v>3022</v>
      </c>
      <c r="BQ577" t="s">
        <v>1222</v>
      </c>
      <c r="BT577" s="39" t="s">
        <v>2656</v>
      </c>
      <c r="BU577" s="39" t="s">
        <v>1563</v>
      </c>
      <c r="BV577" s="39" t="s">
        <v>119</v>
      </c>
      <c r="BW577" s="39" t="s">
        <v>433</v>
      </c>
      <c r="BX577" s="39">
        <v>0</v>
      </c>
      <c r="BY577" s="39">
        <v>2</v>
      </c>
    </row>
    <row r="578" spans="68:77">
      <c r="BP578" t="s">
        <v>3023</v>
      </c>
      <c r="BQ578" t="s">
        <v>1236</v>
      </c>
      <c r="BT578" s="39" t="s">
        <v>2620</v>
      </c>
      <c r="BU578" s="39" t="s">
        <v>1615</v>
      </c>
      <c r="BV578" s="39" t="s">
        <v>119</v>
      </c>
      <c r="BW578" s="39" t="s">
        <v>433</v>
      </c>
      <c r="BX578" s="39">
        <v>0</v>
      </c>
      <c r="BY578" s="39">
        <v>2</v>
      </c>
    </row>
    <row r="579" spans="68:77">
      <c r="BP579" t="s">
        <v>3024</v>
      </c>
      <c r="BQ579" t="s">
        <v>1222</v>
      </c>
      <c r="BT579" s="39" t="s">
        <v>2546</v>
      </c>
      <c r="BU579" s="39" t="s">
        <v>1637</v>
      </c>
      <c r="BV579" s="39" t="s">
        <v>119</v>
      </c>
      <c r="BW579" s="39" t="s">
        <v>433</v>
      </c>
      <c r="BX579" s="39">
        <v>0</v>
      </c>
      <c r="BY579" s="39">
        <v>2</v>
      </c>
    </row>
    <row r="580" spans="68:77">
      <c r="BP580" s="39" t="s">
        <v>3025</v>
      </c>
      <c r="BQ580" s="39" t="s">
        <v>1222</v>
      </c>
      <c r="BT580" s="39" t="s">
        <v>2167</v>
      </c>
      <c r="BU580" s="39" t="s">
        <v>1711</v>
      </c>
      <c r="BV580" s="39" t="s">
        <v>119</v>
      </c>
      <c r="BW580" s="39" t="s">
        <v>433</v>
      </c>
      <c r="BX580" s="39">
        <v>0</v>
      </c>
      <c r="BY580" s="39">
        <v>2</v>
      </c>
    </row>
    <row r="581" spans="68:77">
      <c r="BP581" s="39" t="s">
        <v>3026</v>
      </c>
      <c r="BQ581" s="39" t="s">
        <v>1236</v>
      </c>
      <c r="BT581" s="39" t="s">
        <v>1688</v>
      </c>
      <c r="BU581" s="39" t="s">
        <v>1761</v>
      </c>
      <c r="BV581" s="39" t="s">
        <v>119</v>
      </c>
      <c r="BW581" s="39" t="s">
        <v>433</v>
      </c>
      <c r="BX581" s="39">
        <v>0</v>
      </c>
      <c r="BY581" s="39">
        <v>2</v>
      </c>
    </row>
    <row r="582" spans="68:77">
      <c r="BP582" s="39" t="s">
        <v>3027</v>
      </c>
      <c r="BQ582" s="39" t="s">
        <v>1222</v>
      </c>
      <c r="BT582" s="39" t="s">
        <v>1401</v>
      </c>
      <c r="BU582" s="39" t="s">
        <v>1780</v>
      </c>
      <c r="BV582" s="39" t="s">
        <v>119</v>
      </c>
      <c r="BW582" s="39" t="s">
        <v>433</v>
      </c>
      <c r="BX582" s="39">
        <v>0</v>
      </c>
      <c r="BY582" s="39">
        <v>2</v>
      </c>
    </row>
    <row r="583" spans="68:77">
      <c r="BP583" s="39" t="s">
        <v>3028</v>
      </c>
      <c r="BQ583" s="39" t="s">
        <v>1264</v>
      </c>
      <c r="BT583" s="39" t="s">
        <v>2685</v>
      </c>
      <c r="BU583" s="39" t="s">
        <v>1536</v>
      </c>
      <c r="BV583" s="39" t="s">
        <v>119</v>
      </c>
      <c r="BW583" s="39" t="s">
        <v>433</v>
      </c>
      <c r="BX583" s="39">
        <v>0</v>
      </c>
      <c r="BY583" s="39">
        <v>2</v>
      </c>
    </row>
    <row r="584" spans="68:77">
      <c r="BP584" s="39" t="s">
        <v>3029</v>
      </c>
      <c r="BQ584" s="39" t="s">
        <v>1222</v>
      </c>
      <c r="BT584" s="39" t="s">
        <v>2473</v>
      </c>
      <c r="BU584" s="39" t="s">
        <v>1659</v>
      </c>
      <c r="BV584" s="39" t="s">
        <v>119</v>
      </c>
      <c r="BW584" s="39" t="s">
        <v>433</v>
      </c>
      <c r="BX584" s="39">
        <v>0</v>
      </c>
      <c r="BY584" s="39">
        <v>2</v>
      </c>
    </row>
    <row r="585" spans="68:77" ht="26">
      <c r="BP585" s="39" t="s">
        <v>3030</v>
      </c>
      <c r="BQ585" s="39" t="s">
        <v>1222</v>
      </c>
      <c r="BT585" s="39" t="s">
        <v>2854</v>
      </c>
      <c r="BU585" s="39" t="s">
        <v>1352</v>
      </c>
      <c r="BV585" s="39" t="s">
        <v>119</v>
      </c>
      <c r="BW585" s="39" t="s">
        <v>433</v>
      </c>
      <c r="BX585" s="39">
        <v>0</v>
      </c>
      <c r="BY585" s="39">
        <v>2</v>
      </c>
    </row>
    <row r="586" spans="68:77">
      <c r="BP586" s="39" t="s">
        <v>3031</v>
      </c>
      <c r="BQ586" s="39" t="s">
        <v>1236</v>
      </c>
      <c r="BT586" s="39" t="s">
        <v>2877</v>
      </c>
      <c r="BU586" s="39" t="s">
        <v>1232</v>
      </c>
      <c r="BV586" s="39" t="s">
        <v>119</v>
      </c>
      <c r="BW586" s="39" t="s">
        <v>656</v>
      </c>
      <c r="BX586" s="39">
        <v>0</v>
      </c>
      <c r="BY586" s="39">
        <v>3</v>
      </c>
    </row>
    <row r="587" spans="68:77">
      <c r="BP587" s="39" t="s">
        <v>3032</v>
      </c>
      <c r="BQ587" s="39" t="s">
        <v>1236</v>
      </c>
      <c r="BT587" s="39" t="s">
        <v>2808</v>
      </c>
      <c r="BU587" s="39" t="s">
        <v>1408</v>
      </c>
      <c r="BV587" s="39" t="s">
        <v>119</v>
      </c>
      <c r="BW587" s="39" t="s">
        <v>656</v>
      </c>
      <c r="BX587" s="39">
        <v>0</v>
      </c>
      <c r="BY587" s="39">
        <v>3</v>
      </c>
    </row>
    <row r="588" spans="68:77">
      <c r="BP588" s="39" t="s">
        <v>3033</v>
      </c>
      <c r="BQ588" s="39" t="s">
        <v>1236</v>
      </c>
      <c r="BT588" s="39" t="s">
        <v>2731</v>
      </c>
      <c r="BU588" s="39" t="s">
        <v>1471</v>
      </c>
      <c r="BV588" s="39" t="s">
        <v>119</v>
      </c>
      <c r="BW588" s="39" t="s">
        <v>656</v>
      </c>
      <c r="BX588" s="39">
        <v>0</v>
      </c>
      <c r="BY588" s="39">
        <v>3</v>
      </c>
    </row>
    <row r="589" spans="68:77">
      <c r="BP589" s="39" t="s">
        <v>3034</v>
      </c>
      <c r="BQ589" s="39" t="s">
        <v>1342</v>
      </c>
      <c r="BT589" s="39" t="s">
        <v>3035</v>
      </c>
      <c r="BU589" s="39" t="s">
        <v>3018</v>
      </c>
      <c r="BV589" s="39" t="s">
        <v>119</v>
      </c>
      <c r="BW589" s="39" t="s">
        <v>656</v>
      </c>
      <c r="BX589" s="39">
        <v>0</v>
      </c>
      <c r="BY589" s="39">
        <v>3</v>
      </c>
    </row>
    <row r="590" spans="68:77">
      <c r="BP590" s="39" t="s">
        <v>3036</v>
      </c>
      <c r="BQ590" s="39" t="s">
        <v>1342</v>
      </c>
      <c r="BT590" s="39" t="s">
        <v>3037</v>
      </c>
      <c r="BU590" s="39" t="s">
        <v>3021</v>
      </c>
      <c r="BV590" s="39" t="s">
        <v>119</v>
      </c>
      <c r="BW590" s="39" t="s">
        <v>656</v>
      </c>
      <c r="BX590" s="39">
        <v>0</v>
      </c>
      <c r="BY590" s="39">
        <v>3</v>
      </c>
    </row>
    <row r="591" spans="68:77">
      <c r="BP591" s="39" t="s">
        <v>3038</v>
      </c>
      <c r="BQ591" s="39" t="s">
        <v>1342</v>
      </c>
      <c r="BT591" s="39" t="s">
        <v>2654</v>
      </c>
      <c r="BU591" s="39" t="s">
        <v>1563</v>
      </c>
      <c r="BV591" s="39" t="s">
        <v>119</v>
      </c>
      <c r="BW591" s="39" t="s">
        <v>656</v>
      </c>
      <c r="BX591" s="39">
        <v>0</v>
      </c>
      <c r="BY591" s="39">
        <v>3</v>
      </c>
    </row>
    <row r="592" spans="68:77">
      <c r="BP592" s="39" t="s">
        <v>3039</v>
      </c>
      <c r="BQ592" s="39" t="s">
        <v>1342</v>
      </c>
      <c r="BT592" s="39" t="s">
        <v>2617</v>
      </c>
      <c r="BU592" s="39" t="s">
        <v>1615</v>
      </c>
      <c r="BV592" s="39" t="s">
        <v>119</v>
      </c>
      <c r="BW592" s="39" t="s">
        <v>656</v>
      </c>
      <c r="BX592" s="39">
        <v>0</v>
      </c>
      <c r="BY592" s="39">
        <v>3</v>
      </c>
    </row>
    <row r="593" spans="68:77">
      <c r="BP593" s="39" t="s">
        <v>3040</v>
      </c>
      <c r="BQ593" s="39" t="s">
        <v>1342</v>
      </c>
      <c r="BT593" s="39" t="s">
        <v>2543</v>
      </c>
      <c r="BU593" s="39" t="s">
        <v>1637</v>
      </c>
      <c r="BV593" s="39" t="s">
        <v>119</v>
      </c>
      <c r="BW593" s="39" t="s">
        <v>656</v>
      </c>
      <c r="BX593" s="39">
        <v>0</v>
      </c>
      <c r="BY593" s="39">
        <v>3</v>
      </c>
    </row>
    <row r="594" spans="68:77">
      <c r="BP594" s="39" t="s">
        <v>3041</v>
      </c>
      <c r="BQ594" s="39" t="s">
        <v>1342</v>
      </c>
      <c r="BT594" s="39" t="s">
        <v>2160</v>
      </c>
      <c r="BU594" s="39" t="s">
        <v>1711</v>
      </c>
      <c r="BV594" s="39" t="s">
        <v>119</v>
      </c>
      <c r="BW594" s="39" t="s">
        <v>656</v>
      </c>
      <c r="BX594" s="39">
        <v>0</v>
      </c>
      <c r="BY594" s="39">
        <v>3</v>
      </c>
    </row>
    <row r="595" spans="68:77">
      <c r="BP595" s="39" t="s">
        <v>3042</v>
      </c>
      <c r="BQ595" s="39" t="s">
        <v>1222</v>
      </c>
      <c r="BT595" s="39" t="s">
        <v>1679</v>
      </c>
      <c r="BU595" s="39" t="s">
        <v>1761</v>
      </c>
      <c r="BV595" s="39" t="s">
        <v>119</v>
      </c>
      <c r="BW595" s="39" t="s">
        <v>656</v>
      </c>
      <c r="BX595" s="39">
        <v>0</v>
      </c>
      <c r="BY595" s="39">
        <v>3</v>
      </c>
    </row>
    <row r="596" spans="68:77">
      <c r="BP596" s="39" t="s">
        <v>3043</v>
      </c>
      <c r="BQ596" s="39" t="s">
        <v>1222</v>
      </c>
      <c r="BT596" s="39" t="s">
        <v>1391</v>
      </c>
      <c r="BU596" s="39" t="s">
        <v>1780</v>
      </c>
      <c r="BV596" s="39" t="s">
        <v>119</v>
      </c>
      <c r="BW596" s="39" t="s">
        <v>656</v>
      </c>
      <c r="BX596" s="39">
        <v>0</v>
      </c>
      <c r="BY596" s="39">
        <v>3</v>
      </c>
    </row>
    <row r="597" spans="68:77">
      <c r="BP597" s="39" t="s">
        <v>3044</v>
      </c>
      <c r="BQ597" s="39" t="s">
        <v>1236</v>
      </c>
      <c r="BT597" s="39" t="s">
        <v>2683</v>
      </c>
      <c r="BU597" s="39" t="s">
        <v>1536</v>
      </c>
      <c r="BV597" s="39" t="s">
        <v>119</v>
      </c>
      <c r="BW597" s="39" t="s">
        <v>656</v>
      </c>
      <c r="BX597" s="39">
        <v>0</v>
      </c>
      <c r="BY597" s="39">
        <v>3</v>
      </c>
    </row>
    <row r="598" spans="68:77">
      <c r="BP598" s="39" t="s">
        <v>3045</v>
      </c>
      <c r="BQ598" s="39" t="s">
        <v>1222</v>
      </c>
      <c r="BT598" s="39" t="s">
        <v>2471</v>
      </c>
      <c r="BU598" s="39" t="s">
        <v>1659</v>
      </c>
      <c r="BV598" s="39" t="s">
        <v>119</v>
      </c>
      <c r="BW598" s="39" t="s">
        <v>656</v>
      </c>
      <c r="BX598" s="39">
        <v>0</v>
      </c>
      <c r="BY598" s="39">
        <v>3</v>
      </c>
    </row>
    <row r="599" spans="68:77" ht="26">
      <c r="BT599" s="39" t="s">
        <v>2852</v>
      </c>
      <c r="BU599" s="39" t="s">
        <v>1352</v>
      </c>
      <c r="BV599" s="39" t="s">
        <v>119</v>
      </c>
      <c r="BW599" s="39" t="s">
        <v>656</v>
      </c>
      <c r="BX599" s="39">
        <v>0</v>
      </c>
      <c r="BY599" s="39">
        <v>3</v>
      </c>
    </row>
    <row r="600" spans="68:77">
      <c r="BT600" s="39" t="s">
        <v>2875</v>
      </c>
      <c r="BU600" s="39" t="s">
        <v>1232</v>
      </c>
      <c r="BV600" s="39" t="s">
        <v>119</v>
      </c>
      <c r="BW600" s="39" t="s">
        <v>665</v>
      </c>
      <c r="BX600" s="39">
        <v>0</v>
      </c>
      <c r="BY600" s="39">
        <v>4</v>
      </c>
    </row>
    <row r="601" spans="68:77">
      <c r="BT601" s="39" t="s">
        <v>2807</v>
      </c>
      <c r="BU601" s="39" t="s">
        <v>1408</v>
      </c>
      <c r="BV601" s="39" t="s">
        <v>119</v>
      </c>
      <c r="BW601" s="39" t="s">
        <v>665</v>
      </c>
      <c r="BX601" s="39">
        <v>0</v>
      </c>
      <c r="BY601" s="39">
        <v>4</v>
      </c>
    </row>
    <row r="602" spans="68:77">
      <c r="BT602" s="39" t="s">
        <v>2729</v>
      </c>
      <c r="BU602" s="39" t="s">
        <v>1471</v>
      </c>
      <c r="BV602" s="39" t="s">
        <v>119</v>
      </c>
      <c r="BW602" s="39" t="s">
        <v>665</v>
      </c>
      <c r="BX602" s="39">
        <v>0</v>
      </c>
      <c r="BY602" s="39">
        <v>4</v>
      </c>
    </row>
    <row r="603" spans="68:77">
      <c r="BT603" s="39" t="s">
        <v>3046</v>
      </c>
      <c r="BU603" s="39" t="s">
        <v>3018</v>
      </c>
      <c r="BV603" s="39" t="s">
        <v>119</v>
      </c>
      <c r="BW603" s="39" t="s">
        <v>665</v>
      </c>
      <c r="BX603" s="39">
        <v>0</v>
      </c>
      <c r="BY603" s="39">
        <v>4</v>
      </c>
    </row>
    <row r="604" spans="68:77">
      <c r="BT604" s="39" t="s">
        <v>3047</v>
      </c>
      <c r="BU604" s="39" t="s">
        <v>3021</v>
      </c>
      <c r="BV604" s="39" t="s">
        <v>119</v>
      </c>
      <c r="BW604" s="39" t="s">
        <v>665</v>
      </c>
      <c r="BX604" s="39">
        <v>0</v>
      </c>
      <c r="BY604" s="39">
        <v>4</v>
      </c>
    </row>
    <row r="605" spans="68:77">
      <c r="BT605" s="39" t="s">
        <v>2652</v>
      </c>
      <c r="BU605" s="39" t="s">
        <v>1563</v>
      </c>
      <c r="BV605" s="39" t="s">
        <v>119</v>
      </c>
      <c r="BW605" s="39" t="s">
        <v>665</v>
      </c>
      <c r="BX605" s="39">
        <v>0</v>
      </c>
      <c r="BY605" s="39">
        <v>4</v>
      </c>
    </row>
    <row r="606" spans="68:77">
      <c r="BT606" s="39" t="s">
        <v>2615</v>
      </c>
      <c r="BU606" s="39" t="s">
        <v>1615</v>
      </c>
      <c r="BV606" s="39" t="s">
        <v>119</v>
      </c>
      <c r="BW606" s="39" t="s">
        <v>665</v>
      </c>
      <c r="BX606" s="39">
        <v>0</v>
      </c>
      <c r="BY606" s="39">
        <v>4</v>
      </c>
    </row>
    <row r="607" spans="68:77">
      <c r="BT607" s="39" t="s">
        <v>2540</v>
      </c>
      <c r="BU607" s="39" t="s">
        <v>1637</v>
      </c>
      <c r="BV607" s="39" t="s">
        <v>119</v>
      </c>
      <c r="BW607" s="39" t="s">
        <v>665</v>
      </c>
      <c r="BX607" s="39">
        <v>0</v>
      </c>
      <c r="BY607" s="39">
        <v>4</v>
      </c>
    </row>
    <row r="608" spans="68:77">
      <c r="BT608" s="39" t="s">
        <v>2153</v>
      </c>
      <c r="BU608" s="39" t="s">
        <v>1711</v>
      </c>
      <c r="BV608" s="39" t="s">
        <v>119</v>
      </c>
      <c r="BW608" s="39" t="s">
        <v>665</v>
      </c>
      <c r="BX608" s="39">
        <v>0</v>
      </c>
      <c r="BY608" s="39">
        <v>4</v>
      </c>
    </row>
    <row r="609" spans="72:77">
      <c r="BT609" s="39" t="s">
        <v>1669</v>
      </c>
      <c r="BU609" s="39" t="s">
        <v>1761</v>
      </c>
      <c r="BV609" s="39" t="s">
        <v>119</v>
      </c>
      <c r="BW609" s="39" t="s">
        <v>665</v>
      </c>
      <c r="BX609" s="39">
        <v>0</v>
      </c>
      <c r="BY609" s="39">
        <v>4</v>
      </c>
    </row>
    <row r="610" spans="72:77">
      <c r="BT610" s="39" t="s">
        <v>1379</v>
      </c>
      <c r="BU610" s="39" t="s">
        <v>1780</v>
      </c>
      <c r="BV610" s="39" t="s">
        <v>119</v>
      </c>
      <c r="BW610" s="39" t="s">
        <v>665</v>
      </c>
      <c r="BX610" s="39">
        <v>0</v>
      </c>
      <c r="BY610" s="39">
        <v>4</v>
      </c>
    </row>
    <row r="611" spans="72:77">
      <c r="BT611" s="39" t="s">
        <v>2681</v>
      </c>
      <c r="BU611" s="39" t="s">
        <v>1536</v>
      </c>
      <c r="BV611" s="39" t="s">
        <v>119</v>
      </c>
      <c r="BW611" s="39" t="s">
        <v>665</v>
      </c>
      <c r="BX611" s="39">
        <v>0</v>
      </c>
      <c r="BY611" s="39">
        <v>4</v>
      </c>
    </row>
    <row r="612" spans="72:77">
      <c r="BT612" s="39" t="s">
        <v>2469</v>
      </c>
      <c r="BU612" s="39" t="s">
        <v>1659</v>
      </c>
      <c r="BV612" s="39" t="s">
        <v>119</v>
      </c>
      <c r="BW612" s="39" t="s">
        <v>665</v>
      </c>
      <c r="BX612" s="39">
        <v>0</v>
      </c>
      <c r="BY612" s="39">
        <v>4</v>
      </c>
    </row>
    <row r="613" spans="72:77" ht="26">
      <c r="BT613" s="39" t="s">
        <v>2850</v>
      </c>
      <c r="BU613" s="39" t="s">
        <v>1352</v>
      </c>
      <c r="BV613" s="39" t="s">
        <v>119</v>
      </c>
      <c r="BW613" s="39" t="s">
        <v>665</v>
      </c>
      <c r="BX613" s="39">
        <v>0</v>
      </c>
      <c r="BY613" s="39">
        <v>4</v>
      </c>
    </row>
    <row r="614" spans="72:77">
      <c r="BT614" t="s">
        <v>3033</v>
      </c>
      <c r="BU614" t="s">
        <v>1514</v>
      </c>
      <c r="BV614" t="s">
        <v>119</v>
      </c>
      <c r="BW614" t="s">
        <v>433</v>
      </c>
      <c r="BX614">
        <v>1</v>
      </c>
      <c r="BY614">
        <v>2</v>
      </c>
    </row>
    <row r="615" spans="72:77">
      <c r="BT615" t="s">
        <v>3032</v>
      </c>
      <c r="BU615" t="s">
        <v>1514</v>
      </c>
      <c r="BV615" t="s">
        <v>119</v>
      </c>
      <c r="BW615" t="s">
        <v>656</v>
      </c>
      <c r="BX615">
        <v>1</v>
      </c>
      <c r="BY615">
        <v>3</v>
      </c>
    </row>
    <row r="616" spans="72:77">
      <c r="BT616" t="s">
        <v>3031</v>
      </c>
      <c r="BU616" t="s">
        <v>1514</v>
      </c>
      <c r="BV616" t="s">
        <v>119</v>
      </c>
      <c r="BW616" t="s">
        <v>665</v>
      </c>
      <c r="BX616">
        <v>1</v>
      </c>
      <c r="BY616">
        <v>4</v>
      </c>
    </row>
    <row r="617" spans="72:77">
      <c r="BT617" t="s">
        <v>3030</v>
      </c>
      <c r="BU617" t="s">
        <v>1514</v>
      </c>
      <c r="BV617" t="s">
        <v>119</v>
      </c>
      <c r="BW617" t="s">
        <v>120</v>
      </c>
      <c r="BX617">
        <v>1</v>
      </c>
    </row>
    <row r="618" spans="72:77">
      <c r="BT618" t="s">
        <v>3030</v>
      </c>
      <c r="BU618" t="s">
        <v>1514</v>
      </c>
      <c r="BV618" t="s">
        <v>119</v>
      </c>
      <c r="BW618" t="s">
        <v>120</v>
      </c>
      <c r="BX618">
        <v>3</v>
      </c>
    </row>
    <row r="619" spans="72:77">
      <c r="BT619" t="s">
        <v>3029</v>
      </c>
      <c r="BU619" t="s">
        <v>1514</v>
      </c>
      <c r="BV619" t="s">
        <v>119</v>
      </c>
      <c r="BW619" t="s">
        <v>1003</v>
      </c>
      <c r="BX619">
        <v>1</v>
      </c>
    </row>
    <row r="620" spans="72:77">
      <c r="BT620" t="s">
        <v>3029</v>
      </c>
      <c r="BU620" t="s">
        <v>1514</v>
      </c>
      <c r="BV620" t="s">
        <v>119</v>
      </c>
      <c r="BW620" t="s">
        <v>1003</v>
      </c>
      <c r="BX620">
        <v>3</v>
      </c>
    </row>
    <row r="621" spans="72:77">
      <c r="BT621" t="s">
        <v>3028</v>
      </c>
      <c r="BU621" t="s">
        <v>1514</v>
      </c>
      <c r="BV621" t="s">
        <v>119</v>
      </c>
      <c r="BW621" t="s">
        <v>1004</v>
      </c>
      <c r="BX621">
        <v>3</v>
      </c>
    </row>
    <row r="622" spans="72:77">
      <c r="BT622" t="s">
        <v>3027</v>
      </c>
      <c r="BU622" t="s">
        <v>1514</v>
      </c>
      <c r="BV622" t="s">
        <v>119</v>
      </c>
      <c r="BW622" t="s">
        <v>1005</v>
      </c>
      <c r="BX622">
        <v>1</v>
      </c>
      <c r="BY622">
        <v>9</v>
      </c>
    </row>
    <row r="623" spans="72:77">
      <c r="BT623" t="s">
        <v>3027</v>
      </c>
      <c r="BU623" t="s">
        <v>1514</v>
      </c>
      <c r="BV623" t="s">
        <v>119</v>
      </c>
      <c r="BW623" t="s">
        <v>1005</v>
      </c>
      <c r="BX623">
        <v>3</v>
      </c>
      <c r="BY623">
        <v>8</v>
      </c>
    </row>
    <row r="624" spans="72:77">
      <c r="BT624" t="s">
        <v>3026</v>
      </c>
      <c r="BU624" t="s">
        <v>1514</v>
      </c>
      <c r="BV624" t="s">
        <v>605</v>
      </c>
      <c r="BW624" t="s">
        <v>609</v>
      </c>
      <c r="BX624">
        <v>1</v>
      </c>
      <c r="BY624">
        <v>5</v>
      </c>
    </row>
    <row r="625" spans="72:77">
      <c r="BT625" t="s">
        <v>3025</v>
      </c>
      <c r="BU625" t="s">
        <v>1514</v>
      </c>
      <c r="BV625" t="s">
        <v>605</v>
      </c>
      <c r="BW625" t="s">
        <v>1009</v>
      </c>
      <c r="BX625">
        <v>1</v>
      </c>
      <c r="BY625">
        <v>11</v>
      </c>
    </row>
    <row r="626" spans="72:77">
      <c r="BT626" t="s">
        <v>3025</v>
      </c>
      <c r="BU626" t="s">
        <v>1514</v>
      </c>
      <c r="BV626" t="s">
        <v>605</v>
      </c>
      <c r="BW626" t="s">
        <v>1009</v>
      </c>
      <c r="BX626">
        <v>3</v>
      </c>
      <c r="BY626">
        <v>10</v>
      </c>
    </row>
    <row r="627" spans="72:77">
      <c r="BT627" t="s">
        <v>3048</v>
      </c>
      <c r="BU627" t="s">
        <v>1494</v>
      </c>
      <c r="BV627" t="s">
        <v>119</v>
      </c>
      <c r="BW627" t="s">
        <v>433</v>
      </c>
      <c r="BX627">
        <v>1</v>
      </c>
      <c r="BY627">
        <v>2</v>
      </c>
    </row>
    <row r="628" spans="72:77">
      <c r="BT628" t="s">
        <v>3049</v>
      </c>
      <c r="BU628" t="s">
        <v>1494</v>
      </c>
      <c r="BV628" t="s">
        <v>119</v>
      </c>
      <c r="BW628" t="s">
        <v>656</v>
      </c>
      <c r="BX628">
        <v>1</v>
      </c>
      <c r="BY628">
        <v>3</v>
      </c>
    </row>
    <row r="629" spans="72:77">
      <c r="BT629" t="s">
        <v>3050</v>
      </c>
      <c r="BU629" t="s">
        <v>1494</v>
      </c>
      <c r="BV629" t="s">
        <v>119</v>
      </c>
      <c r="BW629" t="s">
        <v>665</v>
      </c>
      <c r="BX629">
        <v>1</v>
      </c>
      <c r="BY629">
        <v>4</v>
      </c>
    </row>
    <row r="630" spans="72:77">
      <c r="BT630" t="s">
        <v>3051</v>
      </c>
      <c r="BU630" t="s">
        <v>1494</v>
      </c>
      <c r="BV630" t="s">
        <v>119</v>
      </c>
      <c r="BW630" t="s">
        <v>120</v>
      </c>
      <c r="BX630">
        <v>1</v>
      </c>
    </row>
    <row r="631" spans="72:77">
      <c r="BT631" t="s">
        <v>3051</v>
      </c>
      <c r="BU631" t="s">
        <v>1494</v>
      </c>
      <c r="BV631" t="s">
        <v>119</v>
      </c>
      <c r="BW631" t="s">
        <v>120</v>
      </c>
      <c r="BX631">
        <v>3</v>
      </c>
    </row>
    <row r="632" spans="72:77">
      <c r="BT632" t="s">
        <v>3045</v>
      </c>
      <c r="BU632" t="s">
        <v>1494</v>
      </c>
      <c r="BV632" t="s">
        <v>119</v>
      </c>
      <c r="BW632" t="s">
        <v>1003</v>
      </c>
      <c r="BX632">
        <v>1</v>
      </c>
    </row>
    <row r="633" spans="72:77">
      <c r="BT633" t="s">
        <v>3045</v>
      </c>
      <c r="BU633" t="s">
        <v>1494</v>
      </c>
      <c r="BV633" t="s">
        <v>119</v>
      </c>
      <c r="BW633" t="s">
        <v>1003</v>
      </c>
      <c r="BX633">
        <v>3</v>
      </c>
    </row>
    <row r="634" spans="72:77">
      <c r="BT634" t="s">
        <v>3044</v>
      </c>
      <c r="BU634" t="s">
        <v>1494</v>
      </c>
      <c r="BV634" t="s">
        <v>119</v>
      </c>
      <c r="BW634" t="s">
        <v>1004</v>
      </c>
      <c r="BX634">
        <v>3</v>
      </c>
    </row>
    <row r="635" spans="72:77">
      <c r="BT635" t="s">
        <v>3043</v>
      </c>
      <c r="BU635" t="s">
        <v>1494</v>
      </c>
      <c r="BV635" t="s">
        <v>119</v>
      </c>
      <c r="BW635" t="s">
        <v>1005</v>
      </c>
      <c r="BX635">
        <v>1</v>
      </c>
      <c r="BY635">
        <v>9</v>
      </c>
    </row>
    <row r="636" spans="72:77">
      <c r="BT636" t="s">
        <v>3043</v>
      </c>
      <c r="BU636" t="s">
        <v>1494</v>
      </c>
      <c r="BV636" t="s">
        <v>119</v>
      </c>
      <c r="BW636" t="s">
        <v>1005</v>
      </c>
      <c r="BX636">
        <v>3</v>
      </c>
      <c r="BY636">
        <v>8</v>
      </c>
    </row>
    <row r="637" spans="72:77">
      <c r="BT637" t="s">
        <v>3052</v>
      </c>
      <c r="BU637" t="s">
        <v>1494</v>
      </c>
      <c r="BV637" t="s">
        <v>605</v>
      </c>
      <c r="BW637" t="s">
        <v>609</v>
      </c>
      <c r="BX637">
        <v>1</v>
      </c>
      <c r="BY637">
        <v>5</v>
      </c>
    </row>
    <row r="638" spans="72:77">
      <c r="BT638" t="s">
        <v>3042</v>
      </c>
      <c r="BU638" t="s">
        <v>1494</v>
      </c>
      <c r="BV638" t="s">
        <v>605</v>
      </c>
      <c r="BW638" t="s">
        <v>1009</v>
      </c>
      <c r="BX638">
        <v>1</v>
      </c>
      <c r="BY638">
        <v>11</v>
      </c>
    </row>
    <row r="639" spans="72:77">
      <c r="BT639" t="s">
        <v>3042</v>
      </c>
      <c r="BU639" t="s">
        <v>1494</v>
      </c>
      <c r="BV639" t="s">
        <v>605</v>
      </c>
      <c r="BW639" t="s">
        <v>1009</v>
      </c>
      <c r="BX639">
        <v>3</v>
      </c>
      <c r="BY639">
        <v>10</v>
      </c>
    </row>
    <row r="640" spans="72:77">
      <c r="BT640" t="s">
        <v>3041</v>
      </c>
      <c r="BU640" t="s">
        <v>1504</v>
      </c>
      <c r="BV640" t="s">
        <v>119</v>
      </c>
      <c r="BW640" t="s">
        <v>433</v>
      </c>
      <c r="BX640">
        <v>0</v>
      </c>
      <c r="BY640">
        <v>2</v>
      </c>
    </row>
    <row r="641" spans="72:77">
      <c r="BT641" t="s">
        <v>3040</v>
      </c>
      <c r="BU641" t="s">
        <v>1504</v>
      </c>
      <c r="BV641" t="s">
        <v>119</v>
      </c>
      <c r="BW641" t="s">
        <v>656</v>
      </c>
      <c r="BX641">
        <v>0</v>
      </c>
      <c r="BY641">
        <v>3</v>
      </c>
    </row>
    <row r="642" spans="72:77">
      <c r="BT642" t="s">
        <v>3039</v>
      </c>
      <c r="BU642" t="s">
        <v>1504</v>
      </c>
      <c r="BV642" t="s">
        <v>119</v>
      </c>
      <c r="BW642" t="s">
        <v>665</v>
      </c>
      <c r="BX642">
        <v>0</v>
      </c>
      <c r="BY642">
        <v>4</v>
      </c>
    </row>
  </sheetData>
  <sheetProtection algorithmName="SHA-512" hashValue="jLK1aCUX0WQ5ZqQo5JFpbqaOnW2GpGAha1pwDhn2la7lfQPMjFNkglqgt8QHzda/fGxz7p63/dy2XGWosYWYMA==" saltValue="AzjLEzl2Ji1l67zCcHJTWA==" spinCount="100000" sheet="1" selectLockedCells="1" selectUnlockedCells="1"/>
  <phoneticPr fontId="58" type="noConversion"/>
  <pageMargins left="0.75" right="0.75" top="1" bottom="1" header="0.5" footer="0.5"/>
  <pageSetup paperSize="9" orientation="portrait"/>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Y430"/>
  <sheetViews>
    <sheetView topLeftCell="J180" zoomScale="85" zoomScaleNormal="85" workbookViewId="0">
      <selection activeCell="L190" sqref="L190"/>
    </sheetView>
  </sheetViews>
  <sheetFormatPr defaultColWidth="8.7265625" defaultRowHeight="14.5"/>
  <cols>
    <col min="1" max="1" width="34.08984375" customWidth="1"/>
    <col min="2" max="2" width="33.453125" customWidth="1"/>
    <col min="3" max="3" width="32.36328125" customWidth="1"/>
    <col min="4" max="4" width="38.36328125" customWidth="1"/>
    <col min="5" max="6" width="11.90625" customWidth="1"/>
    <col min="7" max="7" width="12.453125" customWidth="1"/>
    <col min="9" max="9" width="50.08984375" customWidth="1"/>
    <col min="10" max="10" width="29.54296875" customWidth="1"/>
    <col min="11" max="11" width="47.90625" customWidth="1"/>
    <col min="12" max="12" width="61" customWidth="1"/>
    <col min="13" max="13" width="16.6328125" customWidth="1"/>
    <col min="15" max="15" width="16.1796875" customWidth="1"/>
    <col min="16" max="16" width="20.1796875" customWidth="1"/>
    <col min="17" max="17" width="29.90625" customWidth="1"/>
    <col min="18" max="18" width="63.08984375" customWidth="1"/>
    <col min="19" max="19" width="17.1796875" customWidth="1"/>
    <col min="20" max="20" width="15.81640625" customWidth="1"/>
  </cols>
  <sheetData>
    <row r="1" spans="1:23">
      <c r="A1" s="7" t="s">
        <v>280</v>
      </c>
      <c r="B1" s="137" t="s">
        <v>282</v>
      </c>
      <c r="C1" s="137"/>
      <c r="D1" s="137"/>
      <c r="E1" s="137"/>
    </row>
    <row r="2" spans="1:23">
      <c r="A2" s="7" t="s">
        <v>3053</v>
      </c>
      <c r="B2" s="147" t="s">
        <v>2498</v>
      </c>
      <c r="C2" s="148"/>
      <c r="D2" s="139"/>
      <c r="E2" s="7" t="s">
        <v>3054</v>
      </c>
      <c r="F2" t="s">
        <v>3055</v>
      </c>
    </row>
    <row r="3" spans="1:23">
      <c r="A3" s="7" t="s">
        <v>3056</v>
      </c>
      <c r="B3" s="147" t="s">
        <v>3057</v>
      </c>
      <c r="C3" s="148"/>
      <c r="D3" s="148"/>
      <c r="E3" s="139"/>
    </row>
    <row r="4" spans="1:23">
      <c r="A4" s="7" t="s">
        <v>3058</v>
      </c>
      <c r="B4" s="147" t="s">
        <v>3059</v>
      </c>
      <c r="C4" s="148"/>
      <c r="D4" s="148"/>
      <c r="E4" s="139"/>
    </row>
    <row r="5" spans="1:23">
      <c r="A5" s="7" t="s">
        <v>283</v>
      </c>
      <c r="B5" s="137" t="s">
        <v>153</v>
      </c>
      <c r="C5" s="137"/>
      <c r="D5" s="137"/>
      <c r="E5" s="137"/>
    </row>
    <row r="6" spans="1:23">
      <c r="A6" s="7" t="s">
        <v>3060</v>
      </c>
      <c r="B6" s="137" t="e">
        <f>VLOOKUP(C14,K31:L102,2,0)</f>
        <v>#N/A</v>
      </c>
      <c r="C6" s="137"/>
      <c r="D6" s="137"/>
      <c r="E6" s="137"/>
    </row>
    <row r="7" spans="1:23">
      <c r="B7" s="8"/>
      <c r="C7" s="8"/>
      <c r="D7" s="8"/>
      <c r="E7" s="8"/>
    </row>
    <row r="8" spans="1:23">
      <c r="B8" s="8"/>
      <c r="C8" s="8"/>
      <c r="D8" s="8"/>
      <c r="E8" s="8"/>
    </row>
    <row r="10" spans="1:23">
      <c r="A10" t="s">
        <v>3061</v>
      </c>
      <c r="B10" t="str">
        <f>Sheet1!H96&amp;Sheet1!H97</f>
        <v>1. Rupture disc only1. Without</v>
      </c>
      <c r="D10" t="s">
        <v>3062</v>
      </c>
    </row>
    <row r="11" spans="1:23">
      <c r="A11" t="s">
        <v>3063</v>
      </c>
      <c r="B11" t="str">
        <f>B10</f>
        <v>1. Rupture disc only1. Without</v>
      </c>
      <c r="C11" t="e">
        <f>VLOOKUP(B11,T15:U26,2,0)</f>
        <v>#N/A</v>
      </c>
      <c r="D11" t="s">
        <v>3062</v>
      </c>
    </row>
    <row r="12" spans="1:23">
      <c r="A12" t="s">
        <v>3061</v>
      </c>
      <c r="B12" t="e">
        <f>C11&amp;D11&amp;Sheet1!H98</f>
        <v>#N/A</v>
      </c>
      <c r="C12" t="e">
        <f>VLOOKUP(B12,A30:B47,2,0)</f>
        <v>#N/A</v>
      </c>
      <c r="D12" t="s">
        <v>3062</v>
      </c>
    </row>
    <row r="13" spans="1:23">
      <c r="A13" t="s">
        <v>3061</v>
      </c>
      <c r="C13" t="e">
        <f>C12&amp;D12&amp;Sheet1!H99</f>
        <v>#N/A</v>
      </c>
      <c r="D13" t="s">
        <v>3062</v>
      </c>
    </row>
    <row r="14" spans="1:23">
      <c r="C14" t="e">
        <f>C13&amp;D13&amp;Sheet1!H100</f>
        <v>#N/A</v>
      </c>
      <c r="Q14" s="9" t="s">
        <v>3064</v>
      </c>
      <c r="R14" t="s">
        <v>3064</v>
      </c>
      <c r="S14" t="s">
        <v>738</v>
      </c>
      <c r="T14" t="str">
        <f t="shared" ref="T14:T26" si="0">S14&amp;R14</f>
        <v>出轴方向口径</v>
      </c>
      <c r="U14" s="9" t="s">
        <v>3065</v>
      </c>
      <c r="W14" s="9" t="s">
        <v>3065</v>
      </c>
    </row>
    <row r="15" spans="1:23">
      <c r="Q15" s="9" t="s">
        <v>3066</v>
      </c>
      <c r="R15" t="s">
        <v>3066</v>
      </c>
      <c r="S15" t="s">
        <v>282</v>
      </c>
      <c r="T15" t="str">
        <f t="shared" si="0"/>
        <v>左防爆盖（标配）</v>
      </c>
      <c r="U15" s="9" t="s">
        <v>3067</v>
      </c>
      <c r="W15" s="9" t="s">
        <v>3068</v>
      </c>
    </row>
    <row r="16" spans="1:23">
      <c r="Q16" s="9" t="s">
        <v>3069</v>
      </c>
      <c r="R16" t="s">
        <v>3066</v>
      </c>
      <c r="S16" t="s">
        <v>289</v>
      </c>
      <c r="T16" t="str">
        <f t="shared" si="0"/>
        <v>右防爆盖（标配）</v>
      </c>
      <c r="U16" s="9" t="s">
        <v>3070</v>
      </c>
      <c r="W16" s="9" t="s">
        <v>3071</v>
      </c>
    </row>
    <row r="17" spans="1:25">
      <c r="A17" s="9" t="s">
        <v>738</v>
      </c>
      <c r="B17" s="9" t="s">
        <v>3064</v>
      </c>
      <c r="C17" t="s">
        <v>3064</v>
      </c>
      <c r="D17" t="s">
        <v>738</v>
      </c>
      <c r="E17" t="str">
        <f t="shared" ref="E17:E25" si="1">D17&amp;C17</f>
        <v>出轴方向口径</v>
      </c>
      <c r="F17" s="9" t="s">
        <v>3065</v>
      </c>
      <c r="H17" s="9" t="s">
        <v>3065</v>
      </c>
      <c r="L17" s="9"/>
      <c r="M17" s="9" t="s">
        <v>3065</v>
      </c>
      <c r="Q17" s="9" t="s">
        <v>3072</v>
      </c>
      <c r="R17" s="9" t="s">
        <v>3069</v>
      </c>
      <c r="S17" t="s">
        <v>282</v>
      </c>
      <c r="T17" t="str">
        <f t="shared" si="0"/>
        <v>左85/50_YS(L)</v>
      </c>
      <c r="U17" s="9" t="s">
        <v>3073</v>
      </c>
      <c r="W17" s="9" t="s">
        <v>3074</v>
      </c>
      <c r="X17" t="s">
        <v>3054</v>
      </c>
      <c r="Y17" t="s">
        <v>3075</v>
      </c>
    </row>
    <row r="18" spans="1:25">
      <c r="A18" s="9" t="s">
        <v>282</v>
      </c>
      <c r="B18" s="9" t="s">
        <v>531</v>
      </c>
      <c r="C18" t="s">
        <v>531</v>
      </c>
      <c r="D18" t="s">
        <v>282</v>
      </c>
      <c r="E18" t="str">
        <f t="shared" si="1"/>
        <v>左无</v>
      </c>
      <c r="F18" s="9" t="s">
        <v>3068</v>
      </c>
      <c r="H18" s="9" t="s">
        <v>3068</v>
      </c>
      <c r="L18" s="9" t="s">
        <v>3067</v>
      </c>
      <c r="M18" s="9" t="s">
        <v>3067</v>
      </c>
      <c r="N18" t="s">
        <v>531</v>
      </c>
      <c r="O18" t="s">
        <v>3076</v>
      </c>
      <c r="P18" t="s">
        <v>3057</v>
      </c>
      <c r="Q18" s="9" t="s">
        <v>2500</v>
      </c>
      <c r="R18" s="9" t="s">
        <v>3069</v>
      </c>
      <c r="S18" t="s">
        <v>289</v>
      </c>
      <c r="T18" t="str">
        <f t="shared" si="0"/>
        <v>右85/50_YS(L)</v>
      </c>
      <c r="U18" s="9" t="s">
        <v>3077</v>
      </c>
      <c r="W18" s="9" t="s">
        <v>3078</v>
      </c>
      <c r="X18" t="s">
        <v>3054</v>
      </c>
      <c r="Y18" t="s">
        <v>3075</v>
      </c>
    </row>
    <row r="19" spans="1:25">
      <c r="A19" s="9" t="s">
        <v>289</v>
      </c>
      <c r="B19" s="9" t="s">
        <v>2498</v>
      </c>
      <c r="C19" t="s">
        <v>531</v>
      </c>
      <c r="D19" t="s">
        <v>289</v>
      </c>
      <c r="E19" t="str">
        <f t="shared" si="1"/>
        <v>右无</v>
      </c>
      <c r="F19" s="9" t="s">
        <v>3071</v>
      </c>
      <c r="H19" s="9" t="s">
        <v>3071</v>
      </c>
      <c r="L19" s="9" t="s">
        <v>3070</v>
      </c>
      <c r="M19" s="9" t="s">
        <v>3070</v>
      </c>
      <c r="N19" t="s">
        <v>531</v>
      </c>
      <c r="O19" t="s">
        <v>3076</v>
      </c>
      <c r="P19" t="s">
        <v>3057</v>
      </c>
      <c r="Q19" s="9" t="s">
        <v>3079</v>
      </c>
      <c r="R19" s="9" t="s">
        <v>3072</v>
      </c>
      <c r="S19" t="s">
        <v>282</v>
      </c>
      <c r="T19" t="str">
        <f t="shared" si="0"/>
        <v>左85/50_YS(R)</v>
      </c>
      <c r="U19" s="9" t="s">
        <v>3080</v>
      </c>
      <c r="W19" s="9" t="s">
        <v>3081</v>
      </c>
    </row>
    <row r="20" spans="1:25">
      <c r="B20" s="9" t="s">
        <v>3082</v>
      </c>
      <c r="C20" t="s">
        <v>2498</v>
      </c>
      <c r="D20" t="s">
        <v>282</v>
      </c>
      <c r="E20" t="str">
        <f t="shared" si="1"/>
        <v>左85/50</v>
      </c>
      <c r="F20" s="9" t="s">
        <v>3074</v>
      </c>
      <c r="H20" s="9" t="s">
        <v>3074</v>
      </c>
      <c r="I20" t="s">
        <v>3054</v>
      </c>
      <c r="J20" t="s">
        <v>3075</v>
      </c>
      <c r="L20" s="9" t="s">
        <v>3083</v>
      </c>
      <c r="M20" s="9" t="s">
        <v>3073</v>
      </c>
      <c r="N20" t="s">
        <v>531</v>
      </c>
      <c r="O20" t="s">
        <v>3057</v>
      </c>
      <c r="Q20" s="9" t="s">
        <v>3084</v>
      </c>
      <c r="R20" s="9" t="s">
        <v>3072</v>
      </c>
      <c r="S20" t="s">
        <v>289</v>
      </c>
      <c r="T20" t="str">
        <f t="shared" si="0"/>
        <v>右85/50_YS(R)</v>
      </c>
      <c r="U20" s="9" t="s">
        <v>3085</v>
      </c>
      <c r="W20" s="9" t="s">
        <v>3086</v>
      </c>
    </row>
    <row r="21" spans="1:25">
      <c r="B21" s="9" t="s">
        <v>2495</v>
      </c>
      <c r="C21" t="s">
        <v>2498</v>
      </c>
      <c r="D21" t="s">
        <v>289</v>
      </c>
      <c r="E21" t="str">
        <f t="shared" si="1"/>
        <v>右85/50</v>
      </c>
      <c r="F21" s="9" t="s">
        <v>3078</v>
      </c>
      <c r="H21" s="9" t="s">
        <v>3078</v>
      </c>
      <c r="I21" t="s">
        <v>3054</v>
      </c>
      <c r="J21" t="s">
        <v>3075</v>
      </c>
      <c r="L21" s="9" t="s">
        <v>3087</v>
      </c>
      <c r="M21" s="9" t="s">
        <v>3080</v>
      </c>
      <c r="N21" t="s">
        <v>531</v>
      </c>
      <c r="O21" t="s">
        <v>3076</v>
      </c>
      <c r="R21" t="s">
        <v>2500</v>
      </c>
      <c r="S21" t="s">
        <v>282</v>
      </c>
      <c r="T21" t="str">
        <f t="shared" si="0"/>
        <v>左138/130</v>
      </c>
      <c r="U21" s="9" t="s">
        <v>3088</v>
      </c>
    </row>
    <row r="22" spans="1:25">
      <c r="C22" t="s">
        <v>3082</v>
      </c>
      <c r="D22" t="s">
        <v>282</v>
      </c>
      <c r="E22" t="str">
        <f t="shared" si="1"/>
        <v>左138/130（CMD1000A）</v>
      </c>
      <c r="F22" s="9" t="s">
        <v>3081</v>
      </c>
      <c r="H22" s="9" t="s">
        <v>3081</v>
      </c>
      <c r="L22" s="9" t="s">
        <v>3089</v>
      </c>
      <c r="M22" s="9" t="s">
        <v>3077</v>
      </c>
      <c r="N22" t="s">
        <v>531</v>
      </c>
      <c r="O22" t="s">
        <v>3057</v>
      </c>
      <c r="R22" t="s">
        <v>2500</v>
      </c>
      <c r="S22" t="s">
        <v>289</v>
      </c>
      <c r="T22" t="str">
        <f t="shared" si="0"/>
        <v>右138/130</v>
      </c>
      <c r="U22" s="9" t="s">
        <v>3090</v>
      </c>
    </row>
    <row r="23" spans="1:25">
      <c r="C23" t="s">
        <v>3082</v>
      </c>
      <c r="D23" t="s">
        <v>289</v>
      </c>
      <c r="E23" t="str">
        <f t="shared" si="1"/>
        <v>右138/130（CMD1000A）</v>
      </c>
      <c r="F23" s="9" t="s">
        <v>3086</v>
      </c>
      <c r="H23" s="9" t="s">
        <v>3086</v>
      </c>
      <c r="L23" s="9" t="s">
        <v>3091</v>
      </c>
      <c r="M23" s="9" t="s">
        <v>3085</v>
      </c>
      <c r="N23" t="s">
        <v>531</v>
      </c>
      <c r="O23" t="s">
        <v>3076</v>
      </c>
      <c r="R23" s="9" t="s">
        <v>3079</v>
      </c>
      <c r="S23" t="s">
        <v>282</v>
      </c>
      <c r="T23" t="str">
        <f t="shared" si="0"/>
        <v>左70/50_YS(L)</v>
      </c>
      <c r="U23" s="9" t="s">
        <v>3073</v>
      </c>
    </row>
    <row r="24" spans="1:25">
      <c r="C24" t="s">
        <v>2495</v>
      </c>
      <c r="D24" t="s">
        <v>282</v>
      </c>
      <c r="E24" t="str">
        <f t="shared" si="1"/>
        <v>左70/50</v>
      </c>
      <c r="F24" s="9" t="s">
        <v>3074</v>
      </c>
      <c r="L24" s="9" t="s">
        <v>3088</v>
      </c>
      <c r="M24" s="9" t="s">
        <v>3088</v>
      </c>
      <c r="N24" t="s">
        <v>531</v>
      </c>
      <c r="O24" t="s">
        <v>3076</v>
      </c>
      <c r="R24" s="9" t="s">
        <v>3079</v>
      </c>
      <c r="S24" t="s">
        <v>289</v>
      </c>
      <c r="T24" t="str">
        <f t="shared" si="0"/>
        <v>右70/50_YS(L)</v>
      </c>
      <c r="U24" s="9" t="s">
        <v>3077</v>
      </c>
    </row>
    <row r="25" spans="1:25">
      <c r="C25" t="s">
        <v>2495</v>
      </c>
      <c r="D25" t="s">
        <v>289</v>
      </c>
      <c r="E25" t="str">
        <f t="shared" si="1"/>
        <v>右70/50</v>
      </c>
      <c r="F25" s="9" t="s">
        <v>3078</v>
      </c>
      <c r="L25" s="9" t="s">
        <v>3090</v>
      </c>
      <c r="M25" s="9" t="s">
        <v>3090</v>
      </c>
      <c r="N25" t="s">
        <v>531</v>
      </c>
      <c r="O25" t="s">
        <v>3057</v>
      </c>
      <c r="R25" s="9" t="s">
        <v>3084</v>
      </c>
      <c r="S25" t="s">
        <v>282</v>
      </c>
      <c r="T25" t="str">
        <f t="shared" si="0"/>
        <v>左70/50_YS(R)</v>
      </c>
      <c r="U25" s="9" t="s">
        <v>3080</v>
      </c>
    </row>
    <row r="26" spans="1:25">
      <c r="R26" s="9" t="s">
        <v>3084</v>
      </c>
      <c r="S26" t="s">
        <v>289</v>
      </c>
      <c r="T26" t="str">
        <f t="shared" si="0"/>
        <v>右70/50_YS(R)</v>
      </c>
      <c r="U26" s="9" t="s">
        <v>3085</v>
      </c>
    </row>
    <row r="29" spans="1:25">
      <c r="B29" t="s">
        <v>3092</v>
      </c>
    </row>
    <row r="30" spans="1:25">
      <c r="A30" t="s">
        <v>3093</v>
      </c>
      <c r="B30" t="s">
        <v>3093</v>
      </c>
      <c r="C30" t="s">
        <v>3059</v>
      </c>
      <c r="D30" t="s">
        <v>3094</v>
      </c>
      <c r="F30" t="s">
        <v>3059</v>
      </c>
      <c r="G30" t="s">
        <v>3095</v>
      </c>
      <c r="H30" t="s">
        <v>153</v>
      </c>
      <c r="I30" t="s">
        <v>290</v>
      </c>
      <c r="K30" t="s">
        <v>3096</v>
      </c>
      <c r="L30" t="s">
        <v>3097</v>
      </c>
      <c r="M30" s="10" t="s">
        <v>3098</v>
      </c>
    </row>
    <row r="31" spans="1:25">
      <c r="A31" t="s">
        <v>3099</v>
      </c>
      <c r="B31" t="s">
        <v>3099</v>
      </c>
      <c r="C31" t="s">
        <v>3059</v>
      </c>
      <c r="D31" t="s">
        <v>3094</v>
      </c>
      <c r="F31" t="s">
        <v>3094</v>
      </c>
      <c r="G31" t="s">
        <v>3100</v>
      </c>
      <c r="H31" t="s">
        <v>153</v>
      </c>
      <c r="I31" t="s">
        <v>28</v>
      </c>
      <c r="K31" t="s">
        <v>3101</v>
      </c>
      <c r="L31" t="s">
        <v>3102</v>
      </c>
      <c r="M31" s="10" t="s">
        <v>3103</v>
      </c>
      <c r="R31" s="10"/>
    </row>
    <row r="32" spans="1:25">
      <c r="A32" t="s">
        <v>3104</v>
      </c>
      <c r="B32" t="s">
        <v>3104</v>
      </c>
      <c r="C32" t="s">
        <v>3059</v>
      </c>
      <c r="D32" t="s">
        <v>3094</v>
      </c>
      <c r="G32" t="s">
        <v>3105</v>
      </c>
      <c r="H32" t="s">
        <v>153</v>
      </c>
      <c r="I32" t="s">
        <v>290</v>
      </c>
      <c r="K32" t="s">
        <v>3106</v>
      </c>
      <c r="L32" t="s">
        <v>3107</v>
      </c>
      <c r="M32" s="11" t="s">
        <v>3108</v>
      </c>
    </row>
    <row r="33" spans="1:13">
      <c r="A33" t="s">
        <v>3109</v>
      </c>
      <c r="B33" t="s">
        <v>3109</v>
      </c>
      <c r="C33" t="s">
        <v>3059</v>
      </c>
      <c r="D33" t="s">
        <v>3094</v>
      </c>
      <c r="G33" t="s">
        <v>3110</v>
      </c>
      <c r="H33" t="s">
        <v>153</v>
      </c>
      <c r="I33" t="s">
        <v>28</v>
      </c>
      <c r="K33" t="s">
        <v>3111</v>
      </c>
      <c r="L33" t="s">
        <v>3112</v>
      </c>
      <c r="M33" s="11" t="s">
        <v>3113</v>
      </c>
    </row>
    <row r="34" spans="1:13">
      <c r="A34" t="s">
        <v>3114</v>
      </c>
      <c r="B34" t="s">
        <v>3114</v>
      </c>
      <c r="C34" t="s">
        <v>3059</v>
      </c>
      <c r="D34" t="s">
        <v>3094</v>
      </c>
      <c r="G34" t="s">
        <v>3115</v>
      </c>
      <c r="H34" t="s">
        <v>153</v>
      </c>
      <c r="I34" t="s">
        <v>290</v>
      </c>
      <c r="K34" t="s">
        <v>3116</v>
      </c>
      <c r="L34" t="s">
        <v>3117</v>
      </c>
      <c r="M34" s="11" t="s">
        <v>3118</v>
      </c>
    </row>
    <row r="35" spans="1:13">
      <c r="A35" t="s">
        <v>3119</v>
      </c>
      <c r="B35" t="s">
        <v>3119</v>
      </c>
      <c r="C35" t="s">
        <v>3059</v>
      </c>
      <c r="D35" t="s">
        <v>3094</v>
      </c>
      <c r="G35" t="s">
        <v>3120</v>
      </c>
      <c r="H35" t="s">
        <v>153</v>
      </c>
      <c r="I35" t="s">
        <v>28</v>
      </c>
      <c r="K35" t="s">
        <v>3121</v>
      </c>
      <c r="L35" t="s">
        <v>3122</v>
      </c>
      <c r="M35" s="11" t="s">
        <v>3123</v>
      </c>
    </row>
    <row r="36" spans="1:13">
      <c r="A36" t="s">
        <v>3124</v>
      </c>
      <c r="B36" t="s">
        <v>3124</v>
      </c>
      <c r="C36" t="s">
        <v>3059</v>
      </c>
      <c r="D36" t="s">
        <v>3094</v>
      </c>
      <c r="G36" t="s">
        <v>3125</v>
      </c>
      <c r="H36" t="s">
        <v>153</v>
      </c>
      <c r="I36" t="s">
        <v>290</v>
      </c>
      <c r="K36" t="s">
        <v>3126</v>
      </c>
      <c r="L36" t="s">
        <v>3127</v>
      </c>
      <c r="M36" s="11" t="s">
        <v>3128</v>
      </c>
    </row>
    <row r="37" spans="1:13">
      <c r="A37" t="s">
        <v>3129</v>
      </c>
      <c r="B37" t="s">
        <v>3129</v>
      </c>
      <c r="C37" t="s">
        <v>3059</v>
      </c>
      <c r="D37" t="s">
        <v>3094</v>
      </c>
      <c r="G37" t="s">
        <v>3130</v>
      </c>
      <c r="H37" t="s">
        <v>153</v>
      </c>
      <c r="I37" t="s">
        <v>28</v>
      </c>
      <c r="K37" t="s">
        <v>3131</v>
      </c>
      <c r="L37" t="s">
        <v>3132</v>
      </c>
      <c r="M37" s="11" t="s">
        <v>3133</v>
      </c>
    </row>
    <row r="38" spans="1:13">
      <c r="A38" t="s">
        <v>3134</v>
      </c>
      <c r="B38" t="s">
        <v>3135</v>
      </c>
      <c r="C38" t="s">
        <v>3059</v>
      </c>
      <c r="D38" t="s">
        <v>3094</v>
      </c>
      <c r="G38" t="s">
        <v>3136</v>
      </c>
      <c r="H38" t="s">
        <v>153</v>
      </c>
      <c r="I38" t="s">
        <v>290</v>
      </c>
      <c r="K38" t="s">
        <v>3137</v>
      </c>
      <c r="L38" t="s">
        <v>3138</v>
      </c>
      <c r="M38" s="11" t="s">
        <v>3139</v>
      </c>
    </row>
    <row r="39" spans="1:13">
      <c r="A39" t="s">
        <v>3140</v>
      </c>
      <c r="B39" t="s">
        <v>3141</v>
      </c>
      <c r="C39" t="s">
        <v>3059</v>
      </c>
      <c r="D39" t="s">
        <v>3094</v>
      </c>
      <c r="G39" t="s">
        <v>3142</v>
      </c>
      <c r="H39" t="s">
        <v>153</v>
      </c>
      <c r="I39" t="s">
        <v>28</v>
      </c>
      <c r="K39" t="s">
        <v>3143</v>
      </c>
      <c r="L39" t="s">
        <v>3144</v>
      </c>
      <c r="M39" s="11" t="s">
        <v>3145</v>
      </c>
    </row>
    <row r="40" spans="1:13">
      <c r="A40" t="s">
        <v>3146</v>
      </c>
      <c r="B40" t="s">
        <v>3147</v>
      </c>
      <c r="C40" t="s">
        <v>3059</v>
      </c>
      <c r="D40" t="s">
        <v>3094</v>
      </c>
      <c r="G40" t="s">
        <v>3148</v>
      </c>
      <c r="H40" t="s">
        <v>153</v>
      </c>
      <c r="I40" t="s">
        <v>290</v>
      </c>
      <c r="K40" t="s">
        <v>3149</v>
      </c>
      <c r="L40" t="s">
        <v>3150</v>
      </c>
      <c r="M40" s="11" t="s">
        <v>3151</v>
      </c>
    </row>
    <row r="41" spans="1:13">
      <c r="A41" t="s">
        <v>3152</v>
      </c>
      <c r="B41" t="s">
        <v>3153</v>
      </c>
      <c r="C41" t="s">
        <v>3059</v>
      </c>
      <c r="D41" t="s">
        <v>3094</v>
      </c>
      <c r="G41" t="s">
        <v>3154</v>
      </c>
      <c r="H41" t="s">
        <v>153</v>
      </c>
      <c r="I41" t="s">
        <v>28</v>
      </c>
      <c r="K41" t="s">
        <v>3155</v>
      </c>
      <c r="L41" t="s">
        <v>3156</v>
      </c>
      <c r="M41" s="11" t="s">
        <v>3157</v>
      </c>
    </row>
    <row r="42" spans="1:13">
      <c r="A42" t="s">
        <v>3158</v>
      </c>
      <c r="B42" t="s">
        <v>3159</v>
      </c>
      <c r="C42" t="s">
        <v>3059</v>
      </c>
      <c r="D42" t="s">
        <v>3094</v>
      </c>
      <c r="G42" t="s">
        <v>3160</v>
      </c>
      <c r="H42" t="s">
        <v>153</v>
      </c>
      <c r="I42" t="s">
        <v>28</v>
      </c>
      <c r="K42" t="s">
        <v>3161</v>
      </c>
      <c r="L42" t="s">
        <v>3162</v>
      </c>
      <c r="M42" s="11" t="s">
        <v>3163</v>
      </c>
    </row>
    <row r="43" spans="1:13">
      <c r="A43" t="s">
        <v>3164</v>
      </c>
      <c r="B43" t="s">
        <v>3165</v>
      </c>
      <c r="C43" t="s">
        <v>3059</v>
      </c>
      <c r="D43" t="s">
        <v>3094</v>
      </c>
      <c r="G43" t="s">
        <v>3166</v>
      </c>
      <c r="H43" t="s">
        <v>153</v>
      </c>
      <c r="I43" t="s">
        <v>290</v>
      </c>
      <c r="K43" t="s">
        <v>3167</v>
      </c>
      <c r="L43" t="s">
        <v>3168</v>
      </c>
      <c r="M43" s="11" t="s">
        <v>3169</v>
      </c>
    </row>
    <row r="44" spans="1:13">
      <c r="A44" t="s">
        <v>3170</v>
      </c>
      <c r="B44" t="s">
        <v>3171</v>
      </c>
      <c r="C44" t="s">
        <v>3059</v>
      </c>
      <c r="D44" t="s">
        <v>3094</v>
      </c>
      <c r="G44" t="s">
        <v>3172</v>
      </c>
      <c r="H44" t="s">
        <v>153</v>
      </c>
      <c r="I44" t="s">
        <v>28</v>
      </c>
      <c r="K44" t="s">
        <v>3173</v>
      </c>
      <c r="L44" t="s">
        <v>3174</v>
      </c>
      <c r="M44" s="11" t="s">
        <v>3175</v>
      </c>
    </row>
    <row r="45" spans="1:13">
      <c r="A45" t="s">
        <v>3176</v>
      </c>
      <c r="B45" t="s">
        <v>3177</v>
      </c>
      <c r="C45" t="s">
        <v>3059</v>
      </c>
      <c r="D45" t="s">
        <v>3094</v>
      </c>
      <c r="G45" t="s">
        <v>3178</v>
      </c>
      <c r="H45" t="s">
        <v>153</v>
      </c>
      <c r="I45" t="s">
        <v>290</v>
      </c>
      <c r="K45" t="s">
        <v>3179</v>
      </c>
      <c r="L45" t="s">
        <v>3180</v>
      </c>
      <c r="M45" s="11" t="s">
        <v>3181</v>
      </c>
    </row>
    <row r="46" spans="1:13">
      <c r="A46" t="s">
        <v>3182</v>
      </c>
      <c r="B46" t="s">
        <v>3183</v>
      </c>
      <c r="C46" t="s">
        <v>3059</v>
      </c>
      <c r="D46" t="s">
        <v>3094</v>
      </c>
      <c r="G46" t="s">
        <v>3184</v>
      </c>
      <c r="H46" t="s">
        <v>153</v>
      </c>
      <c r="I46" t="s">
        <v>28</v>
      </c>
      <c r="K46" t="s">
        <v>3185</v>
      </c>
      <c r="L46" t="s">
        <v>3186</v>
      </c>
      <c r="M46" s="11" t="s">
        <v>3187</v>
      </c>
    </row>
    <row r="47" spans="1:13">
      <c r="A47" t="s">
        <v>3188</v>
      </c>
      <c r="B47" t="s">
        <v>3189</v>
      </c>
      <c r="C47" t="s">
        <v>3059</v>
      </c>
      <c r="D47" t="s">
        <v>3094</v>
      </c>
      <c r="G47" t="s">
        <v>3190</v>
      </c>
      <c r="H47" t="s">
        <v>153</v>
      </c>
      <c r="I47" t="s">
        <v>290</v>
      </c>
      <c r="K47" t="s">
        <v>3191</v>
      </c>
      <c r="L47" t="s">
        <v>3192</v>
      </c>
      <c r="M47" s="11" t="s">
        <v>3193</v>
      </c>
    </row>
    <row r="48" spans="1:13">
      <c r="G48" t="s">
        <v>3194</v>
      </c>
      <c r="H48" t="s">
        <v>153</v>
      </c>
      <c r="I48" t="s">
        <v>28</v>
      </c>
      <c r="K48" t="s">
        <v>3195</v>
      </c>
      <c r="L48" t="s">
        <v>3196</v>
      </c>
      <c r="M48" s="11" t="s">
        <v>3197</v>
      </c>
    </row>
    <row r="49" spans="7:13">
      <c r="G49" t="s">
        <v>3198</v>
      </c>
      <c r="H49" t="s">
        <v>153</v>
      </c>
      <c r="I49" t="s">
        <v>290</v>
      </c>
      <c r="K49" t="s">
        <v>3199</v>
      </c>
      <c r="L49" t="s">
        <v>3200</v>
      </c>
      <c r="M49" s="11" t="s">
        <v>3201</v>
      </c>
    </row>
    <row r="50" spans="7:13">
      <c r="G50" t="s">
        <v>3202</v>
      </c>
      <c r="H50" t="s">
        <v>153</v>
      </c>
      <c r="I50" t="s">
        <v>28</v>
      </c>
      <c r="K50" t="s">
        <v>3203</v>
      </c>
      <c r="L50" t="s">
        <v>3204</v>
      </c>
      <c r="M50" s="11" t="s">
        <v>3205</v>
      </c>
    </row>
    <row r="51" spans="7:13">
      <c r="G51" t="s">
        <v>3206</v>
      </c>
      <c r="H51" t="s">
        <v>153</v>
      </c>
      <c r="I51" t="s">
        <v>290</v>
      </c>
      <c r="K51" t="s">
        <v>3207</v>
      </c>
      <c r="L51" t="s">
        <v>3208</v>
      </c>
      <c r="M51" s="11" t="s">
        <v>3209</v>
      </c>
    </row>
    <row r="52" spans="7:13">
      <c r="G52" t="s">
        <v>3210</v>
      </c>
      <c r="H52" t="s">
        <v>153</v>
      </c>
      <c r="I52" t="s">
        <v>28</v>
      </c>
      <c r="K52" t="s">
        <v>3211</v>
      </c>
      <c r="L52" t="s">
        <v>3212</v>
      </c>
      <c r="M52" s="11" t="s">
        <v>3213</v>
      </c>
    </row>
    <row r="53" spans="7:13">
      <c r="G53" t="s">
        <v>3214</v>
      </c>
      <c r="H53" t="s">
        <v>153</v>
      </c>
      <c r="I53" t="s">
        <v>290</v>
      </c>
      <c r="K53" t="s">
        <v>3215</v>
      </c>
      <c r="L53" t="s">
        <v>3216</v>
      </c>
      <c r="M53" s="11" t="s">
        <v>3217</v>
      </c>
    </row>
    <row r="54" spans="7:13">
      <c r="G54" t="s">
        <v>3218</v>
      </c>
      <c r="H54" t="s">
        <v>153</v>
      </c>
      <c r="I54" t="s">
        <v>28</v>
      </c>
      <c r="K54" t="s">
        <v>3219</v>
      </c>
      <c r="L54" t="s">
        <v>3220</v>
      </c>
      <c r="M54" s="11" t="s">
        <v>3221</v>
      </c>
    </row>
    <row r="55" spans="7:13">
      <c r="G55" t="s">
        <v>3222</v>
      </c>
      <c r="H55" t="s">
        <v>153</v>
      </c>
      <c r="I55" t="s">
        <v>290</v>
      </c>
      <c r="K55" t="s">
        <v>3223</v>
      </c>
      <c r="L55" t="s">
        <v>3224</v>
      </c>
      <c r="M55" s="11" t="s">
        <v>3225</v>
      </c>
    </row>
    <row r="56" spans="7:13">
      <c r="G56" t="s">
        <v>3226</v>
      </c>
      <c r="H56" t="s">
        <v>153</v>
      </c>
      <c r="I56" t="s">
        <v>28</v>
      </c>
      <c r="K56" t="s">
        <v>3227</v>
      </c>
      <c r="L56" t="s">
        <v>3228</v>
      </c>
      <c r="M56" s="11" t="s">
        <v>3229</v>
      </c>
    </row>
    <row r="57" spans="7:13">
      <c r="G57" t="s">
        <v>3230</v>
      </c>
      <c r="H57" t="s">
        <v>153</v>
      </c>
      <c r="I57" t="s">
        <v>290</v>
      </c>
      <c r="K57" t="s">
        <v>3231</v>
      </c>
      <c r="L57" t="s">
        <v>3232</v>
      </c>
      <c r="M57" s="11" t="s">
        <v>3233</v>
      </c>
    </row>
    <row r="58" spans="7:13">
      <c r="G58" t="s">
        <v>3234</v>
      </c>
      <c r="H58" t="s">
        <v>153</v>
      </c>
      <c r="I58" t="s">
        <v>28</v>
      </c>
      <c r="K58" t="s">
        <v>3235</v>
      </c>
      <c r="L58" t="s">
        <v>3236</v>
      </c>
      <c r="M58" s="11" t="s">
        <v>3237</v>
      </c>
    </row>
    <row r="59" spans="7:13">
      <c r="G59" t="s">
        <v>3238</v>
      </c>
      <c r="H59" t="s">
        <v>153</v>
      </c>
      <c r="I59" t="s">
        <v>290</v>
      </c>
      <c r="K59" t="s">
        <v>3239</v>
      </c>
      <c r="L59" t="s">
        <v>3240</v>
      </c>
      <c r="M59" s="11" t="s">
        <v>3241</v>
      </c>
    </row>
    <row r="60" spans="7:13">
      <c r="G60" t="s">
        <v>3242</v>
      </c>
      <c r="H60" t="s">
        <v>153</v>
      </c>
      <c r="I60" t="s">
        <v>28</v>
      </c>
      <c r="K60" t="s">
        <v>3243</v>
      </c>
      <c r="L60" t="s">
        <v>3244</v>
      </c>
      <c r="M60" s="11" t="s">
        <v>3245</v>
      </c>
    </row>
    <row r="61" spans="7:13">
      <c r="G61" t="s">
        <v>3246</v>
      </c>
      <c r="H61" t="s">
        <v>153</v>
      </c>
      <c r="I61" t="s">
        <v>290</v>
      </c>
      <c r="K61" t="s">
        <v>3247</v>
      </c>
      <c r="L61" t="s">
        <v>3248</v>
      </c>
      <c r="M61" s="11" t="s">
        <v>3249</v>
      </c>
    </row>
    <row r="62" spans="7:13">
      <c r="G62" t="s">
        <v>3250</v>
      </c>
      <c r="H62" t="s">
        <v>153</v>
      </c>
      <c r="I62" t="s">
        <v>28</v>
      </c>
      <c r="K62" t="s">
        <v>3251</v>
      </c>
      <c r="L62" t="s">
        <v>3252</v>
      </c>
      <c r="M62" s="11" t="s">
        <v>3253</v>
      </c>
    </row>
    <row r="63" spans="7:13">
      <c r="G63" t="s">
        <v>3254</v>
      </c>
      <c r="H63" t="s">
        <v>153</v>
      </c>
      <c r="I63" t="s">
        <v>290</v>
      </c>
      <c r="K63" t="s">
        <v>3255</v>
      </c>
      <c r="L63" t="s">
        <v>3256</v>
      </c>
      <c r="M63" s="11" t="s">
        <v>3257</v>
      </c>
    </row>
    <row r="64" spans="7:13">
      <c r="G64" t="s">
        <v>3258</v>
      </c>
      <c r="H64" t="s">
        <v>153</v>
      </c>
      <c r="I64" t="s">
        <v>28</v>
      </c>
      <c r="K64" t="s">
        <v>3259</v>
      </c>
      <c r="L64" t="s">
        <v>3260</v>
      </c>
      <c r="M64" s="11" t="s">
        <v>3261</v>
      </c>
    </row>
    <row r="65" spans="7:13">
      <c r="G65" t="s">
        <v>3262</v>
      </c>
      <c r="H65" t="s">
        <v>153</v>
      </c>
      <c r="I65" t="s">
        <v>290</v>
      </c>
      <c r="K65" t="s">
        <v>3263</v>
      </c>
      <c r="L65" t="s">
        <v>3264</v>
      </c>
      <c r="M65" s="11" t="s">
        <v>3265</v>
      </c>
    </row>
    <row r="66" spans="7:13">
      <c r="K66" t="s">
        <v>3266</v>
      </c>
      <c r="L66" t="s">
        <v>3267</v>
      </c>
      <c r="M66" s="11" t="s">
        <v>3268</v>
      </c>
    </row>
    <row r="67" spans="7:13">
      <c r="K67" t="s">
        <v>3269</v>
      </c>
      <c r="L67" t="s">
        <v>3270</v>
      </c>
      <c r="M67" s="11" t="s">
        <v>3271</v>
      </c>
    </row>
    <row r="68" spans="7:13">
      <c r="K68" t="s">
        <v>3272</v>
      </c>
      <c r="L68" t="s">
        <v>3273</v>
      </c>
      <c r="M68" s="11" t="s">
        <v>3274</v>
      </c>
    </row>
    <row r="69" spans="7:13">
      <c r="K69" t="s">
        <v>3275</v>
      </c>
      <c r="L69" t="s">
        <v>3276</v>
      </c>
      <c r="M69" s="11" t="s">
        <v>3277</v>
      </c>
    </row>
    <row r="70" spans="7:13">
      <c r="K70" t="s">
        <v>3278</v>
      </c>
      <c r="L70" t="s">
        <v>3279</v>
      </c>
      <c r="M70" s="11" t="s">
        <v>3280</v>
      </c>
    </row>
    <row r="71" spans="7:13">
      <c r="K71" t="s">
        <v>3281</v>
      </c>
      <c r="L71" t="s">
        <v>3282</v>
      </c>
      <c r="M71" s="11" t="s">
        <v>3283</v>
      </c>
    </row>
    <row r="72" spans="7:13">
      <c r="K72" t="s">
        <v>3284</v>
      </c>
      <c r="L72" t="s">
        <v>3285</v>
      </c>
      <c r="M72" s="11" t="s">
        <v>3286</v>
      </c>
    </row>
    <row r="73" spans="7:13">
      <c r="K73" t="s">
        <v>3287</v>
      </c>
      <c r="L73" t="s">
        <v>3288</v>
      </c>
      <c r="M73" s="11" t="s">
        <v>3289</v>
      </c>
    </row>
    <row r="74" spans="7:13">
      <c r="K74" t="s">
        <v>3290</v>
      </c>
      <c r="L74" t="s">
        <v>3291</v>
      </c>
      <c r="M74" s="11" t="s">
        <v>3292</v>
      </c>
    </row>
    <row r="75" spans="7:13">
      <c r="K75" t="s">
        <v>3293</v>
      </c>
      <c r="L75" t="s">
        <v>3294</v>
      </c>
      <c r="M75" s="11" t="s">
        <v>3295</v>
      </c>
    </row>
    <row r="76" spans="7:13">
      <c r="K76" t="s">
        <v>3296</v>
      </c>
      <c r="L76" t="s">
        <v>3297</v>
      </c>
      <c r="M76" s="11" t="s">
        <v>3298</v>
      </c>
    </row>
    <row r="77" spans="7:13">
      <c r="K77" t="s">
        <v>3299</v>
      </c>
      <c r="L77" t="s">
        <v>3300</v>
      </c>
      <c r="M77" s="11" t="s">
        <v>3301</v>
      </c>
    </row>
    <row r="78" spans="7:13">
      <c r="K78" t="s">
        <v>3302</v>
      </c>
      <c r="L78" t="s">
        <v>3303</v>
      </c>
      <c r="M78" s="11" t="s">
        <v>3304</v>
      </c>
    </row>
    <row r="79" spans="7:13">
      <c r="K79" t="s">
        <v>3305</v>
      </c>
      <c r="L79" t="s">
        <v>3306</v>
      </c>
      <c r="M79" s="11" t="s">
        <v>3307</v>
      </c>
    </row>
    <row r="80" spans="7:13">
      <c r="K80" t="s">
        <v>3308</v>
      </c>
      <c r="L80" t="s">
        <v>3309</v>
      </c>
      <c r="M80" s="11" t="s">
        <v>3310</v>
      </c>
    </row>
    <row r="81" spans="11:13">
      <c r="K81" t="s">
        <v>3311</v>
      </c>
      <c r="L81" t="s">
        <v>3312</v>
      </c>
      <c r="M81" s="11" t="s">
        <v>3313</v>
      </c>
    </row>
    <row r="82" spans="11:13">
      <c r="K82" t="s">
        <v>3314</v>
      </c>
      <c r="L82" t="s">
        <v>3315</v>
      </c>
      <c r="M82" s="11" t="s">
        <v>3316</v>
      </c>
    </row>
    <row r="83" spans="11:13">
      <c r="K83" t="s">
        <v>3317</v>
      </c>
      <c r="L83" t="s">
        <v>3318</v>
      </c>
      <c r="M83" s="11" t="s">
        <v>3319</v>
      </c>
    </row>
    <row r="84" spans="11:13">
      <c r="K84" t="s">
        <v>3320</v>
      </c>
      <c r="L84" t="s">
        <v>3321</v>
      </c>
      <c r="M84" s="11" t="s">
        <v>3322</v>
      </c>
    </row>
    <row r="85" spans="11:13">
      <c r="K85" t="s">
        <v>3323</v>
      </c>
      <c r="L85" t="s">
        <v>3324</v>
      </c>
      <c r="M85" s="11" t="s">
        <v>3325</v>
      </c>
    </row>
    <row r="86" spans="11:13">
      <c r="K86" t="s">
        <v>3326</v>
      </c>
      <c r="L86" t="s">
        <v>3327</v>
      </c>
      <c r="M86" s="11" t="s">
        <v>3328</v>
      </c>
    </row>
    <row r="87" spans="11:13">
      <c r="K87" t="s">
        <v>3329</v>
      </c>
      <c r="L87" t="s">
        <v>3330</v>
      </c>
      <c r="M87" s="11" t="s">
        <v>3331</v>
      </c>
    </row>
    <row r="88" spans="11:13">
      <c r="K88" t="s">
        <v>3332</v>
      </c>
      <c r="L88" t="s">
        <v>3333</v>
      </c>
      <c r="M88" s="11" t="s">
        <v>3334</v>
      </c>
    </row>
    <row r="89" spans="11:13">
      <c r="K89" t="s">
        <v>3335</v>
      </c>
      <c r="L89" t="s">
        <v>3336</v>
      </c>
      <c r="M89" s="11" t="s">
        <v>3337</v>
      </c>
    </row>
    <row r="90" spans="11:13">
      <c r="K90" t="s">
        <v>3338</v>
      </c>
      <c r="L90" t="s">
        <v>3339</v>
      </c>
      <c r="M90" s="11" t="s">
        <v>3340</v>
      </c>
    </row>
    <row r="91" spans="11:13">
      <c r="K91" t="s">
        <v>3341</v>
      </c>
      <c r="L91" t="s">
        <v>3342</v>
      </c>
      <c r="M91" s="11" t="s">
        <v>3343</v>
      </c>
    </row>
    <row r="92" spans="11:13">
      <c r="K92" t="s">
        <v>3344</v>
      </c>
      <c r="L92" t="s">
        <v>3345</v>
      </c>
      <c r="M92" s="11" t="s">
        <v>3346</v>
      </c>
    </row>
    <row r="93" spans="11:13">
      <c r="K93" t="s">
        <v>3347</v>
      </c>
      <c r="L93" t="s">
        <v>3348</v>
      </c>
      <c r="M93" s="11" t="s">
        <v>3349</v>
      </c>
    </row>
    <row r="94" spans="11:13">
      <c r="K94" t="s">
        <v>3350</v>
      </c>
      <c r="L94" t="s">
        <v>3351</v>
      </c>
      <c r="M94" s="11" t="s">
        <v>3352</v>
      </c>
    </row>
    <row r="95" spans="11:13">
      <c r="K95" t="s">
        <v>3353</v>
      </c>
      <c r="L95" t="s">
        <v>3354</v>
      </c>
      <c r="M95" s="11" t="s">
        <v>3355</v>
      </c>
    </row>
    <row r="96" spans="11:13">
      <c r="K96" t="s">
        <v>3356</v>
      </c>
      <c r="L96" t="s">
        <v>3357</v>
      </c>
      <c r="M96" s="11" t="s">
        <v>3358</v>
      </c>
    </row>
    <row r="97" spans="11:13">
      <c r="K97" t="s">
        <v>3359</v>
      </c>
      <c r="L97" t="s">
        <v>3360</v>
      </c>
      <c r="M97" s="11" t="s">
        <v>3361</v>
      </c>
    </row>
    <row r="98" spans="11:13">
      <c r="K98" t="s">
        <v>3362</v>
      </c>
      <c r="L98" t="s">
        <v>3363</v>
      </c>
      <c r="M98" s="11" t="s">
        <v>3364</v>
      </c>
    </row>
    <row r="99" spans="11:13">
      <c r="K99" t="s">
        <v>3365</v>
      </c>
      <c r="L99" t="s">
        <v>3366</v>
      </c>
      <c r="M99" s="11" t="s">
        <v>3367</v>
      </c>
    </row>
    <row r="100" spans="11:13">
      <c r="K100" t="s">
        <v>3368</v>
      </c>
      <c r="L100" t="s">
        <v>3369</v>
      </c>
      <c r="M100" s="11" t="s">
        <v>3370</v>
      </c>
    </row>
    <row r="101" spans="11:13">
      <c r="K101" t="s">
        <v>3371</v>
      </c>
      <c r="L101" t="s">
        <v>3372</v>
      </c>
      <c r="M101" s="11" t="s">
        <v>3373</v>
      </c>
    </row>
    <row r="113" spans="9:20">
      <c r="J113" t="s">
        <v>428</v>
      </c>
      <c r="K113" s="103" t="s">
        <v>3374</v>
      </c>
      <c r="L113" s="10" t="s">
        <v>3375</v>
      </c>
    </row>
    <row r="114" spans="9:20">
      <c r="K114" s="103" t="s">
        <v>3376</v>
      </c>
      <c r="L114" s="11" t="s">
        <v>3377</v>
      </c>
    </row>
    <row r="115" spans="9:20">
      <c r="K115" s="103" t="s">
        <v>3378</v>
      </c>
      <c r="L115" s="11" t="s">
        <v>3379</v>
      </c>
    </row>
    <row r="116" spans="9:20">
      <c r="K116" s="103" t="s">
        <v>3380</v>
      </c>
      <c r="L116" s="11" t="s">
        <v>3381</v>
      </c>
    </row>
    <row r="117" spans="9:20">
      <c r="K117" s="103" t="s">
        <v>3382</v>
      </c>
      <c r="L117" s="11" t="s">
        <v>3383</v>
      </c>
    </row>
    <row r="121" spans="9:20">
      <c r="J121" t="s">
        <v>706</v>
      </c>
      <c r="K121" t="s">
        <v>160</v>
      </c>
      <c r="L121" s="11" t="s">
        <v>3384</v>
      </c>
      <c r="M121" s="11" t="s">
        <v>3385</v>
      </c>
    </row>
    <row r="122" spans="9:20">
      <c r="K122" t="s">
        <v>3386</v>
      </c>
      <c r="L122" s="11" t="s">
        <v>3387</v>
      </c>
      <c r="M122" s="11" t="s">
        <v>3388</v>
      </c>
    </row>
    <row r="127" spans="9:20">
      <c r="I127" t="str">
        <f>J127&amp;K127</f>
        <v>1. C11(Linear&amp;Right output shaft)</v>
      </c>
      <c r="J127" s="12" t="s">
        <v>3389</v>
      </c>
      <c r="K127" t="s">
        <v>3390</v>
      </c>
      <c r="L127" s="10" t="s">
        <v>3391</v>
      </c>
      <c r="M127" s="13" t="s">
        <v>3392</v>
      </c>
      <c r="Q127" t="s">
        <v>291</v>
      </c>
      <c r="R127" s="14" t="s">
        <v>158</v>
      </c>
      <c r="S127" s="15" t="s">
        <v>3393</v>
      </c>
      <c r="T127" s="15" t="s">
        <v>3394</v>
      </c>
    </row>
    <row r="128" spans="9:20">
      <c r="I128" t="str">
        <f t="shared" ref="I128:I150" si="2">J128&amp;K128</f>
        <v>2. C11-P(Linear&amp;Right output shaft)</v>
      </c>
      <c r="J128" s="12" t="s">
        <v>3395</v>
      </c>
      <c r="K128" t="s">
        <v>3396</v>
      </c>
      <c r="L128" s="11" t="s">
        <v>3397</v>
      </c>
      <c r="M128" s="16" t="s">
        <v>3398</v>
      </c>
      <c r="R128" s="14" t="s">
        <v>3399</v>
      </c>
      <c r="S128" s="15" t="s">
        <v>3400</v>
      </c>
      <c r="T128" s="17" t="s">
        <v>3401</v>
      </c>
    </row>
    <row r="129" spans="1:20">
      <c r="I129" t="str">
        <f t="shared" si="2"/>
        <v>3. C11-P-W (Linear&amp;Right output shaft)</v>
      </c>
      <c r="J129" s="12" t="s">
        <v>3402</v>
      </c>
      <c r="K129" t="s">
        <v>3403</v>
      </c>
      <c r="L129" s="11" t="s">
        <v>3404</v>
      </c>
      <c r="M129" s="16" t="s">
        <v>3405</v>
      </c>
      <c r="R129" s="14" t="s">
        <v>3406</v>
      </c>
      <c r="S129" s="17" t="s">
        <v>3407</v>
      </c>
      <c r="T129" s="17" t="s">
        <v>3408</v>
      </c>
    </row>
    <row r="130" spans="1:20">
      <c r="I130" t="str">
        <f t="shared" si="2"/>
        <v>4. C11-W (Linear&amp;Right output shaft)</v>
      </c>
      <c r="J130" s="12" t="s">
        <v>3409</v>
      </c>
      <c r="K130" t="s">
        <v>3410</v>
      </c>
      <c r="L130" s="11" t="s">
        <v>3411</v>
      </c>
      <c r="M130" s="16" t="s">
        <v>3412</v>
      </c>
      <c r="R130" s="14" t="s">
        <v>3413</v>
      </c>
      <c r="S130" s="17" t="s">
        <v>3414</v>
      </c>
      <c r="T130" s="17" t="s">
        <v>3415</v>
      </c>
    </row>
    <row r="131" spans="1:20">
      <c r="I131" t="str">
        <f t="shared" si="2"/>
        <v>5. C12 (Linear&amp;Left output shaft)</v>
      </c>
      <c r="J131" s="12" t="s">
        <v>3416</v>
      </c>
      <c r="K131" t="s">
        <v>3417</v>
      </c>
      <c r="L131" s="11" t="s">
        <v>3418</v>
      </c>
      <c r="M131" s="16" t="s">
        <v>3419</v>
      </c>
      <c r="R131" s="14" t="s">
        <v>3420</v>
      </c>
      <c r="S131" s="15" t="s">
        <v>3421</v>
      </c>
      <c r="T131" s="17" t="s">
        <v>3422</v>
      </c>
    </row>
    <row r="132" spans="1:20">
      <c r="I132" t="str">
        <f t="shared" si="2"/>
        <v>6. C12-P (Linear&amp;Left output shaft)</v>
      </c>
      <c r="J132" s="12" t="s">
        <v>3423</v>
      </c>
      <c r="K132" t="s">
        <v>3424</v>
      </c>
      <c r="L132" s="11" t="s">
        <v>3425</v>
      </c>
      <c r="M132" s="16" t="s">
        <v>3426</v>
      </c>
      <c r="R132" s="14" t="s">
        <v>3427</v>
      </c>
      <c r="S132" s="15" t="s">
        <v>3428</v>
      </c>
      <c r="T132" s="17" t="s">
        <v>3429</v>
      </c>
    </row>
    <row r="133" spans="1:20">
      <c r="I133" t="str">
        <f t="shared" si="2"/>
        <v>7. C12-P-W (Linear&amp;Left output shaft)</v>
      </c>
      <c r="J133" s="12" t="s">
        <v>3430</v>
      </c>
      <c r="K133" t="s">
        <v>3431</v>
      </c>
      <c r="L133" s="11" t="s">
        <v>3432</v>
      </c>
      <c r="M133" s="16" t="s">
        <v>3433</v>
      </c>
      <c r="R133" s="14" t="s">
        <v>3434</v>
      </c>
      <c r="S133" s="15" t="s">
        <v>3435</v>
      </c>
      <c r="T133" s="17" t="s">
        <v>3436</v>
      </c>
    </row>
    <row r="134" spans="1:20">
      <c r="I134" t="str">
        <f t="shared" si="2"/>
        <v>8. C12-W (Linear&amp;Left output shaft)</v>
      </c>
      <c r="J134" s="12" t="s">
        <v>3437</v>
      </c>
      <c r="K134" t="s">
        <v>3438</v>
      </c>
      <c r="L134" s="11" t="s">
        <v>3439</v>
      </c>
      <c r="M134" s="16" t="s">
        <v>3440</v>
      </c>
    </row>
    <row r="135" spans="1:20">
      <c r="A135" t="s">
        <v>3441</v>
      </c>
      <c r="B135" s="18" t="s">
        <v>3442</v>
      </c>
      <c r="I135" t="str">
        <f t="shared" si="2"/>
        <v>9. C21(T-shaped&amp;Left output shaft&amp;upper MDU)</v>
      </c>
      <c r="J135" s="12" t="s">
        <v>3443</v>
      </c>
      <c r="K135" t="s">
        <v>3444</v>
      </c>
      <c r="L135" s="10" t="s">
        <v>3445</v>
      </c>
      <c r="M135" s="13" t="s">
        <v>3446</v>
      </c>
    </row>
    <row r="136" spans="1:20">
      <c r="A136" t="s">
        <v>3447</v>
      </c>
      <c r="B136" s="19" t="s">
        <v>3448</v>
      </c>
      <c r="I136" t="str">
        <f t="shared" si="2"/>
        <v>10. C21-P(T-shaped&amp;Left output shaft&amp;upper MDU)</v>
      </c>
      <c r="J136" s="12" t="s">
        <v>3449</v>
      </c>
      <c r="K136" t="s">
        <v>3450</v>
      </c>
      <c r="L136" s="10" t="s">
        <v>3451</v>
      </c>
      <c r="M136" s="16" t="s">
        <v>3452</v>
      </c>
    </row>
    <row r="137" spans="1:20">
      <c r="A137" t="s">
        <v>3453</v>
      </c>
      <c r="B137" s="19" t="s">
        <v>3454</v>
      </c>
      <c r="I137" t="str">
        <f t="shared" si="2"/>
        <v>11. C21-P-W(T-shaped&amp;Left output shaft&amp;upper MDU)</v>
      </c>
      <c r="J137" s="12" t="s">
        <v>3455</v>
      </c>
      <c r="K137" t="s">
        <v>3456</v>
      </c>
      <c r="L137" s="10" t="s">
        <v>3457</v>
      </c>
      <c r="M137" s="16" t="s">
        <v>3458</v>
      </c>
    </row>
    <row r="138" spans="1:20">
      <c r="A138" t="s">
        <v>3459</v>
      </c>
      <c r="B138" s="19" t="s">
        <v>3460</v>
      </c>
      <c r="I138" t="str">
        <f t="shared" si="2"/>
        <v>12. C21-W(T-shaped&amp;Left output shaft&amp;upper MDU)</v>
      </c>
      <c r="J138" s="12" t="s">
        <v>3461</v>
      </c>
      <c r="K138" t="s">
        <v>3462</v>
      </c>
      <c r="L138" s="10" t="s">
        <v>3463</v>
      </c>
      <c r="M138" s="16" t="s">
        <v>3464</v>
      </c>
    </row>
    <row r="139" spans="1:20">
      <c r="I139" t="str">
        <f t="shared" si="2"/>
        <v>13. C22(T-shaped&amp;Left output shaft&amp;lower MDU)</v>
      </c>
      <c r="J139" s="12" t="s">
        <v>3465</v>
      </c>
      <c r="K139" t="s">
        <v>3466</v>
      </c>
      <c r="L139" s="10" t="s">
        <v>3467</v>
      </c>
      <c r="M139" s="16" t="s">
        <v>3468</v>
      </c>
    </row>
    <row r="140" spans="1:20">
      <c r="I140" t="str">
        <f t="shared" si="2"/>
        <v>14. C22-P(T-shaped&amp;Left output shaft&amp;lower MDU)</v>
      </c>
      <c r="J140" s="12" t="s">
        <v>3469</v>
      </c>
      <c r="K140" t="s">
        <v>3470</v>
      </c>
      <c r="L140" s="11" t="s">
        <v>3471</v>
      </c>
      <c r="M140" s="16" t="s">
        <v>3472</v>
      </c>
    </row>
    <row r="141" spans="1:20">
      <c r="I141" t="str">
        <f t="shared" si="2"/>
        <v>15. C22-P-W(T-shaped&amp;Left output shaft&amp;lower MDU)</v>
      </c>
      <c r="J141" s="12" t="s">
        <v>3473</v>
      </c>
      <c r="K141" t="s">
        <v>3474</v>
      </c>
      <c r="L141" s="11" t="s">
        <v>3475</v>
      </c>
      <c r="M141" s="16" t="s">
        <v>3476</v>
      </c>
    </row>
    <row r="142" spans="1:20">
      <c r="I142" t="str">
        <f t="shared" si="2"/>
        <v>16. C22-W(T-shaped&amp;Left output shaft&amp;lower MDU)</v>
      </c>
      <c r="J142" s="12" t="s">
        <v>3477</v>
      </c>
      <c r="K142" t="s">
        <v>3478</v>
      </c>
      <c r="L142" s="11" t="s">
        <v>3479</v>
      </c>
      <c r="M142" s="16" t="s">
        <v>3480</v>
      </c>
      <c r="R142" t="s">
        <v>446</v>
      </c>
      <c r="S142" s="11" t="s">
        <v>3481</v>
      </c>
    </row>
    <row r="143" spans="1:20">
      <c r="I143" t="str">
        <f t="shared" si="2"/>
        <v>17. C23 (T-shaped&amp;Right output shaft&amp;upper MDU)</v>
      </c>
      <c r="J143" s="12" t="s">
        <v>3482</v>
      </c>
      <c r="K143" t="s">
        <v>3483</v>
      </c>
      <c r="L143" s="10" t="s">
        <v>3484</v>
      </c>
      <c r="M143" s="16" t="s">
        <v>3485</v>
      </c>
      <c r="R143" t="s">
        <v>445</v>
      </c>
      <c r="S143" s="11" t="s">
        <v>3486</v>
      </c>
    </row>
    <row r="144" spans="1:20">
      <c r="I144" t="str">
        <f t="shared" si="2"/>
        <v>18. C23-P(T-shaped&amp;Right output shaft&amp;upper MDU)</v>
      </c>
      <c r="J144" s="12" t="s">
        <v>3487</v>
      </c>
      <c r="K144" t="s">
        <v>3488</v>
      </c>
      <c r="L144" s="10" t="s">
        <v>3489</v>
      </c>
      <c r="M144" s="16" t="s">
        <v>3490</v>
      </c>
      <c r="R144" t="s">
        <v>86</v>
      </c>
      <c r="S144" s="11" t="s">
        <v>3491</v>
      </c>
    </row>
    <row r="145" spans="1:19">
      <c r="I145" t="str">
        <f t="shared" si="2"/>
        <v>19. C23-P-W(T-shaped&amp;Right output shaft&amp;upper MDU)</v>
      </c>
      <c r="J145" s="12" t="s">
        <v>3492</v>
      </c>
      <c r="K145" t="s">
        <v>3493</v>
      </c>
      <c r="L145" s="11" t="s">
        <v>3494</v>
      </c>
      <c r="M145" s="16" t="s">
        <v>3495</v>
      </c>
      <c r="R145" t="s">
        <v>3496</v>
      </c>
      <c r="S145" s="11" t="s">
        <v>3497</v>
      </c>
    </row>
    <row r="146" spans="1:19">
      <c r="I146" t="str">
        <f t="shared" si="2"/>
        <v>20. C23-W(T-shaped&amp;Right output shaft&amp;upper MDU)</v>
      </c>
      <c r="J146" s="12" t="s">
        <v>3498</v>
      </c>
      <c r="K146" t="s">
        <v>3499</v>
      </c>
      <c r="L146" s="11" t="s">
        <v>3500</v>
      </c>
      <c r="M146" s="16" t="s">
        <v>3501</v>
      </c>
      <c r="R146" t="s">
        <v>3502</v>
      </c>
      <c r="S146" s="11" t="s">
        <v>3503</v>
      </c>
    </row>
    <row r="147" spans="1:19">
      <c r="B147" t="s">
        <v>3061</v>
      </c>
      <c r="C147" t="str">
        <f>Sheet1!H133&amp;Sheet1!AB133</f>
        <v>不配双浮球不配记忆功能</v>
      </c>
      <c r="F147" t="s">
        <v>209</v>
      </c>
      <c r="G147" t="s">
        <v>3504</v>
      </c>
      <c r="I147" t="str">
        <f t="shared" si="2"/>
        <v>21. C24(T-shaped&amp;Right output shaft&amp;lower MDU)</v>
      </c>
      <c r="J147" s="12" t="s">
        <v>3505</v>
      </c>
      <c r="K147" t="s">
        <v>3506</v>
      </c>
      <c r="L147" s="10" t="s">
        <v>3507</v>
      </c>
      <c r="M147" s="16" t="s">
        <v>3508</v>
      </c>
      <c r="R147" t="s">
        <v>3509</v>
      </c>
      <c r="S147" s="11" t="s">
        <v>3510</v>
      </c>
    </row>
    <row r="148" spans="1:19">
      <c r="B148" t="s">
        <v>3063</v>
      </c>
      <c r="C148" t="str">
        <f>SUBSTITUTE((C147&amp;Sheet1!H134)," ","")</f>
        <v>不配双浮球不配记忆功能Without</v>
      </c>
      <c r="F148" t="s">
        <v>3511</v>
      </c>
      <c r="G148" t="s">
        <v>3512</v>
      </c>
      <c r="I148" t="str">
        <f t="shared" si="2"/>
        <v>22. C24-P(T-shaped&amp;Right output shaft&amp;lower MDU)</v>
      </c>
      <c r="J148" s="12" t="s">
        <v>3513</v>
      </c>
      <c r="K148" t="s">
        <v>3514</v>
      </c>
      <c r="L148" s="11" t="s">
        <v>3515</v>
      </c>
      <c r="M148" s="16" t="s">
        <v>3516</v>
      </c>
      <c r="R148" t="s">
        <v>3517</v>
      </c>
      <c r="S148" s="11" t="s">
        <v>3518</v>
      </c>
    </row>
    <row r="149" spans="1:19">
      <c r="B149" t="s">
        <v>3519</v>
      </c>
      <c r="C149" t="str">
        <f>SUBSTITUTE((C148&amp;Sheet1!AB134)," ","")</f>
        <v>不配双浮球不配记忆功能WithoutoneNOcontact</v>
      </c>
      <c r="F149" t="s">
        <v>3520</v>
      </c>
      <c r="G149" t="s">
        <v>3521</v>
      </c>
      <c r="I149" t="str">
        <f t="shared" si="2"/>
        <v>23. C24-P-W(T-shaped&amp;Right output shaft&amp;lower MDU)</v>
      </c>
      <c r="J149" s="12" t="s">
        <v>3522</v>
      </c>
      <c r="K149" t="s">
        <v>3523</v>
      </c>
      <c r="L149" s="11" t="s">
        <v>3524</v>
      </c>
      <c r="M149" s="16" t="s">
        <v>3525</v>
      </c>
      <c r="R149" t="s">
        <v>3526</v>
      </c>
      <c r="S149" s="11" t="s">
        <v>3527</v>
      </c>
    </row>
    <row r="150" spans="1:19">
      <c r="B150" t="s">
        <v>3528</v>
      </c>
      <c r="C150" t="str">
        <f>C149&amp;Sheet1!H135</f>
        <v>不配双浮球不配记忆功能WithoutoneNOcontact无缺油</v>
      </c>
      <c r="F150" t="s">
        <v>3529</v>
      </c>
      <c r="G150" t="s">
        <v>3530</v>
      </c>
      <c r="I150" t="str">
        <f t="shared" si="2"/>
        <v>24. C24-W(T-shaped&amp;Right output shaft&amp;lower MDU)</v>
      </c>
      <c r="J150" s="12" t="s">
        <v>3531</v>
      </c>
      <c r="K150" t="s">
        <v>3532</v>
      </c>
      <c r="L150" s="11" t="s">
        <v>3533</v>
      </c>
      <c r="M150" s="16" t="s">
        <v>3534</v>
      </c>
      <c r="R150" t="s">
        <v>3535</v>
      </c>
      <c r="S150" s="11" t="s">
        <v>3536</v>
      </c>
    </row>
    <row r="151" spans="1:19">
      <c r="C151" t="str">
        <f>C150&amp;Sheet1!AB135</f>
        <v>不配双浮球不配记忆功能WithoutoneNOcontact无缺油无(跳闸&amp;缺油)</v>
      </c>
      <c r="R151" t="s">
        <v>3537</v>
      </c>
      <c r="S151" s="11" t="s">
        <v>3538</v>
      </c>
    </row>
    <row r="152" spans="1:19">
      <c r="R152" t="s">
        <v>3539</v>
      </c>
      <c r="S152" s="11" t="s">
        <v>3540</v>
      </c>
    </row>
    <row r="153" spans="1:19">
      <c r="R153" t="s">
        <v>3541</v>
      </c>
      <c r="S153" s="11" t="s">
        <v>3542</v>
      </c>
    </row>
    <row r="154" spans="1:19">
      <c r="S154" s="11"/>
    </row>
    <row r="155" spans="1:19">
      <c r="S155" s="11"/>
    </row>
    <row r="156" spans="1:19">
      <c r="A156" t="s">
        <v>3543</v>
      </c>
      <c r="S156" s="11"/>
    </row>
    <row r="157" spans="1:19">
      <c r="S157" s="11"/>
    </row>
    <row r="158" spans="1:19">
      <c r="A158" t="s">
        <v>3441</v>
      </c>
      <c r="B158" s="18" t="s">
        <v>3442</v>
      </c>
      <c r="D158" t="s">
        <v>3544</v>
      </c>
      <c r="E158" t="s">
        <v>207</v>
      </c>
      <c r="F158" t="s">
        <v>3545</v>
      </c>
      <c r="K158" t="s">
        <v>3546</v>
      </c>
      <c r="L158" t="s">
        <v>209</v>
      </c>
      <c r="S158" s="11"/>
    </row>
    <row r="159" spans="1:19">
      <c r="A159" t="s">
        <v>3447</v>
      </c>
      <c r="B159" s="19" t="s">
        <v>3547</v>
      </c>
      <c r="D159" t="s">
        <v>3548</v>
      </c>
      <c r="E159" t="s">
        <v>207</v>
      </c>
      <c r="F159" t="s">
        <v>3545</v>
      </c>
      <c r="G159" t="s">
        <v>3549</v>
      </c>
      <c r="K159" t="s">
        <v>3550</v>
      </c>
      <c r="L159" t="s">
        <v>209</v>
      </c>
      <c r="M159" t="s">
        <v>3511</v>
      </c>
      <c r="N159" t="s">
        <v>3520</v>
      </c>
      <c r="S159" s="11"/>
    </row>
    <row r="160" spans="1:19">
      <c r="A160" t="s">
        <v>3551</v>
      </c>
      <c r="B160" s="19" t="s">
        <v>3552</v>
      </c>
      <c r="D160" t="s">
        <v>3553</v>
      </c>
      <c r="E160" t="s">
        <v>207</v>
      </c>
      <c r="F160" t="s">
        <v>3545</v>
      </c>
      <c r="G160" t="s">
        <v>3549</v>
      </c>
      <c r="K160" t="s">
        <v>3554</v>
      </c>
      <c r="L160" t="s">
        <v>209</v>
      </c>
      <c r="S160" s="11"/>
    </row>
    <row r="161" spans="1:21">
      <c r="A161" t="s">
        <v>3555</v>
      </c>
      <c r="B161" s="19" t="s">
        <v>3556</v>
      </c>
      <c r="D161" t="s">
        <v>3557</v>
      </c>
      <c r="E161" t="s">
        <v>207</v>
      </c>
      <c r="F161" t="s">
        <v>3545</v>
      </c>
      <c r="K161" t="s">
        <v>3558</v>
      </c>
      <c r="L161" t="s">
        <v>209</v>
      </c>
      <c r="S161" s="11"/>
    </row>
    <row r="162" spans="1:21">
      <c r="D162" t="s">
        <v>3559</v>
      </c>
      <c r="E162" t="s">
        <v>207</v>
      </c>
      <c r="K162" t="s">
        <v>3560</v>
      </c>
      <c r="L162" t="s">
        <v>209</v>
      </c>
      <c r="M162" t="s">
        <v>3511</v>
      </c>
      <c r="S162" s="11"/>
    </row>
    <row r="163" spans="1:21">
      <c r="D163" t="s">
        <v>3561</v>
      </c>
      <c r="E163" t="s">
        <v>207</v>
      </c>
      <c r="F163" t="s">
        <v>3545</v>
      </c>
      <c r="G163" t="s">
        <v>3549</v>
      </c>
      <c r="K163" t="s">
        <v>3562</v>
      </c>
      <c r="L163" t="s">
        <v>209</v>
      </c>
      <c r="S163" s="11"/>
    </row>
    <row r="164" spans="1:21">
      <c r="D164" t="s">
        <v>3563</v>
      </c>
      <c r="E164" t="s">
        <v>207</v>
      </c>
      <c r="F164" t="s">
        <v>3545</v>
      </c>
      <c r="K164" t="s">
        <v>3564</v>
      </c>
      <c r="L164" t="s">
        <v>209</v>
      </c>
      <c r="S164" s="11"/>
    </row>
    <row r="165" spans="1:21">
      <c r="D165" t="s">
        <v>3565</v>
      </c>
      <c r="E165" t="s">
        <v>207</v>
      </c>
      <c r="K165" t="s">
        <v>3566</v>
      </c>
      <c r="L165" t="s">
        <v>209</v>
      </c>
      <c r="S165" s="11"/>
    </row>
    <row r="166" spans="1:21">
      <c r="D166" t="s">
        <v>3567</v>
      </c>
      <c r="E166" t="s">
        <v>207</v>
      </c>
      <c r="K166" t="s">
        <v>3568</v>
      </c>
      <c r="L166" t="s">
        <v>209</v>
      </c>
    </row>
    <row r="167" spans="1:21">
      <c r="D167" t="s">
        <v>3569</v>
      </c>
      <c r="E167" t="s">
        <v>207</v>
      </c>
      <c r="K167" t="s">
        <v>3570</v>
      </c>
      <c r="L167" t="s">
        <v>3511</v>
      </c>
      <c r="M167" t="s">
        <v>3520</v>
      </c>
      <c r="N167" t="s">
        <v>3529</v>
      </c>
    </row>
    <row r="168" spans="1:21">
      <c r="D168" t="s">
        <v>3571</v>
      </c>
      <c r="E168" t="s">
        <v>207</v>
      </c>
      <c r="K168" t="s">
        <v>3572</v>
      </c>
      <c r="L168" t="s">
        <v>209</v>
      </c>
      <c r="M168" t="s">
        <v>3511</v>
      </c>
      <c r="N168" t="s">
        <v>3520</v>
      </c>
    </row>
    <row r="169" spans="1:21">
      <c r="D169" t="s">
        <v>3573</v>
      </c>
      <c r="E169" t="s">
        <v>207</v>
      </c>
      <c r="K169" t="s">
        <v>3574</v>
      </c>
      <c r="L169" t="s">
        <v>209</v>
      </c>
    </row>
    <row r="170" spans="1:21">
      <c r="D170" t="s">
        <v>3575</v>
      </c>
      <c r="E170" t="s">
        <v>207</v>
      </c>
      <c r="F170" t="s">
        <v>3545</v>
      </c>
      <c r="K170" t="s">
        <v>3576</v>
      </c>
      <c r="L170" t="s">
        <v>209</v>
      </c>
    </row>
    <row r="171" spans="1:21">
      <c r="D171" t="s">
        <v>3577</v>
      </c>
      <c r="E171" t="s">
        <v>207</v>
      </c>
      <c r="F171" t="s">
        <v>3545</v>
      </c>
      <c r="K171" t="s">
        <v>3578</v>
      </c>
      <c r="L171" t="s">
        <v>209</v>
      </c>
      <c r="M171" t="s">
        <v>3511</v>
      </c>
    </row>
    <row r="172" spans="1:21">
      <c r="D172" t="s">
        <v>3579</v>
      </c>
      <c r="E172" t="s">
        <v>207</v>
      </c>
      <c r="F172" t="s">
        <v>3545</v>
      </c>
      <c r="G172" t="s">
        <v>3580</v>
      </c>
      <c r="H172" t="s">
        <v>3580</v>
      </c>
      <c r="K172" t="s">
        <v>3581</v>
      </c>
      <c r="L172" t="s">
        <v>209</v>
      </c>
    </row>
    <row r="173" spans="1:21">
      <c r="D173" t="s">
        <v>3582</v>
      </c>
      <c r="E173" t="s">
        <v>207</v>
      </c>
      <c r="K173" t="s">
        <v>3583</v>
      </c>
      <c r="L173" t="s">
        <v>209</v>
      </c>
    </row>
    <row r="174" spans="1:21">
      <c r="K174" t="s">
        <v>3584</v>
      </c>
      <c r="L174" t="s">
        <v>3520</v>
      </c>
      <c r="M174" t="s">
        <v>3529</v>
      </c>
    </row>
    <row r="175" spans="1:21">
      <c r="K175" t="s">
        <v>3585</v>
      </c>
      <c r="L175" t="s">
        <v>209</v>
      </c>
      <c r="M175" t="s">
        <v>3520</v>
      </c>
      <c r="N175" t="s">
        <v>3520</v>
      </c>
      <c r="R175" t="s">
        <v>446</v>
      </c>
      <c r="S175" t="s">
        <v>3586</v>
      </c>
      <c r="T175" t="s">
        <v>1204</v>
      </c>
      <c r="U175" t="s">
        <v>1241</v>
      </c>
    </row>
    <row r="176" spans="1:21">
      <c r="K176" t="s">
        <v>3587</v>
      </c>
      <c r="L176" t="s">
        <v>209</v>
      </c>
      <c r="M176" t="s">
        <v>3511</v>
      </c>
      <c r="R176" t="s">
        <v>445</v>
      </c>
      <c r="S176" t="s">
        <v>3588</v>
      </c>
      <c r="T176" t="s">
        <v>3589</v>
      </c>
      <c r="U176" t="s">
        <v>3590</v>
      </c>
    </row>
    <row r="177" spans="1:21">
      <c r="K177" t="s">
        <v>3591</v>
      </c>
      <c r="L177" t="s">
        <v>209</v>
      </c>
      <c r="R177" t="s">
        <v>86</v>
      </c>
      <c r="S177" t="s">
        <v>3592</v>
      </c>
      <c r="T177" t="s">
        <v>3593</v>
      </c>
    </row>
    <row r="178" spans="1:21">
      <c r="K178" t="s">
        <v>3594</v>
      </c>
      <c r="L178" t="s">
        <v>3529</v>
      </c>
      <c r="R178" t="s">
        <v>3496</v>
      </c>
      <c r="S178" t="s">
        <v>3595</v>
      </c>
    </row>
    <row r="179" spans="1:21">
      <c r="K179" t="s">
        <v>3596</v>
      </c>
      <c r="L179" t="s">
        <v>209</v>
      </c>
      <c r="R179" t="s">
        <v>3502</v>
      </c>
      <c r="S179" t="s">
        <v>3597</v>
      </c>
      <c r="T179" t="s">
        <v>3598</v>
      </c>
      <c r="U179" t="s">
        <v>3599</v>
      </c>
    </row>
    <row r="180" spans="1:21">
      <c r="K180" t="s">
        <v>3600</v>
      </c>
      <c r="L180" t="s">
        <v>209</v>
      </c>
      <c r="M180" t="s">
        <v>3511</v>
      </c>
      <c r="N180" t="s">
        <v>3520</v>
      </c>
      <c r="R180" t="s">
        <v>3509</v>
      </c>
      <c r="S180" t="s">
        <v>3601</v>
      </c>
      <c r="T180" t="s">
        <v>3602</v>
      </c>
      <c r="U180" t="s">
        <v>3603</v>
      </c>
    </row>
    <row r="181" spans="1:21">
      <c r="K181" t="s">
        <v>3604</v>
      </c>
      <c r="L181" t="s">
        <v>209</v>
      </c>
      <c r="R181" t="s">
        <v>3517</v>
      </c>
      <c r="S181" t="s">
        <v>3605</v>
      </c>
      <c r="T181" t="s">
        <v>3606</v>
      </c>
    </row>
    <row r="182" spans="1:21">
      <c r="K182" t="s">
        <v>3607</v>
      </c>
      <c r="L182" t="s">
        <v>209</v>
      </c>
      <c r="M182" t="s">
        <v>3511</v>
      </c>
      <c r="R182" t="s">
        <v>3526</v>
      </c>
      <c r="S182" t="s">
        <v>3608</v>
      </c>
    </row>
    <row r="183" spans="1:21">
      <c r="K183" t="s">
        <v>3609</v>
      </c>
      <c r="L183" t="s">
        <v>209</v>
      </c>
      <c r="R183" t="s">
        <v>3535</v>
      </c>
      <c r="S183" t="s">
        <v>3610</v>
      </c>
      <c r="T183" t="s">
        <v>3611</v>
      </c>
    </row>
    <row r="184" spans="1:21">
      <c r="K184" t="s">
        <v>3612</v>
      </c>
      <c r="L184" t="s">
        <v>209</v>
      </c>
      <c r="R184" t="s">
        <v>3537</v>
      </c>
      <c r="S184" t="s">
        <v>3613</v>
      </c>
    </row>
    <row r="185" spans="1:21">
      <c r="K185" t="s">
        <v>3614</v>
      </c>
      <c r="L185" t="s">
        <v>209</v>
      </c>
      <c r="R185" t="s">
        <v>3539</v>
      </c>
      <c r="S185" t="s">
        <v>3615</v>
      </c>
      <c r="T185" t="s">
        <v>3616</v>
      </c>
    </row>
    <row r="186" spans="1:21">
      <c r="K186" t="s">
        <v>3617</v>
      </c>
      <c r="L186" t="s">
        <v>3511</v>
      </c>
      <c r="M186" t="s">
        <v>3520</v>
      </c>
      <c r="N186" t="s">
        <v>3529</v>
      </c>
      <c r="R186" t="s">
        <v>3541</v>
      </c>
      <c r="S186" t="s">
        <v>3618</v>
      </c>
    </row>
    <row r="187" spans="1:21">
      <c r="A187" t="s">
        <v>3619</v>
      </c>
      <c r="B187" t="s">
        <v>2467</v>
      </c>
      <c r="F187" s="20" t="s">
        <v>201</v>
      </c>
    </row>
    <row r="188" spans="1:21">
      <c r="A188" t="s">
        <v>3620</v>
      </c>
      <c r="B188" t="s">
        <v>2467</v>
      </c>
      <c r="F188" s="20" t="s">
        <v>2480</v>
      </c>
    </row>
    <row r="189" spans="1:21">
      <c r="A189" t="s">
        <v>3621</v>
      </c>
      <c r="B189" t="s">
        <v>2467</v>
      </c>
      <c r="J189" t="s">
        <v>3622</v>
      </c>
      <c r="K189" t="s">
        <v>601</v>
      </c>
      <c r="M189" t="s">
        <v>601</v>
      </c>
    </row>
    <row r="190" spans="1:21">
      <c r="A190" t="s">
        <v>3623</v>
      </c>
      <c r="B190" t="s">
        <v>2467</v>
      </c>
      <c r="C190" t="s">
        <v>199</v>
      </c>
      <c r="J190" t="s">
        <v>3624</v>
      </c>
      <c r="K190" t="s">
        <v>3625</v>
      </c>
      <c r="L190" t="s">
        <v>3626</v>
      </c>
      <c r="M190" s="20" t="s">
        <v>3625</v>
      </c>
      <c r="N190">
        <v>0</v>
      </c>
    </row>
    <row r="191" spans="1:21">
      <c r="A191" t="s">
        <v>3627</v>
      </c>
      <c r="B191" t="s">
        <v>2467</v>
      </c>
      <c r="J191" t="s">
        <v>3628</v>
      </c>
      <c r="K191" t="s">
        <v>3629</v>
      </c>
      <c r="L191" t="s">
        <v>3630</v>
      </c>
      <c r="M191" s="20" t="s">
        <v>3631</v>
      </c>
      <c r="N191">
        <v>1500</v>
      </c>
    </row>
    <row r="192" spans="1:21">
      <c r="A192" t="s">
        <v>3632</v>
      </c>
      <c r="B192" t="s">
        <v>2467</v>
      </c>
      <c r="J192" t="s">
        <v>3633</v>
      </c>
      <c r="K192" t="s">
        <v>3634</v>
      </c>
      <c r="L192" t="s">
        <v>3635</v>
      </c>
      <c r="M192" s="20" t="s">
        <v>3636</v>
      </c>
      <c r="N192">
        <v>1500</v>
      </c>
    </row>
    <row r="193" spans="1:20">
      <c r="A193" t="s">
        <v>3637</v>
      </c>
      <c r="B193" t="s">
        <v>2467</v>
      </c>
      <c r="J193" t="s">
        <v>3638</v>
      </c>
      <c r="K193" t="s">
        <v>3631</v>
      </c>
      <c r="L193" t="s">
        <v>3639</v>
      </c>
      <c r="M193" s="20" t="s">
        <v>3640</v>
      </c>
      <c r="N193">
        <v>2000</v>
      </c>
    </row>
    <row r="194" spans="1:20">
      <c r="A194" t="s">
        <v>3641</v>
      </c>
      <c r="B194" t="s">
        <v>2467</v>
      </c>
      <c r="C194" t="s">
        <v>199</v>
      </c>
      <c r="J194" t="s">
        <v>3642</v>
      </c>
      <c r="K194" t="s">
        <v>3636</v>
      </c>
      <c r="L194" t="s">
        <v>3643</v>
      </c>
      <c r="M194" s="20" t="s">
        <v>3629</v>
      </c>
      <c r="N194">
        <v>0</v>
      </c>
    </row>
    <row r="195" spans="1:20">
      <c r="A195" t="s">
        <v>3644</v>
      </c>
      <c r="B195" t="s">
        <v>2467</v>
      </c>
      <c r="J195" t="s">
        <v>3645</v>
      </c>
      <c r="K195" t="s">
        <v>3640</v>
      </c>
      <c r="L195" t="s">
        <v>3646</v>
      </c>
      <c r="M195" s="20" t="s">
        <v>3647</v>
      </c>
      <c r="N195">
        <v>0</v>
      </c>
    </row>
    <row r="196" spans="1:20">
      <c r="A196" t="s">
        <v>3648</v>
      </c>
      <c r="B196" t="s">
        <v>2467</v>
      </c>
      <c r="J196" t="s">
        <v>3649</v>
      </c>
      <c r="K196" t="s">
        <v>3650</v>
      </c>
      <c r="L196" t="s">
        <v>3651</v>
      </c>
      <c r="M196" s="20" t="s">
        <v>3650</v>
      </c>
      <c r="N196">
        <v>1500</v>
      </c>
      <c r="R196" t="s">
        <v>428</v>
      </c>
      <c r="S196" t="s">
        <v>3652</v>
      </c>
      <c r="T196" s="11" t="s">
        <v>3653</v>
      </c>
    </row>
    <row r="197" spans="1:20">
      <c r="A197" t="s">
        <v>3654</v>
      </c>
      <c r="B197" t="s">
        <v>2467</v>
      </c>
      <c r="J197" t="s">
        <v>3655</v>
      </c>
      <c r="K197" t="s">
        <v>3656</v>
      </c>
      <c r="L197" t="s">
        <v>3657</v>
      </c>
      <c r="M197" s="20" t="s">
        <v>3658</v>
      </c>
      <c r="N197">
        <v>3000</v>
      </c>
      <c r="S197" t="s">
        <v>3659</v>
      </c>
      <c r="T197" s="11" t="s">
        <v>3660</v>
      </c>
    </row>
    <row r="198" spans="1:20">
      <c r="A198" t="s">
        <v>3661</v>
      </c>
      <c r="B198" t="s">
        <v>2467</v>
      </c>
      <c r="J198" t="s">
        <v>3662</v>
      </c>
      <c r="K198" t="s">
        <v>3663</v>
      </c>
      <c r="L198" t="s">
        <v>3664</v>
      </c>
      <c r="M198" s="20" t="s">
        <v>3665</v>
      </c>
      <c r="N198">
        <v>3000</v>
      </c>
      <c r="S198" t="s">
        <v>3666</v>
      </c>
      <c r="T198" s="11" t="s">
        <v>3667</v>
      </c>
    </row>
    <row r="199" spans="1:20">
      <c r="A199" t="s">
        <v>3668</v>
      </c>
      <c r="B199" t="s">
        <v>2467</v>
      </c>
      <c r="J199" t="s">
        <v>3669</v>
      </c>
      <c r="K199" t="s">
        <v>3658</v>
      </c>
      <c r="L199" t="s">
        <v>3670</v>
      </c>
      <c r="M199" s="20" t="s">
        <v>3671</v>
      </c>
      <c r="N199">
        <v>0</v>
      </c>
      <c r="S199" t="s">
        <v>3672</v>
      </c>
      <c r="T199" s="11" t="s">
        <v>3673</v>
      </c>
    </row>
    <row r="200" spans="1:20">
      <c r="A200" t="s">
        <v>3674</v>
      </c>
      <c r="B200" t="s">
        <v>2467</v>
      </c>
      <c r="J200" t="s">
        <v>3675</v>
      </c>
      <c r="K200" t="s">
        <v>3665</v>
      </c>
      <c r="L200" t="s">
        <v>3676</v>
      </c>
      <c r="M200" s="20" t="s">
        <v>3656</v>
      </c>
      <c r="N200">
        <v>1500</v>
      </c>
      <c r="S200" t="s">
        <v>3677</v>
      </c>
      <c r="T200" s="11" t="s">
        <v>3678</v>
      </c>
    </row>
    <row r="201" spans="1:20">
      <c r="A201" t="s">
        <v>3679</v>
      </c>
      <c r="B201" t="s">
        <v>2467</v>
      </c>
      <c r="J201" t="s">
        <v>3680</v>
      </c>
      <c r="K201" t="s">
        <v>3671</v>
      </c>
      <c r="L201" t="s">
        <v>3681</v>
      </c>
      <c r="M201" s="20" t="s">
        <v>3663</v>
      </c>
      <c r="N201">
        <v>1500</v>
      </c>
      <c r="S201" t="s">
        <v>3682</v>
      </c>
      <c r="T201" s="11" t="s">
        <v>3683</v>
      </c>
    </row>
    <row r="202" spans="1:20">
      <c r="A202" t="s">
        <v>3684</v>
      </c>
      <c r="B202" t="s">
        <v>2467</v>
      </c>
      <c r="J202" t="s">
        <v>3685</v>
      </c>
      <c r="K202" t="s">
        <v>3686</v>
      </c>
      <c r="L202" t="s">
        <v>3687</v>
      </c>
      <c r="M202" s="20" t="s">
        <v>3688</v>
      </c>
      <c r="N202">
        <v>4500</v>
      </c>
      <c r="S202" t="s">
        <v>3689</v>
      </c>
      <c r="T202" s="11" t="s">
        <v>3653</v>
      </c>
    </row>
    <row r="203" spans="1:20">
      <c r="A203" t="s">
        <v>3690</v>
      </c>
      <c r="B203" t="s">
        <v>2467</v>
      </c>
      <c r="J203" t="s">
        <v>3691</v>
      </c>
      <c r="K203" t="s">
        <v>3692</v>
      </c>
      <c r="L203" t="s">
        <v>3693</v>
      </c>
      <c r="M203" s="20" t="s">
        <v>3694</v>
      </c>
      <c r="N203">
        <v>4500</v>
      </c>
      <c r="S203" t="s">
        <v>3695</v>
      </c>
      <c r="T203" s="11" t="s">
        <v>3660</v>
      </c>
    </row>
    <row r="204" spans="1:20">
      <c r="A204" t="s">
        <v>3696</v>
      </c>
      <c r="B204" t="s">
        <v>2467</v>
      </c>
      <c r="C204" t="s">
        <v>199</v>
      </c>
      <c r="J204" t="s">
        <v>3697</v>
      </c>
      <c r="K204" t="s">
        <v>3698</v>
      </c>
      <c r="L204" t="s">
        <v>3699</v>
      </c>
      <c r="M204" s="20" t="s">
        <v>3700</v>
      </c>
      <c r="N204">
        <v>4500</v>
      </c>
      <c r="S204" t="s">
        <v>3701</v>
      </c>
      <c r="T204" s="11" t="s">
        <v>3667</v>
      </c>
    </row>
    <row r="205" spans="1:20">
      <c r="A205" t="s">
        <v>3702</v>
      </c>
      <c r="B205" t="s">
        <v>2467</v>
      </c>
      <c r="J205" t="s">
        <v>3703</v>
      </c>
      <c r="K205" t="s">
        <v>3704</v>
      </c>
      <c r="L205" t="s">
        <v>3705</v>
      </c>
      <c r="M205" s="20" t="s">
        <v>3706</v>
      </c>
      <c r="N205">
        <v>4500</v>
      </c>
      <c r="S205" t="s">
        <v>3707</v>
      </c>
      <c r="T205" s="11" t="s">
        <v>3673</v>
      </c>
    </row>
    <row r="206" spans="1:20">
      <c r="A206" t="s">
        <v>3708</v>
      </c>
      <c r="B206" t="s">
        <v>2467</v>
      </c>
      <c r="J206" t="s">
        <v>3709</v>
      </c>
      <c r="K206" t="s">
        <v>3710</v>
      </c>
      <c r="L206" t="s">
        <v>3711</v>
      </c>
      <c r="M206" s="20" t="s">
        <v>3712</v>
      </c>
      <c r="N206">
        <v>4500</v>
      </c>
      <c r="S206" t="s">
        <v>3713</v>
      </c>
      <c r="T206" s="11" t="s">
        <v>3678</v>
      </c>
    </row>
    <row r="207" spans="1:20">
      <c r="A207" t="s">
        <v>3714</v>
      </c>
      <c r="B207" t="s">
        <v>2467</v>
      </c>
      <c r="J207" t="s">
        <v>3715</v>
      </c>
      <c r="K207" t="s">
        <v>3716</v>
      </c>
      <c r="L207" t="s">
        <v>3717</v>
      </c>
      <c r="M207" s="20" t="s">
        <v>3718</v>
      </c>
      <c r="N207">
        <v>4500</v>
      </c>
      <c r="S207" t="s">
        <v>3719</v>
      </c>
      <c r="T207" s="11" t="s">
        <v>3683</v>
      </c>
    </row>
    <row r="208" spans="1:20">
      <c r="A208" t="s">
        <v>3720</v>
      </c>
      <c r="B208" t="s">
        <v>2467</v>
      </c>
      <c r="C208" t="s">
        <v>199</v>
      </c>
      <c r="J208" t="s">
        <v>3721</v>
      </c>
      <c r="K208" t="s">
        <v>3722</v>
      </c>
      <c r="L208" t="s">
        <v>3723</v>
      </c>
      <c r="M208" s="20" t="s">
        <v>3724</v>
      </c>
      <c r="N208">
        <v>4500</v>
      </c>
      <c r="S208" t="s">
        <v>3725</v>
      </c>
      <c r="T208" s="11" t="s">
        <v>3653</v>
      </c>
    </row>
    <row r="209" spans="1:20">
      <c r="A209" t="s">
        <v>3726</v>
      </c>
      <c r="B209" t="s">
        <v>2467</v>
      </c>
      <c r="J209" t="s">
        <v>3727</v>
      </c>
      <c r="K209" t="s">
        <v>3728</v>
      </c>
      <c r="L209" t="s">
        <v>3729</v>
      </c>
      <c r="M209" s="20" t="s">
        <v>3730</v>
      </c>
      <c r="N209">
        <v>4500</v>
      </c>
      <c r="S209" t="s">
        <v>3731</v>
      </c>
      <c r="T209" s="11" t="s">
        <v>3660</v>
      </c>
    </row>
    <row r="210" spans="1:20">
      <c r="A210" t="s">
        <v>3732</v>
      </c>
      <c r="B210" t="s">
        <v>2467</v>
      </c>
      <c r="J210" t="s">
        <v>3733</v>
      </c>
      <c r="K210" t="s">
        <v>3734</v>
      </c>
      <c r="L210" t="s">
        <v>3735</v>
      </c>
      <c r="M210" s="20" t="s">
        <v>3736</v>
      </c>
      <c r="N210">
        <v>4500</v>
      </c>
      <c r="S210" t="s">
        <v>3737</v>
      </c>
      <c r="T210" s="11" t="s">
        <v>3667</v>
      </c>
    </row>
    <row r="211" spans="1:20">
      <c r="A211" t="s">
        <v>3738</v>
      </c>
      <c r="B211" t="s">
        <v>2467</v>
      </c>
      <c r="J211" t="s">
        <v>3739</v>
      </c>
      <c r="K211" t="s">
        <v>3740</v>
      </c>
      <c r="L211" t="s">
        <v>3741</v>
      </c>
      <c r="M211" s="20" t="s">
        <v>3742</v>
      </c>
      <c r="N211">
        <v>4500</v>
      </c>
      <c r="S211" t="s">
        <v>3743</v>
      </c>
      <c r="T211" s="11" t="s">
        <v>3673</v>
      </c>
    </row>
    <row r="212" spans="1:20">
      <c r="A212" t="s">
        <v>3744</v>
      </c>
      <c r="B212" t="s">
        <v>2467</v>
      </c>
      <c r="J212" t="s">
        <v>3745</v>
      </c>
      <c r="K212" t="s">
        <v>3746</v>
      </c>
      <c r="L212" t="s">
        <v>3747</v>
      </c>
      <c r="M212" s="20" t="s">
        <v>3748</v>
      </c>
      <c r="N212">
        <v>4500</v>
      </c>
      <c r="S212" t="s">
        <v>3749</v>
      </c>
      <c r="T212" s="11" t="s">
        <v>3678</v>
      </c>
    </row>
    <row r="213" spans="1:20">
      <c r="A213" t="s">
        <v>3750</v>
      </c>
      <c r="B213" t="s">
        <v>2467</v>
      </c>
      <c r="J213" t="s">
        <v>3751</v>
      </c>
      <c r="K213" t="s">
        <v>3752</v>
      </c>
      <c r="L213" t="s">
        <v>3753</v>
      </c>
      <c r="M213" s="20" t="s">
        <v>3754</v>
      </c>
      <c r="N213">
        <v>4500</v>
      </c>
      <c r="S213" t="s">
        <v>3755</v>
      </c>
      <c r="T213" s="11" t="s">
        <v>3683</v>
      </c>
    </row>
    <row r="214" spans="1:20">
      <c r="A214" t="s">
        <v>3756</v>
      </c>
      <c r="B214" t="s">
        <v>2467</v>
      </c>
      <c r="J214" t="s">
        <v>3757</v>
      </c>
      <c r="K214" t="s">
        <v>3758</v>
      </c>
      <c r="L214" t="s">
        <v>3759</v>
      </c>
      <c r="M214" s="20" t="s">
        <v>3760</v>
      </c>
      <c r="N214">
        <v>4500</v>
      </c>
      <c r="S214" t="s">
        <v>3761</v>
      </c>
      <c r="T214" s="11" t="s">
        <v>3653</v>
      </c>
    </row>
    <row r="215" spans="1:20">
      <c r="A215" t="s">
        <v>3762</v>
      </c>
      <c r="B215" t="s">
        <v>2467</v>
      </c>
      <c r="J215" t="s">
        <v>3763</v>
      </c>
      <c r="K215" t="s">
        <v>3764</v>
      </c>
      <c r="L215" t="s">
        <v>3765</v>
      </c>
      <c r="M215" s="20" t="s">
        <v>3766</v>
      </c>
      <c r="N215">
        <v>4500</v>
      </c>
      <c r="S215" t="s">
        <v>3767</v>
      </c>
      <c r="T215" s="11" t="s">
        <v>3660</v>
      </c>
    </row>
    <row r="216" spans="1:20">
      <c r="A216" t="s">
        <v>3768</v>
      </c>
      <c r="B216" t="s">
        <v>2467</v>
      </c>
      <c r="J216" t="s">
        <v>3769</v>
      </c>
      <c r="K216" t="s">
        <v>3770</v>
      </c>
      <c r="L216" t="s">
        <v>3771</v>
      </c>
      <c r="M216" s="20" t="s">
        <v>3772</v>
      </c>
      <c r="N216">
        <v>4500</v>
      </c>
      <c r="S216" t="s">
        <v>3773</v>
      </c>
      <c r="T216" s="11" t="s">
        <v>3667</v>
      </c>
    </row>
    <row r="217" spans="1:20">
      <c r="A217" t="s">
        <v>3774</v>
      </c>
      <c r="B217" t="s">
        <v>2467</v>
      </c>
      <c r="J217" t="s">
        <v>3775</v>
      </c>
      <c r="K217" t="s">
        <v>3776</v>
      </c>
      <c r="L217" t="s">
        <v>3777</v>
      </c>
      <c r="M217" s="20" t="s">
        <v>3778</v>
      </c>
      <c r="N217">
        <v>4500</v>
      </c>
      <c r="S217" t="s">
        <v>3779</v>
      </c>
      <c r="T217" s="11" t="s">
        <v>3673</v>
      </c>
    </row>
    <row r="218" spans="1:20">
      <c r="A218" t="s">
        <v>3780</v>
      </c>
      <c r="B218" t="s">
        <v>2467</v>
      </c>
      <c r="J218" t="s">
        <v>3781</v>
      </c>
      <c r="K218" t="s">
        <v>3782</v>
      </c>
      <c r="L218" t="s">
        <v>3783</v>
      </c>
      <c r="M218" s="20" t="s">
        <v>3784</v>
      </c>
      <c r="N218">
        <v>4500</v>
      </c>
      <c r="S218" t="s">
        <v>3785</v>
      </c>
      <c r="T218" s="11" t="s">
        <v>3678</v>
      </c>
    </row>
    <row r="219" spans="1:20">
      <c r="A219" t="s">
        <v>3786</v>
      </c>
      <c r="B219" t="s">
        <v>2467</v>
      </c>
      <c r="J219" t="s">
        <v>3787</v>
      </c>
      <c r="K219" t="s">
        <v>3788</v>
      </c>
      <c r="L219" t="s">
        <v>3789</v>
      </c>
      <c r="M219" s="20" t="s">
        <v>3790</v>
      </c>
      <c r="N219">
        <v>4500</v>
      </c>
      <c r="S219" t="s">
        <v>3791</v>
      </c>
      <c r="T219" s="11" t="s">
        <v>3683</v>
      </c>
    </row>
    <row r="220" spans="1:20">
      <c r="A220" t="s">
        <v>3792</v>
      </c>
      <c r="B220" t="s">
        <v>2467</v>
      </c>
      <c r="J220" t="s">
        <v>3793</v>
      </c>
      <c r="K220" t="s">
        <v>3794</v>
      </c>
      <c r="L220" t="s">
        <v>3795</v>
      </c>
      <c r="M220" s="20" t="s">
        <v>3796</v>
      </c>
      <c r="N220">
        <v>4500</v>
      </c>
      <c r="S220" t="s">
        <v>3797</v>
      </c>
      <c r="T220" s="11" t="s">
        <v>3798</v>
      </c>
    </row>
    <row r="221" spans="1:20">
      <c r="A221" t="s">
        <v>3799</v>
      </c>
      <c r="B221" t="s">
        <v>2467</v>
      </c>
      <c r="J221" t="s">
        <v>3800</v>
      </c>
      <c r="K221" t="s">
        <v>3801</v>
      </c>
      <c r="L221" t="s">
        <v>3802</v>
      </c>
      <c r="M221" s="20" t="s">
        <v>3803</v>
      </c>
      <c r="N221">
        <v>4500</v>
      </c>
      <c r="S221" t="s">
        <v>3804</v>
      </c>
      <c r="T221" s="11" t="s">
        <v>3805</v>
      </c>
    </row>
    <row r="222" spans="1:20">
      <c r="A222" t="s">
        <v>3806</v>
      </c>
      <c r="B222" t="s">
        <v>2467</v>
      </c>
      <c r="C222" t="s">
        <v>199</v>
      </c>
      <c r="J222" t="s">
        <v>3807</v>
      </c>
      <c r="K222" t="s">
        <v>3808</v>
      </c>
      <c r="L222" t="s">
        <v>3809</v>
      </c>
      <c r="M222" s="20" t="s">
        <v>3810</v>
      </c>
      <c r="N222">
        <v>4500</v>
      </c>
      <c r="S222" t="s">
        <v>3811</v>
      </c>
      <c r="T222" s="11" t="s">
        <v>3812</v>
      </c>
    </row>
    <row r="223" spans="1:20">
      <c r="A223" t="s">
        <v>3813</v>
      </c>
      <c r="B223" t="s">
        <v>2467</v>
      </c>
      <c r="J223" t="s">
        <v>3814</v>
      </c>
      <c r="K223" t="s">
        <v>3815</v>
      </c>
      <c r="L223" t="s">
        <v>3816</v>
      </c>
      <c r="M223" s="20" t="s">
        <v>3817</v>
      </c>
      <c r="N223">
        <v>4500</v>
      </c>
      <c r="S223" t="s">
        <v>3818</v>
      </c>
      <c r="T223" s="11" t="s">
        <v>3819</v>
      </c>
    </row>
    <row r="224" spans="1:20">
      <c r="A224" t="s">
        <v>3820</v>
      </c>
      <c r="B224" t="s">
        <v>2467</v>
      </c>
      <c r="J224" t="s">
        <v>3821</v>
      </c>
      <c r="K224" t="s">
        <v>3822</v>
      </c>
      <c r="L224" t="s">
        <v>3823</v>
      </c>
      <c r="M224" s="20" t="s">
        <v>3824</v>
      </c>
      <c r="N224">
        <v>4500</v>
      </c>
      <c r="S224" t="s">
        <v>3825</v>
      </c>
      <c r="T224" s="11" t="s">
        <v>3826</v>
      </c>
    </row>
    <row r="225" spans="1:20">
      <c r="A225" t="s">
        <v>3827</v>
      </c>
      <c r="B225" t="s">
        <v>2467</v>
      </c>
      <c r="C225" t="s">
        <v>199</v>
      </c>
      <c r="J225" t="s">
        <v>3828</v>
      </c>
      <c r="K225" t="s">
        <v>3829</v>
      </c>
      <c r="L225" t="s">
        <v>3830</v>
      </c>
      <c r="M225" s="20" t="s">
        <v>3831</v>
      </c>
      <c r="N225">
        <v>4500</v>
      </c>
      <c r="S225" t="s">
        <v>3832</v>
      </c>
      <c r="T225" s="11" t="s">
        <v>3833</v>
      </c>
    </row>
    <row r="226" spans="1:20">
      <c r="A226" t="s">
        <v>3834</v>
      </c>
      <c r="B226" t="s">
        <v>2467</v>
      </c>
      <c r="J226" t="s">
        <v>3835</v>
      </c>
      <c r="K226" t="s">
        <v>3836</v>
      </c>
      <c r="L226" t="s">
        <v>3837</v>
      </c>
      <c r="M226" s="20" t="s">
        <v>3838</v>
      </c>
      <c r="N226">
        <v>4500</v>
      </c>
      <c r="S226" t="s">
        <v>3839</v>
      </c>
      <c r="T226" s="11" t="s">
        <v>3840</v>
      </c>
    </row>
    <row r="227" spans="1:20">
      <c r="A227" t="s">
        <v>3841</v>
      </c>
      <c r="B227" t="s">
        <v>2467</v>
      </c>
      <c r="J227" t="s">
        <v>3842</v>
      </c>
      <c r="K227" t="s">
        <v>3843</v>
      </c>
      <c r="L227" t="s">
        <v>3844</v>
      </c>
      <c r="M227" s="20" t="s">
        <v>3845</v>
      </c>
      <c r="N227">
        <v>4500</v>
      </c>
      <c r="S227" t="s">
        <v>3846</v>
      </c>
      <c r="T227" s="11" t="s">
        <v>3847</v>
      </c>
    </row>
    <row r="228" spans="1:20">
      <c r="A228" t="s">
        <v>3848</v>
      </c>
      <c r="B228" t="s">
        <v>2467</v>
      </c>
      <c r="J228" t="s">
        <v>3849</v>
      </c>
      <c r="K228" t="s">
        <v>3850</v>
      </c>
      <c r="L228" t="s">
        <v>3851</v>
      </c>
      <c r="M228" s="20" t="s">
        <v>3852</v>
      </c>
      <c r="N228">
        <v>4500</v>
      </c>
      <c r="S228" t="s">
        <v>3853</v>
      </c>
      <c r="T228" s="11" t="s">
        <v>3854</v>
      </c>
    </row>
    <row r="229" spans="1:20">
      <c r="A229" t="s">
        <v>3855</v>
      </c>
      <c r="B229" t="s">
        <v>2467</v>
      </c>
      <c r="J229" t="s">
        <v>3856</v>
      </c>
      <c r="K229" t="s">
        <v>3857</v>
      </c>
      <c r="L229" t="s">
        <v>3858</v>
      </c>
      <c r="M229" s="20" t="s">
        <v>3859</v>
      </c>
      <c r="N229">
        <v>4500</v>
      </c>
      <c r="S229" t="s">
        <v>3860</v>
      </c>
      <c r="T229" s="11" t="s">
        <v>3861</v>
      </c>
    </row>
    <row r="230" spans="1:20">
      <c r="A230" t="s">
        <v>3862</v>
      </c>
      <c r="B230" t="s">
        <v>2467</v>
      </c>
      <c r="J230" t="s">
        <v>3863</v>
      </c>
      <c r="K230" t="s">
        <v>3864</v>
      </c>
      <c r="L230" t="s">
        <v>3865</v>
      </c>
      <c r="M230" s="20" t="s">
        <v>3866</v>
      </c>
      <c r="N230">
        <v>4500</v>
      </c>
      <c r="S230" t="s">
        <v>3867</v>
      </c>
      <c r="T230" s="11" t="s">
        <v>3868</v>
      </c>
    </row>
    <row r="231" spans="1:20">
      <c r="A231" t="s">
        <v>3869</v>
      </c>
      <c r="B231" t="s">
        <v>2467</v>
      </c>
      <c r="J231" t="s">
        <v>3870</v>
      </c>
      <c r="K231" t="s">
        <v>3871</v>
      </c>
      <c r="L231" t="s">
        <v>3872</v>
      </c>
      <c r="M231" s="20" t="s">
        <v>3728</v>
      </c>
      <c r="N231">
        <v>6000</v>
      </c>
      <c r="S231" t="s">
        <v>3873</v>
      </c>
      <c r="T231" s="11" t="s">
        <v>3874</v>
      </c>
    </row>
    <row r="232" spans="1:20">
      <c r="J232" t="s">
        <v>3875</v>
      </c>
      <c r="K232" t="s">
        <v>3876</v>
      </c>
      <c r="L232" t="s">
        <v>3877</v>
      </c>
      <c r="M232" s="20" t="s">
        <v>3698</v>
      </c>
      <c r="N232">
        <v>6000</v>
      </c>
      <c r="S232" t="s">
        <v>3878</v>
      </c>
      <c r="T232" s="11" t="s">
        <v>3879</v>
      </c>
    </row>
    <row r="233" spans="1:20">
      <c r="J233" t="s">
        <v>3880</v>
      </c>
      <c r="K233" t="s">
        <v>3881</v>
      </c>
      <c r="L233" t="s">
        <v>3882</v>
      </c>
      <c r="M233" s="20" t="s">
        <v>3801</v>
      </c>
      <c r="N233">
        <v>6000</v>
      </c>
      <c r="S233" t="s">
        <v>3883</v>
      </c>
      <c r="T233" s="11" t="s">
        <v>3884</v>
      </c>
    </row>
    <row r="234" spans="1:20">
      <c r="J234" t="s">
        <v>3885</v>
      </c>
      <c r="K234" t="s">
        <v>3886</v>
      </c>
      <c r="L234" t="s">
        <v>3887</v>
      </c>
      <c r="M234" s="20" t="s">
        <v>3881</v>
      </c>
      <c r="N234">
        <v>6000</v>
      </c>
      <c r="S234" t="s">
        <v>3888</v>
      </c>
      <c r="T234" s="11" t="s">
        <v>3889</v>
      </c>
    </row>
    <row r="235" spans="1:20">
      <c r="J235" t="s">
        <v>3890</v>
      </c>
      <c r="K235" t="s">
        <v>3891</v>
      </c>
      <c r="L235" t="s">
        <v>3892</v>
      </c>
      <c r="M235" s="20" t="s">
        <v>3734</v>
      </c>
      <c r="N235">
        <v>6000</v>
      </c>
      <c r="S235" t="s">
        <v>3893</v>
      </c>
      <c r="T235" s="11" t="s">
        <v>3894</v>
      </c>
    </row>
    <row r="236" spans="1:20">
      <c r="J236" t="s">
        <v>3895</v>
      </c>
      <c r="K236" t="s">
        <v>3896</v>
      </c>
      <c r="L236" t="s">
        <v>3897</v>
      </c>
      <c r="M236" s="20" t="s">
        <v>3876</v>
      </c>
      <c r="N236">
        <v>6000</v>
      </c>
    </row>
    <row r="237" spans="1:20">
      <c r="J237" t="s">
        <v>3898</v>
      </c>
      <c r="K237" t="s">
        <v>3899</v>
      </c>
      <c r="L237" t="s">
        <v>3900</v>
      </c>
      <c r="M237" s="20" t="s">
        <v>3901</v>
      </c>
      <c r="N237">
        <v>6000</v>
      </c>
    </row>
    <row r="238" spans="1:20">
      <c r="J238" t="s">
        <v>3902</v>
      </c>
      <c r="K238" t="s">
        <v>3903</v>
      </c>
      <c r="L238" t="s">
        <v>3904</v>
      </c>
      <c r="M238" s="20" t="s">
        <v>3815</v>
      </c>
      <c r="N238">
        <v>6000</v>
      </c>
    </row>
    <row r="239" spans="1:20">
      <c r="J239" t="s">
        <v>3905</v>
      </c>
      <c r="K239" t="s">
        <v>3906</v>
      </c>
      <c r="L239" t="s">
        <v>3907</v>
      </c>
      <c r="M239" s="20" t="s">
        <v>3704</v>
      </c>
      <c r="N239">
        <v>6000</v>
      </c>
    </row>
    <row r="240" spans="1:20">
      <c r="J240" t="s">
        <v>3908</v>
      </c>
      <c r="K240" t="s">
        <v>3909</v>
      </c>
      <c r="L240" t="s">
        <v>3910</v>
      </c>
      <c r="M240" s="20" t="s">
        <v>3716</v>
      </c>
      <c r="N240">
        <v>6000</v>
      </c>
    </row>
    <row r="241" spans="10:21">
      <c r="J241" t="s">
        <v>3911</v>
      </c>
      <c r="K241" t="s">
        <v>3912</v>
      </c>
      <c r="L241" t="s">
        <v>3913</v>
      </c>
      <c r="M241" s="20" t="s">
        <v>3752</v>
      </c>
      <c r="N241">
        <v>6000</v>
      </c>
      <c r="O241" t="s">
        <v>199</v>
      </c>
      <c r="P241" t="s">
        <v>201</v>
      </c>
      <c r="Q241" s="9" t="str">
        <f>O241&amp;P241</f>
        <v>不配双浮球不配记忆功能</v>
      </c>
      <c r="R241" t="s">
        <v>203</v>
      </c>
      <c r="S241" t="s">
        <v>205</v>
      </c>
      <c r="T241" t="s">
        <v>1271</v>
      </c>
    </row>
    <row r="242" spans="10:21">
      <c r="J242" t="s">
        <v>3914</v>
      </c>
      <c r="K242" t="s">
        <v>3915</v>
      </c>
      <c r="L242" t="s">
        <v>3916</v>
      </c>
      <c r="M242" s="20" t="s">
        <v>3871</v>
      </c>
      <c r="N242">
        <v>6000</v>
      </c>
      <c r="O242" t="s">
        <v>199</v>
      </c>
      <c r="P242" t="s">
        <v>2480</v>
      </c>
      <c r="Q242" s="9" t="str">
        <f>O242&amp;P242</f>
        <v>不配双浮球配记忆功能</v>
      </c>
      <c r="R242" t="s">
        <v>203</v>
      </c>
      <c r="S242" t="s">
        <v>3447</v>
      </c>
      <c r="T242" t="s">
        <v>3551</v>
      </c>
    </row>
    <row r="243" spans="10:21">
      <c r="J243" t="s">
        <v>3917</v>
      </c>
      <c r="K243" t="s">
        <v>3901</v>
      </c>
      <c r="L243" t="s">
        <v>3918</v>
      </c>
      <c r="M243" s="20" t="s">
        <v>3912</v>
      </c>
      <c r="N243">
        <v>6000</v>
      </c>
      <c r="O243" t="s">
        <v>2467</v>
      </c>
      <c r="P243" t="s">
        <v>201</v>
      </c>
      <c r="Q243" s="9" t="str">
        <f>O243&amp;P243</f>
        <v>配双浮球不配记忆功能</v>
      </c>
      <c r="R243" t="s">
        <v>203</v>
      </c>
      <c r="S243" t="s">
        <v>3447</v>
      </c>
      <c r="T243" t="s">
        <v>3551</v>
      </c>
      <c r="U243" t="s">
        <v>3555</v>
      </c>
    </row>
    <row r="244" spans="10:21">
      <c r="J244" t="s">
        <v>3919</v>
      </c>
      <c r="K244" t="s">
        <v>3920</v>
      </c>
      <c r="L244" t="s">
        <v>3921</v>
      </c>
      <c r="M244" s="20" t="s">
        <v>3808</v>
      </c>
      <c r="N244">
        <v>6000</v>
      </c>
      <c r="O244" t="s">
        <v>2467</v>
      </c>
      <c r="P244" t="s">
        <v>2480</v>
      </c>
      <c r="Q244" s="9" t="str">
        <f>O244&amp;P244</f>
        <v>配双浮球配记忆功能</v>
      </c>
      <c r="R244" t="s">
        <v>203</v>
      </c>
      <c r="S244" t="s">
        <v>3447</v>
      </c>
      <c r="T244" t="s">
        <v>3551</v>
      </c>
      <c r="U244" t="s">
        <v>3555</v>
      </c>
    </row>
    <row r="245" spans="10:21">
      <c r="J245" t="s">
        <v>3922</v>
      </c>
      <c r="K245" t="s">
        <v>3923</v>
      </c>
      <c r="L245" t="s">
        <v>3924</v>
      </c>
      <c r="M245" s="20" t="s">
        <v>3909</v>
      </c>
      <c r="N245">
        <v>6000</v>
      </c>
    </row>
    <row r="246" spans="10:21">
      <c r="J246" t="s">
        <v>3925</v>
      </c>
      <c r="K246" t="s">
        <v>3926</v>
      </c>
      <c r="L246" t="s">
        <v>3927</v>
      </c>
      <c r="M246" s="20" t="s">
        <v>3891</v>
      </c>
      <c r="N246">
        <v>6000</v>
      </c>
    </row>
    <row r="247" spans="10:21">
      <c r="J247" t="s">
        <v>3928</v>
      </c>
      <c r="K247" t="s">
        <v>3824</v>
      </c>
      <c r="L247" t="s">
        <v>3929</v>
      </c>
      <c r="M247" s="20" t="s">
        <v>3843</v>
      </c>
      <c r="N247">
        <v>6000</v>
      </c>
    </row>
    <row r="248" spans="10:21">
      <c r="J248" t="s">
        <v>3930</v>
      </c>
      <c r="K248" t="s">
        <v>3866</v>
      </c>
      <c r="L248" t="s">
        <v>3931</v>
      </c>
      <c r="M248" s="20" t="s">
        <v>3822</v>
      </c>
      <c r="N248">
        <v>6000</v>
      </c>
    </row>
    <row r="249" spans="10:21">
      <c r="J249" t="s">
        <v>3932</v>
      </c>
      <c r="K249" t="s">
        <v>3694</v>
      </c>
      <c r="L249" t="s">
        <v>3933</v>
      </c>
      <c r="M249" s="20" t="s">
        <v>3886</v>
      </c>
      <c r="N249">
        <v>6000</v>
      </c>
    </row>
    <row r="250" spans="10:21">
      <c r="J250" t="s">
        <v>3934</v>
      </c>
      <c r="K250" t="s">
        <v>3736</v>
      </c>
      <c r="L250" t="s">
        <v>3935</v>
      </c>
      <c r="M250" s="20" t="s">
        <v>3906</v>
      </c>
      <c r="N250">
        <v>6000</v>
      </c>
    </row>
    <row r="251" spans="10:21">
      <c r="J251" t="s">
        <v>3936</v>
      </c>
      <c r="K251" t="s">
        <v>3838</v>
      </c>
      <c r="L251" t="s">
        <v>3937</v>
      </c>
      <c r="M251" s="20" t="s">
        <v>3926</v>
      </c>
      <c r="N251">
        <v>6000</v>
      </c>
    </row>
    <row r="252" spans="10:21">
      <c r="J252" t="s">
        <v>3938</v>
      </c>
      <c r="K252" t="s">
        <v>3742</v>
      </c>
      <c r="L252" t="s">
        <v>3939</v>
      </c>
      <c r="M252" s="20" t="s">
        <v>3788</v>
      </c>
      <c r="N252">
        <v>6000</v>
      </c>
      <c r="O252" t="s">
        <v>199</v>
      </c>
      <c r="P252" t="s">
        <v>201</v>
      </c>
      <c r="Q252" t="s">
        <v>3940</v>
      </c>
      <c r="R252" s="9" t="str">
        <f t="shared" ref="R252:R265" si="3">O252&amp;P252&amp;Q252</f>
        <v>不配双浮球不配记忆功能oneNOcontact</v>
      </c>
      <c r="S252" t="s">
        <v>205</v>
      </c>
      <c r="T252" t="s">
        <v>1271</v>
      </c>
    </row>
    <row r="253" spans="10:21">
      <c r="J253" t="s">
        <v>3941</v>
      </c>
      <c r="K253" t="s">
        <v>3942</v>
      </c>
      <c r="L253" t="s">
        <v>3943</v>
      </c>
      <c r="M253" s="20" t="s">
        <v>3686</v>
      </c>
      <c r="N253">
        <v>6000</v>
      </c>
      <c r="O253" t="s">
        <v>199</v>
      </c>
      <c r="P253" t="s">
        <v>201</v>
      </c>
      <c r="Q253" t="s">
        <v>3944</v>
      </c>
      <c r="R253" s="9" t="str">
        <f t="shared" si="3"/>
        <v>不配双浮球不配记忆功能twoNOcontacts</v>
      </c>
      <c r="S253" t="s">
        <v>205</v>
      </c>
      <c r="T253" t="s">
        <v>1271</v>
      </c>
    </row>
    <row r="254" spans="10:21">
      <c r="J254" t="s">
        <v>3945</v>
      </c>
      <c r="K254" t="s">
        <v>3688</v>
      </c>
      <c r="L254" t="s">
        <v>3946</v>
      </c>
      <c r="M254" s="20" t="s">
        <v>3740</v>
      </c>
      <c r="N254">
        <v>6000</v>
      </c>
      <c r="O254" t="s">
        <v>199</v>
      </c>
      <c r="P254" t="s">
        <v>201</v>
      </c>
      <c r="Q254" t="s">
        <v>203</v>
      </c>
      <c r="R254" s="9" t="str">
        <f t="shared" si="3"/>
        <v>不配双浮球不配记忆功能Without</v>
      </c>
      <c r="S254" t="s">
        <v>205</v>
      </c>
      <c r="T254" t="s">
        <v>1271</v>
      </c>
    </row>
    <row r="255" spans="10:21">
      <c r="J255" t="s">
        <v>3947</v>
      </c>
      <c r="K255" t="s">
        <v>3712</v>
      </c>
      <c r="L255" t="s">
        <v>3948</v>
      </c>
      <c r="M255" s="20" t="s">
        <v>3710</v>
      </c>
      <c r="N255">
        <v>6000</v>
      </c>
      <c r="O255" t="s">
        <v>199</v>
      </c>
      <c r="P255" t="s">
        <v>2480</v>
      </c>
      <c r="Q255" t="s">
        <v>3447</v>
      </c>
      <c r="R255" s="9" t="str">
        <f t="shared" si="3"/>
        <v>不配双浮球配记忆功能1组信号</v>
      </c>
      <c r="S255" t="s">
        <v>3949</v>
      </c>
      <c r="T255" t="s">
        <v>3950</v>
      </c>
    </row>
    <row r="256" spans="10:21">
      <c r="J256" t="s">
        <v>3951</v>
      </c>
      <c r="K256" t="s">
        <v>3831</v>
      </c>
      <c r="L256" t="s">
        <v>3952</v>
      </c>
      <c r="M256" s="20" t="s">
        <v>3829</v>
      </c>
      <c r="N256">
        <v>6000</v>
      </c>
      <c r="O256" t="s">
        <v>199</v>
      </c>
      <c r="P256" t="s">
        <v>2480</v>
      </c>
      <c r="Q256" t="s">
        <v>3551</v>
      </c>
      <c r="R256" s="9" t="str">
        <f t="shared" si="3"/>
        <v>不配双浮球配记忆功能2组信号</v>
      </c>
      <c r="S256" t="s">
        <v>3949</v>
      </c>
      <c r="T256" t="s">
        <v>3950</v>
      </c>
    </row>
    <row r="257" spans="10:22">
      <c r="J257" t="s">
        <v>3953</v>
      </c>
      <c r="K257" t="s">
        <v>3859</v>
      </c>
      <c r="L257" t="s">
        <v>3954</v>
      </c>
      <c r="M257" s="20" t="s">
        <v>3915</v>
      </c>
      <c r="N257">
        <v>6000</v>
      </c>
      <c r="O257" t="s">
        <v>199</v>
      </c>
      <c r="P257" t="s">
        <v>2480</v>
      </c>
      <c r="Q257" t="s">
        <v>203</v>
      </c>
      <c r="R257" s="9" t="str">
        <f t="shared" si="3"/>
        <v>不配双浮球配记忆功能Without</v>
      </c>
      <c r="S257" t="s">
        <v>3949</v>
      </c>
      <c r="T257" t="s">
        <v>3950</v>
      </c>
    </row>
    <row r="258" spans="10:22">
      <c r="J258" t="s">
        <v>3955</v>
      </c>
      <c r="K258" t="s">
        <v>3748</v>
      </c>
      <c r="L258" t="s">
        <v>3956</v>
      </c>
      <c r="M258" s="20" t="s">
        <v>3746</v>
      </c>
      <c r="N258">
        <v>6000</v>
      </c>
      <c r="O258" t="s">
        <v>2467</v>
      </c>
      <c r="P258" t="s">
        <v>201</v>
      </c>
      <c r="Q258" t="s">
        <v>3447</v>
      </c>
      <c r="R258" s="9" t="str">
        <f t="shared" si="3"/>
        <v>配双浮球不配记忆功能1组信号</v>
      </c>
      <c r="S258" t="s">
        <v>3442</v>
      </c>
      <c r="T258" t="s">
        <v>3949</v>
      </c>
      <c r="U258" t="s">
        <v>3950</v>
      </c>
      <c r="V258" t="s">
        <v>3957</v>
      </c>
    </row>
    <row r="259" spans="10:22">
      <c r="J259" t="s">
        <v>3958</v>
      </c>
      <c r="K259" t="s">
        <v>3959</v>
      </c>
      <c r="L259" t="s">
        <v>3960</v>
      </c>
      <c r="M259" s="20" t="s">
        <v>3692</v>
      </c>
      <c r="N259">
        <v>6000</v>
      </c>
      <c r="O259" t="s">
        <v>2467</v>
      </c>
      <c r="P259" t="s">
        <v>201</v>
      </c>
      <c r="Q259" t="s">
        <v>3551</v>
      </c>
      <c r="R259" s="9" t="str">
        <f t="shared" si="3"/>
        <v>配双浮球不配记忆功能2组信号</v>
      </c>
      <c r="S259" t="s">
        <v>3442</v>
      </c>
      <c r="T259" t="s">
        <v>3949</v>
      </c>
      <c r="U259" t="s">
        <v>3950</v>
      </c>
      <c r="V259" t="s">
        <v>3957</v>
      </c>
    </row>
    <row r="260" spans="10:22">
      <c r="J260" t="s">
        <v>3961</v>
      </c>
      <c r="K260" t="s">
        <v>3962</v>
      </c>
      <c r="L260" t="s">
        <v>3963</v>
      </c>
      <c r="M260" s="20" t="s">
        <v>3959</v>
      </c>
      <c r="N260">
        <v>4500</v>
      </c>
      <c r="O260" t="s">
        <v>2467</v>
      </c>
      <c r="P260" t="s">
        <v>201</v>
      </c>
      <c r="Q260" t="s">
        <v>3555</v>
      </c>
      <c r="R260" s="9" t="str">
        <f t="shared" si="3"/>
        <v>配双浮球不配记忆功能3组信号</v>
      </c>
      <c r="S260" t="s">
        <v>3442</v>
      </c>
      <c r="T260" t="s">
        <v>3949</v>
      </c>
      <c r="U260" t="s">
        <v>3950</v>
      </c>
      <c r="V260" t="s">
        <v>3957</v>
      </c>
    </row>
    <row r="261" spans="10:22">
      <c r="J261" t="s">
        <v>3964</v>
      </c>
      <c r="K261" t="s">
        <v>3965</v>
      </c>
      <c r="L261" t="s">
        <v>3966</v>
      </c>
      <c r="M261" s="20" t="s">
        <v>3967</v>
      </c>
      <c r="N261">
        <v>4500</v>
      </c>
      <c r="O261" t="s">
        <v>2467</v>
      </c>
      <c r="P261" t="s">
        <v>201</v>
      </c>
      <c r="Q261" t="s">
        <v>203</v>
      </c>
      <c r="R261" s="9" t="str">
        <f t="shared" si="3"/>
        <v>配双浮球不配记忆功能Without</v>
      </c>
      <c r="S261" t="s">
        <v>3442</v>
      </c>
      <c r="T261" t="s">
        <v>3949</v>
      </c>
      <c r="U261" t="s">
        <v>3950</v>
      </c>
      <c r="V261" t="s">
        <v>3957</v>
      </c>
    </row>
    <row r="262" spans="10:22">
      <c r="J262" t="s">
        <v>3968</v>
      </c>
      <c r="K262" t="s">
        <v>3969</v>
      </c>
      <c r="L262" t="s">
        <v>3970</v>
      </c>
      <c r="M262" s="20" t="s">
        <v>3969</v>
      </c>
      <c r="N262">
        <v>4500</v>
      </c>
      <c r="O262" t="s">
        <v>2467</v>
      </c>
      <c r="P262" t="s">
        <v>2480</v>
      </c>
      <c r="Q262" t="s">
        <v>3447</v>
      </c>
      <c r="R262" s="9" t="str">
        <f t="shared" si="3"/>
        <v>配双浮球配记忆功能1组信号</v>
      </c>
      <c r="S262" t="s">
        <v>3442</v>
      </c>
      <c r="T262" t="s">
        <v>3949</v>
      </c>
      <c r="U262" t="s">
        <v>3950</v>
      </c>
      <c r="V262" t="s">
        <v>3957</v>
      </c>
    </row>
    <row r="263" spans="10:22">
      <c r="J263" t="s">
        <v>3971</v>
      </c>
      <c r="K263" t="s">
        <v>3972</v>
      </c>
      <c r="L263" t="s">
        <v>3973</v>
      </c>
      <c r="M263" s="20" t="s">
        <v>3974</v>
      </c>
      <c r="N263">
        <v>4500</v>
      </c>
      <c r="O263" t="s">
        <v>2467</v>
      </c>
      <c r="P263" t="s">
        <v>2480</v>
      </c>
      <c r="Q263" t="s">
        <v>3551</v>
      </c>
      <c r="R263" s="9" t="str">
        <f t="shared" si="3"/>
        <v>配双浮球配记忆功能2组信号</v>
      </c>
      <c r="S263" t="s">
        <v>3442</v>
      </c>
      <c r="T263" t="s">
        <v>3949</v>
      </c>
      <c r="U263" t="s">
        <v>3950</v>
      </c>
      <c r="V263" t="s">
        <v>3957</v>
      </c>
    </row>
    <row r="264" spans="10:22">
      <c r="J264" t="s">
        <v>3975</v>
      </c>
      <c r="K264" t="s">
        <v>3817</v>
      </c>
      <c r="L264" t="s">
        <v>3976</v>
      </c>
      <c r="M264" s="20" t="s">
        <v>3977</v>
      </c>
      <c r="N264">
        <v>4500</v>
      </c>
      <c r="O264" t="s">
        <v>2467</v>
      </c>
      <c r="P264" t="s">
        <v>2480</v>
      </c>
      <c r="Q264" t="s">
        <v>3555</v>
      </c>
      <c r="R264" s="9" t="str">
        <f t="shared" si="3"/>
        <v>配双浮球配记忆功能3组信号</v>
      </c>
      <c r="S264" t="s">
        <v>3442</v>
      </c>
      <c r="T264" t="s">
        <v>3949</v>
      </c>
      <c r="U264" t="s">
        <v>3950</v>
      </c>
      <c r="V264" t="s">
        <v>3957</v>
      </c>
    </row>
    <row r="265" spans="10:22">
      <c r="J265" t="s">
        <v>3978</v>
      </c>
      <c r="K265" t="s">
        <v>3979</v>
      </c>
      <c r="L265" t="s">
        <v>3980</v>
      </c>
      <c r="M265" s="20" t="s">
        <v>3981</v>
      </c>
      <c r="N265">
        <v>4500</v>
      </c>
      <c r="O265" t="s">
        <v>2467</v>
      </c>
      <c r="P265" t="s">
        <v>2480</v>
      </c>
      <c r="Q265" t="s">
        <v>203</v>
      </c>
      <c r="R265" s="9" t="str">
        <f t="shared" si="3"/>
        <v>配双浮球配记忆功能Without</v>
      </c>
      <c r="S265" t="s">
        <v>3442</v>
      </c>
      <c r="T265" t="s">
        <v>3949</v>
      </c>
      <c r="U265" t="s">
        <v>3950</v>
      </c>
      <c r="V265" t="s">
        <v>3957</v>
      </c>
    </row>
    <row r="266" spans="10:22">
      <c r="J266" t="s">
        <v>3982</v>
      </c>
      <c r="K266" t="s">
        <v>3700</v>
      </c>
      <c r="L266" t="s">
        <v>3983</v>
      </c>
      <c r="M266" s="20" t="s">
        <v>3984</v>
      </c>
      <c r="N266">
        <v>4500</v>
      </c>
    </row>
    <row r="267" spans="10:22">
      <c r="J267" t="s">
        <v>3985</v>
      </c>
      <c r="K267" t="s">
        <v>3766</v>
      </c>
      <c r="L267" t="s">
        <v>3986</v>
      </c>
      <c r="M267" s="20" t="s">
        <v>3987</v>
      </c>
      <c r="N267">
        <v>4500</v>
      </c>
    </row>
    <row r="268" spans="10:22">
      <c r="J268" t="s">
        <v>3988</v>
      </c>
      <c r="K268" t="s">
        <v>3730</v>
      </c>
      <c r="L268" t="s">
        <v>3989</v>
      </c>
      <c r="M268" s="20" t="s">
        <v>3942</v>
      </c>
      <c r="N268">
        <v>4500</v>
      </c>
    </row>
    <row r="269" spans="10:22">
      <c r="J269" t="s">
        <v>3990</v>
      </c>
      <c r="K269" t="s">
        <v>3790</v>
      </c>
      <c r="L269" t="s">
        <v>3991</v>
      </c>
      <c r="M269" s="20" t="s">
        <v>3962</v>
      </c>
      <c r="N269">
        <v>4500</v>
      </c>
    </row>
    <row r="270" spans="10:22">
      <c r="J270" t="s">
        <v>3992</v>
      </c>
      <c r="K270" t="s">
        <v>3845</v>
      </c>
      <c r="L270" t="s">
        <v>3993</v>
      </c>
      <c r="M270" s="20" t="s">
        <v>3979</v>
      </c>
      <c r="N270">
        <v>4500</v>
      </c>
    </row>
    <row r="271" spans="10:22">
      <c r="J271" t="s">
        <v>3994</v>
      </c>
      <c r="K271" t="s">
        <v>3974</v>
      </c>
      <c r="L271" t="s">
        <v>3995</v>
      </c>
      <c r="M271" s="20" t="s">
        <v>3758</v>
      </c>
      <c r="N271">
        <v>6000</v>
      </c>
    </row>
    <row r="272" spans="10:22">
      <c r="J272" t="s">
        <v>3996</v>
      </c>
      <c r="K272" t="s">
        <v>3784</v>
      </c>
      <c r="L272" t="s">
        <v>3997</v>
      </c>
      <c r="M272" s="20" t="s">
        <v>3850</v>
      </c>
      <c r="N272">
        <v>6000</v>
      </c>
    </row>
    <row r="273" spans="10:22">
      <c r="J273" t="s">
        <v>3998</v>
      </c>
      <c r="K273" t="s">
        <v>3967</v>
      </c>
      <c r="L273" t="s">
        <v>3999</v>
      </c>
      <c r="M273" s="20" t="s">
        <v>3776</v>
      </c>
      <c r="N273">
        <v>6000</v>
      </c>
      <c r="O273" t="s">
        <v>199</v>
      </c>
      <c r="P273" t="s">
        <v>201</v>
      </c>
      <c r="Q273" t="s">
        <v>3447</v>
      </c>
      <c r="R273" t="s">
        <v>3949</v>
      </c>
      <c r="S273" s="9" t="str">
        <f t="shared" ref="S273:S316" si="4">O273&amp;P273&amp;Q273&amp;R273</f>
        <v>不配双浮球不配记忆功能1组信号1组跳闸</v>
      </c>
      <c r="T273" t="s">
        <v>207</v>
      </c>
    </row>
    <row r="274" spans="10:22">
      <c r="J274" t="s">
        <v>4000</v>
      </c>
      <c r="K274" t="s">
        <v>4001</v>
      </c>
      <c r="L274" t="s">
        <v>4002</v>
      </c>
      <c r="M274" s="20" t="s">
        <v>3836</v>
      </c>
      <c r="N274">
        <v>6000</v>
      </c>
      <c r="O274" t="s">
        <v>199</v>
      </c>
      <c r="P274" t="s">
        <v>201</v>
      </c>
      <c r="Q274" t="s">
        <v>3447</v>
      </c>
      <c r="R274" t="s">
        <v>3950</v>
      </c>
      <c r="S274" s="9" t="str">
        <f t="shared" si="4"/>
        <v>不配双浮球不配记忆功能1组信号2组跳闸</v>
      </c>
      <c r="T274" t="s">
        <v>207</v>
      </c>
    </row>
    <row r="275" spans="10:22">
      <c r="J275" t="s">
        <v>4003</v>
      </c>
      <c r="K275" t="s">
        <v>4004</v>
      </c>
      <c r="L275" t="s">
        <v>4005</v>
      </c>
      <c r="M275" s="20" t="s">
        <v>3896</v>
      </c>
      <c r="N275">
        <v>6000</v>
      </c>
      <c r="O275" t="s">
        <v>199</v>
      </c>
      <c r="P275" t="s">
        <v>201</v>
      </c>
      <c r="Q275" t="s">
        <v>3551</v>
      </c>
      <c r="R275" t="s">
        <v>3949</v>
      </c>
      <c r="S275" s="9" t="str">
        <f t="shared" si="4"/>
        <v>不配双浮球不配记忆功能2组信号1组跳闸</v>
      </c>
      <c r="T275" t="s">
        <v>207</v>
      </c>
    </row>
    <row r="276" spans="10:22">
      <c r="J276" t="s">
        <v>4006</v>
      </c>
      <c r="K276" t="s">
        <v>3754</v>
      </c>
      <c r="L276" t="s">
        <v>4007</v>
      </c>
      <c r="M276" s="20" t="s">
        <v>3903</v>
      </c>
      <c r="N276">
        <v>6000</v>
      </c>
      <c r="O276" t="s">
        <v>199</v>
      </c>
      <c r="P276" t="s">
        <v>201</v>
      </c>
      <c r="Q276" t="s">
        <v>3551</v>
      </c>
      <c r="R276" t="s">
        <v>3950</v>
      </c>
      <c r="S276" s="9" t="str">
        <f t="shared" si="4"/>
        <v>不配双浮球不配记忆功能2组信号2组跳闸</v>
      </c>
      <c r="T276" t="s">
        <v>207</v>
      </c>
    </row>
    <row r="277" spans="10:22">
      <c r="J277" t="s">
        <v>4008</v>
      </c>
      <c r="K277" t="s">
        <v>3718</v>
      </c>
      <c r="L277" t="s">
        <v>4009</v>
      </c>
      <c r="M277" s="20" t="s">
        <v>3923</v>
      </c>
      <c r="N277">
        <v>6000</v>
      </c>
      <c r="O277" t="s">
        <v>199</v>
      </c>
      <c r="P277" t="s">
        <v>201</v>
      </c>
      <c r="Q277" t="s">
        <v>3441</v>
      </c>
      <c r="R277" t="s">
        <v>3949</v>
      </c>
      <c r="S277" s="9" t="str">
        <f t="shared" si="4"/>
        <v>不配双浮球不配记忆功能无信号1组跳闸</v>
      </c>
      <c r="T277" t="s">
        <v>207</v>
      </c>
    </row>
    <row r="278" spans="10:22">
      <c r="J278" t="s">
        <v>4010</v>
      </c>
      <c r="K278" t="s">
        <v>3706</v>
      </c>
      <c r="L278" t="s">
        <v>4011</v>
      </c>
      <c r="M278" s="20" t="s">
        <v>3920</v>
      </c>
      <c r="N278">
        <v>6000</v>
      </c>
      <c r="O278" t="s">
        <v>199</v>
      </c>
      <c r="P278" t="s">
        <v>201</v>
      </c>
      <c r="Q278" t="s">
        <v>3441</v>
      </c>
      <c r="R278" t="s">
        <v>3950</v>
      </c>
      <c r="S278" s="9" t="str">
        <f t="shared" si="4"/>
        <v>不配双浮球不配记忆功能无信号2组跳闸</v>
      </c>
      <c r="T278" t="s">
        <v>207</v>
      </c>
    </row>
    <row r="279" spans="10:22">
      <c r="J279" t="s">
        <v>4012</v>
      </c>
      <c r="K279" t="s">
        <v>3796</v>
      </c>
      <c r="L279" t="s">
        <v>4013</v>
      </c>
      <c r="M279" s="20" t="s">
        <v>3722</v>
      </c>
      <c r="N279">
        <v>6000</v>
      </c>
      <c r="O279" t="s">
        <v>199</v>
      </c>
      <c r="P279" t="s">
        <v>2480</v>
      </c>
      <c r="Q279" t="s">
        <v>3447</v>
      </c>
      <c r="R279" t="s">
        <v>3949</v>
      </c>
      <c r="S279" s="9" t="str">
        <f t="shared" si="4"/>
        <v>不配双浮球配记忆功能1组信号1组跳闸</v>
      </c>
      <c r="T279" t="s">
        <v>207</v>
      </c>
    </row>
    <row r="280" spans="10:22">
      <c r="J280" t="s">
        <v>4014</v>
      </c>
      <c r="K280" t="s">
        <v>3778</v>
      </c>
      <c r="L280" t="s">
        <v>4015</v>
      </c>
      <c r="M280" s="20" t="s">
        <v>3764</v>
      </c>
      <c r="N280">
        <v>6000</v>
      </c>
      <c r="O280" t="s">
        <v>199</v>
      </c>
      <c r="P280" t="s">
        <v>2480</v>
      </c>
      <c r="Q280" t="s">
        <v>3447</v>
      </c>
      <c r="R280" t="s">
        <v>3950</v>
      </c>
      <c r="S280" s="9" t="str">
        <f t="shared" si="4"/>
        <v>不配双浮球配记忆功能1组信号2组跳闸</v>
      </c>
      <c r="T280" t="s">
        <v>207</v>
      </c>
    </row>
    <row r="281" spans="10:22">
      <c r="J281" t="s">
        <v>4016</v>
      </c>
      <c r="K281" t="s">
        <v>3977</v>
      </c>
      <c r="L281" t="s">
        <v>4017</v>
      </c>
      <c r="M281" s="20" t="s">
        <v>3794</v>
      </c>
      <c r="N281">
        <v>6000</v>
      </c>
      <c r="O281" t="s">
        <v>199</v>
      </c>
      <c r="P281" t="s">
        <v>2480</v>
      </c>
      <c r="Q281" t="s">
        <v>3551</v>
      </c>
      <c r="R281" t="s">
        <v>3949</v>
      </c>
      <c r="S281" s="9" t="str">
        <f t="shared" si="4"/>
        <v>不配双浮球配记忆功能2组信号1组跳闸</v>
      </c>
      <c r="T281" t="s">
        <v>207</v>
      </c>
    </row>
    <row r="282" spans="10:22">
      <c r="J282" t="s">
        <v>4018</v>
      </c>
      <c r="K282" t="s">
        <v>4019</v>
      </c>
      <c r="L282" t="s">
        <v>4020</v>
      </c>
      <c r="M282" s="20" t="s">
        <v>4001</v>
      </c>
      <c r="N282">
        <v>4500</v>
      </c>
      <c r="O282" t="s">
        <v>199</v>
      </c>
      <c r="P282" t="s">
        <v>2480</v>
      </c>
      <c r="Q282" t="s">
        <v>3551</v>
      </c>
      <c r="R282" t="s">
        <v>3950</v>
      </c>
      <c r="S282" s="9" t="str">
        <f t="shared" si="4"/>
        <v>不配双浮球配记忆功能2组信号2组跳闸</v>
      </c>
      <c r="T282" t="s">
        <v>207</v>
      </c>
    </row>
    <row r="283" spans="10:22">
      <c r="J283" t="s">
        <v>4021</v>
      </c>
      <c r="K283" t="s">
        <v>3981</v>
      </c>
      <c r="L283" t="s">
        <v>4022</v>
      </c>
      <c r="M283" s="20" t="s">
        <v>4004</v>
      </c>
      <c r="N283">
        <v>4500</v>
      </c>
      <c r="O283" t="s">
        <v>199</v>
      </c>
      <c r="P283" t="s">
        <v>2480</v>
      </c>
      <c r="Q283" t="s">
        <v>3441</v>
      </c>
      <c r="R283" t="s">
        <v>3949</v>
      </c>
      <c r="S283" s="9" t="str">
        <f t="shared" si="4"/>
        <v>不配双浮球配记忆功能无信号1组跳闸</v>
      </c>
      <c r="T283" t="s">
        <v>207</v>
      </c>
    </row>
    <row r="284" spans="10:22">
      <c r="J284" t="s">
        <v>4023</v>
      </c>
      <c r="K284" t="s">
        <v>3803</v>
      </c>
      <c r="L284" t="s">
        <v>4024</v>
      </c>
      <c r="M284" s="20" t="s">
        <v>4019</v>
      </c>
      <c r="N284">
        <v>4500</v>
      </c>
      <c r="O284" t="s">
        <v>199</v>
      </c>
      <c r="P284" t="s">
        <v>2480</v>
      </c>
      <c r="Q284" t="s">
        <v>3441</v>
      </c>
      <c r="R284" t="s">
        <v>3950</v>
      </c>
      <c r="S284" s="9" t="str">
        <f t="shared" si="4"/>
        <v>不配双浮球配记忆功能无信号2组跳闸</v>
      </c>
      <c r="T284" t="s">
        <v>207</v>
      </c>
    </row>
    <row r="285" spans="10:22">
      <c r="J285" t="s">
        <v>4025</v>
      </c>
      <c r="K285" t="s">
        <v>3772</v>
      </c>
      <c r="L285" t="s">
        <v>4026</v>
      </c>
      <c r="M285" s="20" t="s">
        <v>3965</v>
      </c>
      <c r="N285">
        <v>4500</v>
      </c>
      <c r="O285" t="s">
        <v>2467</v>
      </c>
      <c r="P285" t="s">
        <v>201</v>
      </c>
      <c r="Q285" t="s">
        <v>3447</v>
      </c>
      <c r="R285" t="s">
        <v>3949</v>
      </c>
      <c r="S285" s="9" t="str">
        <f t="shared" si="4"/>
        <v>配双浮球不配记忆功能1组信号1组跳闸</v>
      </c>
      <c r="T285" t="s">
        <v>207</v>
      </c>
      <c r="U285" t="s">
        <v>3545</v>
      </c>
    </row>
    <row r="286" spans="10:22">
      <c r="J286" t="s">
        <v>4027</v>
      </c>
      <c r="K286" t="s">
        <v>3760</v>
      </c>
      <c r="L286" t="s">
        <v>4028</v>
      </c>
      <c r="M286" s="20" t="s">
        <v>3972</v>
      </c>
      <c r="N286">
        <v>4500</v>
      </c>
      <c r="O286" t="s">
        <v>2467</v>
      </c>
      <c r="P286" t="s">
        <v>201</v>
      </c>
      <c r="Q286" t="s">
        <v>3447</v>
      </c>
      <c r="R286" t="s">
        <v>3950</v>
      </c>
      <c r="S286" s="9" t="str">
        <f t="shared" si="4"/>
        <v>配双浮球不配记忆功能1组信号2组跳闸</v>
      </c>
      <c r="T286" t="s">
        <v>207</v>
      </c>
      <c r="U286" t="s">
        <v>3545</v>
      </c>
      <c r="V286" t="s">
        <v>3549</v>
      </c>
    </row>
    <row r="287" spans="10:22">
      <c r="J287" t="s">
        <v>4029</v>
      </c>
      <c r="K287" t="s">
        <v>3852</v>
      </c>
      <c r="L287" t="s">
        <v>4030</v>
      </c>
      <c r="M287" s="20" t="s">
        <v>3857</v>
      </c>
      <c r="N287">
        <v>6000</v>
      </c>
      <c r="O287" t="s">
        <v>2467</v>
      </c>
      <c r="P287" t="s">
        <v>201</v>
      </c>
      <c r="Q287" t="s">
        <v>3447</v>
      </c>
      <c r="R287" t="s">
        <v>3957</v>
      </c>
      <c r="S287" s="9" t="str">
        <f t="shared" si="4"/>
        <v>配双浮球不配记忆功能1组信号3组跳闸</v>
      </c>
      <c r="T287" t="s">
        <v>207</v>
      </c>
      <c r="U287" t="s">
        <v>3545</v>
      </c>
      <c r="V287" t="s">
        <v>3549</v>
      </c>
    </row>
    <row r="288" spans="10:22">
      <c r="J288" t="s">
        <v>4031</v>
      </c>
      <c r="K288" t="s">
        <v>3724</v>
      </c>
      <c r="L288" t="s">
        <v>4032</v>
      </c>
      <c r="M288" s="20" t="s">
        <v>3864</v>
      </c>
      <c r="N288">
        <v>6000</v>
      </c>
      <c r="O288" t="s">
        <v>2467</v>
      </c>
      <c r="P288" t="s">
        <v>201</v>
      </c>
      <c r="Q288" t="s">
        <v>3447</v>
      </c>
      <c r="R288" t="s">
        <v>3442</v>
      </c>
      <c r="S288" s="9" t="str">
        <f t="shared" si="4"/>
        <v>配双浮球不配记忆功能1组信号无跳闸</v>
      </c>
      <c r="T288" t="s">
        <v>207</v>
      </c>
      <c r="U288" t="s">
        <v>3545</v>
      </c>
    </row>
    <row r="289" spans="1:22">
      <c r="J289" t="s">
        <v>4033</v>
      </c>
      <c r="K289" t="s">
        <v>3987</v>
      </c>
      <c r="L289" t="s">
        <v>4034</v>
      </c>
      <c r="M289" s="20" t="s">
        <v>3899</v>
      </c>
      <c r="N289">
        <v>6000</v>
      </c>
      <c r="O289" t="s">
        <v>2467</v>
      </c>
      <c r="P289" t="s">
        <v>201</v>
      </c>
      <c r="Q289" t="s">
        <v>3551</v>
      </c>
      <c r="R289" t="s">
        <v>3949</v>
      </c>
      <c r="S289" s="9" t="str">
        <f t="shared" si="4"/>
        <v>配双浮球不配记忆功能2组信号1组跳闸</v>
      </c>
      <c r="T289" t="s">
        <v>207</v>
      </c>
    </row>
    <row r="290" spans="1:22">
      <c r="J290" t="s">
        <v>4035</v>
      </c>
      <c r="K290" t="s">
        <v>3984</v>
      </c>
      <c r="L290" t="s">
        <v>4036</v>
      </c>
      <c r="M290" s="20" t="s">
        <v>3770</v>
      </c>
      <c r="N290">
        <v>6000</v>
      </c>
      <c r="O290" t="s">
        <v>2467</v>
      </c>
      <c r="P290" t="s">
        <v>201</v>
      </c>
      <c r="Q290" t="s">
        <v>3551</v>
      </c>
      <c r="R290" t="s">
        <v>3950</v>
      </c>
      <c r="S290" s="9" t="str">
        <f t="shared" si="4"/>
        <v>配双浮球不配记忆功能2组信号2组跳闸</v>
      </c>
      <c r="T290" t="s">
        <v>207</v>
      </c>
      <c r="U290" t="s">
        <v>3545</v>
      </c>
      <c r="V290" t="s">
        <v>3549</v>
      </c>
    </row>
    <row r="291" spans="1:22">
      <c r="J291" t="s">
        <v>4037</v>
      </c>
      <c r="K291" t="s">
        <v>3810</v>
      </c>
      <c r="L291" t="s">
        <v>4038</v>
      </c>
      <c r="M291" s="20" t="s">
        <v>3782</v>
      </c>
      <c r="N291">
        <v>6000</v>
      </c>
      <c r="O291" t="s">
        <v>2467</v>
      </c>
      <c r="P291" t="s">
        <v>201</v>
      </c>
      <c r="Q291" t="s">
        <v>3551</v>
      </c>
      <c r="R291" t="s">
        <v>3957</v>
      </c>
      <c r="S291" s="9" t="str">
        <f t="shared" si="4"/>
        <v>配双浮球不配记忆功能2组信号3组跳闸</v>
      </c>
      <c r="T291" t="s">
        <v>207</v>
      </c>
      <c r="U291" t="s">
        <v>3545</v>
      </c>
    </row>
    <row r="292" spans="1:22">
      <c r="O292" t="s">
        <v>2467</v>
      </c>
      <c r="P292" t="s">
        <v>201</v>
      </c>
      <c r="Q292" t="s">
        <v>3551</v>
      </c>
      <c r="R292" t="s">
        <v>3442</v>
      </c>
      <c r="S292" s="9" t="str">
        <f t="shared" si="4"/>
        <v>配双浮球不配记忆功能2组信号无跳闸</v>
      </c>
      <c r="T292" t="s">
        <v>207</v>
      </c>
    </row>
    <row r="293" spans="1:22">
      <c r="O293" t="s">
        <v>2467</v>
      </c>
      <c r="P293" t="s">
        <v>201</v>
      </c>
      <c r="Q293" t="s">
        <v>3555</v>
      </c>
      <c r="R293" t="s">
        <v>3949</v>
      </c>
      <c r="S293" s="9" t="str">
        <f t="shared" si="4"/>
        <v>配双浮球不配记忆功能3组信号1组跳闸</v>
      </c>
      <c r="T293" t="s">
        <v>207</v>
      </c>
    </row>
    <row r="294" spans="1:22">
      <c r="O294" t="s">
        <v>2467</v>
      </c>
      <c r="P294" t="s">
        <v>201</v>
      </c>
      <c r="Q294" t="s">
        <v>3555</v>
      </c>
      <c r="R294" t="s">
        <v>3950</v>
      </c>
      <c r="S294" s="9" t="str">
        <f t="shared" si="4"/>
        <v>配双浮球不配记忆功能3组信号2组跳闸</v>
      </c>
      <c r="T294" t="s">
        <v>207</v>
      </c>
    </row>
    <row r="295" spans="1:22">
      <c r="O295" t="s">
        <v>2467</v>
      </c>
      <c r="P295" t="s">
        <v>201</v>
      </c>
      <c r="Q295" t="s">
        <v>3555</v>
      </c>
      <c r="R295" t="s">
        <v>3957</v>
      </c>
      <c r="S295" s="9" t="str">
        <f t="shared" si="4"/>
        <v>配双浮球不配记忆功能3组信号3组跳闸</v>
      </c>
      <c r="T295" t="s">
        <v>207</v>
      </c>
    </row>
    <row r="296" spans="1:22">
      <c r="A296" t="s">
        <v>199</v>
      </c>
      <c r="O296" t="s">
        <v>2467</v>
      </c>
      <c r="P296" t="s">
        <v>201</v>
      </c>
      <c r="Q296" t="s">
        <v>3555</v>
      </c>
      <c r="R296" t="s">
        <v>3442</v>
      </c>
      <c r="S296" s="9" t="str">
        <f t="shared" si="4"/>
        <v>配双浮球不配记忆功能3组信号无跳闸</v>
      </c>
      <c r="T296" t="s">
        <v>207</v>
      </c>
    </row>
    <row r="297" spans="1:22">
      <c r="A297" t="s">
        <v>2467</v>
      </c>
      <c r="O297" t="s">
        <v>2467</v>
      </c>
      <c r="P297" t="s">
        <v>201</v>
      </c>
      <c r="Q297" t="s">
        <v>3441</v>
      </c>
      <c r="R297" t="s">
        <v>3949</v>
      </c>
      <c r="S297" s="9" t="str">
        <f t="shared" si="4"/>
        <v>配双浮球不配记忆功能无信号1组跳闸</v>
      </c>
      <c r="T297" t="s">
        <v>207</v>
      </c>
      <c r="U297" t="s">
        <v>3545</v>
      </c>
    </row>
    <row r="298" spans="1:22">
      <c r="O298" t="s">
        <v>2467</v>
      </c>
      <c r="P298" t="s">
        <v>201</v>
      </c>
      <c r="Q298" t="s">
        <v>3441</v>
      </c>
      <c r="R298" t="s">
        <v>3950</v>
      </c>
      <c r="S298" s="9" t="str">
        <f t="shared" si="4"/>
        <v>配双浮球不配记忆功能无信号2组跳闸</v>
      </c>
      <c r="T298" t="s">
        <v>207</v>
      </c>
      <c r="U298" t="s">
        <v>3545</v>
      </c>
    </row>
    <row r="299" spans="1:22">
      <c r="O299" t="s">
        <v>2467</v>
      </c>
      <c r="P299" t="s">
        <v>201</v>
      </c>
      <c r="Q299" t="s">
        <v>3441</v>
      </c>
      <c r="R299" t="s">
        <v>3957</v>
      </c>
      <c r="S299" s="9" t="str">
        <f t="shared" si="4"/>
        <v>配双浮球不配记忆功能无信号3组跳闸</v>
      </c>
      <c r="T299" t="s">
        <v>207</v>
      </c>
      <c r="U299" t="s">
        <v>3545</v>
      </c>
      <c r="V299" t="s">
        <v>3580</v>
      </c>
    </row>
    <row r="300" spans="1:22">
      <c r="O300" t="s">
        <v>2467</v>
      </c>
      <c r="P300" t="s">
        <v>201</v>
      </c>
      <c r="Q300" t="s">
        <v>3441</v>
      </c>
      <c r="R300" t="s">
        <v>3442</v>
      </c>
      <c r="S300" s="9" t="str">
        <f t="shared" si="4"/>
        <v>配双浮球不配记忆功能无信号无跳闸</v>
      </c>
      <c r="T300" t="s">
        <v>207</v>
      </c>
    </row>
    <row r="301" spans="1:22">
      <c r="A301" s="20" t="s">
        <v>201</v>
      </c>
      <c r="O301" t="s">
        <v>2467</v>
      </c>
      <c r="P301" t="s">
        <v>2480</v>
      </c>
      <c r="Q301" t="s">
        <v>3447</v>
      </c>
      <c r="R301" t="s">
        <v>3949</v>
      </c>
      <c r="S301" s="9" t="str">
        <f t="shared" si="4"/>
        <v>配双浮球配记忆功能1组信号1组跳闸</v>
      </c>
      <c r="T301" t="s">
        <v>207</v>
      </c>
      <c r="U301" t="s">
        <v>3545</v>
      </c>
    </row>
    <row r="302" spans="1:22">
      <c r="A302" s="20" t="s">
        <v>2480</v>
      </c>
      <c r="O302" t="s">
        <v>2467</v>
      </c>
      <c r="P302" t="s">
        <v>2480</v>
      </c>
      <c r="Q302" t="s">
        <v>3447</v>
      </c>
      <c r="R302" t="s">
        <v>3950</v>
      </c>
      <c r="S302" s="9" t="str">
        <f t="shared" si="4"/>
        <v>配双浮球配记忆功能1组信号2组跳闸</v>
      </c>
      <c r="T302" t="s">
        <v>207</v>
      </c>
      <c r="U302" t="s">
        <v>3545</v>
      </c>
      <c r="V302" t="s">
        <v>3549</v>
      </c>
    </row>
    <row r="303" spans="1:22">
      <c r="O303" t="s">
        <v>2467</v>
      </c>
      <c r="P303" t="s">
        <v>2480</v>
      </c>
      <c r="Q303" t="s">
        <v>3447</v>
      </c>
      <c r="R303" t="s">
        <v>3957</v>
      </c>
      <c r="S303" s="9" t="str">
        <f t="shared" si="4"/>
        <v>配双浮球配记忆功能1组信号3组跳闸</v>
      </c>
      <c r="T303" t="s">
        <v>207</v>
      </c>
      <c r="U303" t="s">
        <v>3545</v>
      </c>
      <c r="V303" t="s">
        <v>3549</v>
      </c>
    </row>
    <row r="304" spans="1:22">
      <c r="O304" t="s">
        <v>2467</v>
      </c>
      <c r="P304" t="s">
        <v>2480</v>
      </c>
      <c r="Q304" t="s">
        <v>3447</v>
      </c>
      <c r="R304" t="s">
        <v>3442</v>
      </c>
      <c r="S304" s="9" t="str">
        <f t="shared" si="4"/>
        <v>配双浮球配记忆功能1组信号无跳闸</v>
      </c>
      <c r="T304" t="s">
        <v>207</v>
      </c>
      <c r="U304" t="s">
        <v>3545</v>
      </c>
    </row>
    <row r="305" spans="11:22">
      <c r="O305" t="s">
        <v>2467</v>
      </c>
      <c r="P305" t="s">
        <v>2480</v>
      </c>
      <c r="Q305" t="s">
        <v>3551</v>
      </c>
      <c r="R305" t="s">
        <v>3949</v>
      </c>
      <c r="S305" s="9" t="str">
        <f t="shared" si="4"/>
        <v>配双浮球配记忆功能2组信号1组跳闸</v>
      </c>
      <c r="T305" t="s">
        <v>207</v>
      </c>
    </row>
    <row r="306" spans="11:22">
      <c r="O306" t="s">
        <v>2467</v>
      </c>
      <c r="P306" t="s">
        <v>2480</v>
      </c>
      <c r="Q306" t="s">
        <v>3551</v>
      </c>
      <c r="R306" t="s">
        <v>3950</v>
      </c>
      <c r="S306" s="9" t="str">
        <f t="shared" si="4"/>
        <v>配双浮球配记忆功能2组信号2组跳闸</v>
      </c>
      <c r="T306" t="s">
        <v>207</v>
      </c>
      <c r="U306" t="s">
        <v>3545</v>
      </c>
      <c r="V306" t="s">
        <v>3549</v>
      </c>
    </row>
    <row r="307" spans="11:22">
      <c r="K307" t="s">
        <v>3588</v>
      </c>
      <c r="O307" t="s">
        <v>2467</v>
      </c>
      <c r="P307" t="s">
        <v>2480</v>
      </c>
      <c r="Q307" t="s">
        <v>3551</v>
      </c>
      <c r="R307" t="s">
        <v>3957</v>
      </c>
      <c r="S307" s="9" t="str">
        <f t="shared" si="4"/>
        <v>配双浮球配记忆功能2组信号3组跳闸</v>
      </c>
      <c r="T307" t="s">
        <v>207</v>
      </c>
      <c r="U307" t="s">
        <v>3545</v>
      </c>
    </row>
    <row r="308" spans="11:22">
      <c r="K308" t="s">
        <v>3601</v>
      </c>
      <c r="O308" t="s">
        <v>2467</v>
      </c>
      <c r="P308" t="s">
        <v>2480</v>
      </c>
      <c r="Q308" t="s">
        <v>3551</v>
      </c>
      <c r="R308" t="s">
        <v>3442</v>
      </c>
      <c r="S308" s="9" t="str">
        <f t="shared" si="4"/>
        <v>配双浮球配记忆功能2组信号无跳闸</v>
      </c>
      <c r="T308" t="s">
        <v>207</v>
      </c>
    </row>
    <row r="309" spans="11:22">
      <c r="K309" t="s">
        <v>3589</v>
      </c>
      <c r="O309" t="s">
        <v>2467</v>
      </c>
      <c r="P309" t="s">
        <v>2480</v>
      </c>
      <c r="Q309" t="s">
        <v>3555</v>
      </c>
      <c r="R309" t="s">
        <v>3949</v>
      </c>
      <c r="S309" s="9" t="str">
        <f t="shared" si="4"/>
        <v>配双浮球配记忆功能3组信号1组跳闸</v>
      </c>
      <c r="T309" t="s">
        <v>207</v>
      </c>
    </row>
    <row r="310" spans="11:22">
      <c r="K310" t="s">
        <v>3602</v>
      </c>
      <c r="O310" t="s">
        <v>2467</v>
      </c>
      <c r="P310" t="s">
        <v>2480</v>
      </c>
      <c r="Q310" t="s">
        <v>3555</v>
      </c>
      <c r="R310" t="s">
        <v>3950</v>
      </c>
      <c r="S310" s="9" t="str">
        <f t="shared" si="4"/>
        <v>配双浮球配记忆功能3组信号2组跳闸</v>
      </c>
      <c r="T310" t="s">
        <v>207</v>
      </c>
    </row>
    <row r="311" spans="11:22">
      <c r="K311" t="s">
        <v>3590</v>
      </c>
      <c r="O311" t="s">
        <v>2467</v>
      </c>
      <c r="P311" t="s">
        <v>2480</v>
      </c>
      <c r="Q311" t="s">
        <v>3555</v>
      </c>
      <c r="R311" t="s">
        <v>3957</v>
      </c>
      <c r="S311" s="9" t="str">
        <f t="shared" si="4"/>
        <v>配双浮球配记忆功能3组信号3组跳闸</v>
      </c>
      <c r="T311" t="s">
        <v>207</v>
      </c>
    </row>
    <row r="312" spans="11:22">
      <c r="K312" t="s">
        <v>3603</v>
      </c>
      <c r="O312" t="s">
        <v>2467</v>
      </c>
      <c r="P312" t="s">
        <v>2480</v>
      </c>
      <c r="Q312" t="s">
        <v>3555</v>
      </c>
      <c r="R312" t="s">
        <v>3442</v>
      </c>
      <c r="S312" s="9" t="str">
        <f t="shared" si="4"/>
        <v>配双浮球配记忆功能3组信号无跳闸</v>
      </c>
      <c r="T312" t="s">
        <v>207</v>
      </c>
    </row>
    <row r="313" spans="11:22">
      <c r="K313" t="s">
        <v>3608</v>
      </c>
      <c r="O313" t="s">
        <v>2467</v>
      </c>
      <c r="P313" t="s">
        <v>2480</v>
      </c>
      <c r="Q313" t="s">
        <v>3441</v>
      </c>
      <c r="R313" t="s">
        <v>3949</v>
      </c>
      <c r="S313" s="9" t="str">
        <f t="shared" si="4"/>
        <v>配双浮球配记忆功能无信号1组跳闸</v>
      </c>
      <c r="T313" t="s">
        <v>207</v>
      </c>
      <c r="U313" t="s">
        <v>3545</v>
      </c>
    </row>
    <row r="314" spans="11:22">
      <c r="K314" t="s">
        <v>3618</v>
      </c>
      <c r="O314" t="s">
        <v>2467</v>
      </c>
      <c r="P314" t="s">
        <v>2480</v>
      </c>
      <c r="Q314" t="s">
        <v>3441</v>
      </c>
      <c r="R314" t="s">
        <v>3950</v>
      </c>
      <c r="S314" s="9" t="str">
        <f t="shared" si="4"/>
        <v>配双浮球配记忆功能无信号2组跳闸</v>
      </c>
      <c r="T314" t="s">
        <v>207</v>
      </c>
      <c r="U314" t="s">
        <v>3545</v>
      </c>
    </row>
    <row r="315" spans="11:22">
      <c r="K315" t="s">
        <v>3595</v>
      </c>
      <c r="O315" t="s">
        <v>2467</v>
      </c>
      <c r="P315" t="s">
        <v>2480</v>
      </c>
      <c r="Q315" t="s">
        <v>3441</v>
      </c>
      <c r="R315" t="s">
        <v>3957</v>
      </c>
      <c r="S315" s="9" t="str">
        <f t="shared" si="4"/>
        <v>配双浮球配记忆功能无信号3组跳闸</v>
      </c>
      <c r="T315" t="s">
        <v>207</v>
      </c>
      <c r="U315" t="s">
        <v>3545</v>
      </c>
      <c r="V315" t="s">
        <v>3580</v>
      </c>
    </row>
    <row r="316" spans="11:22">
      <c r="K316" t="s">
        <v>3613</v>
      </c>
      <c r="O316" t="s">
        <v>2467</v>
      </c>
      <c r="P316" t="s">
        <v>2480</v>
      </c>
      <c r="Q316" t="s">
        <v>3441</v>
      </c>
      <c r="R316" t="s">
        <v>3442</v>
      </c>
      <c r="S316" s="9" t="str">
        <f t="shared" si="4"/>
        <v>配双浮球配记忆功能无信号无跳闸</v>
      </c>
      <c r="T316" t="s">
        <v>207</v>
      </c>
    </row>
    <row r="317" spans="11:22">
      <c r="K317" t="s">
        <v>3586</v>
      </c>
    </row>
    <row r="318" spans="11:22">
      <c r="K318" t="s">
        <v>3597</v>
      </c>
    </row>
    <row r="319" spans="11:22">
      <c r="K319" t="s">
        <v>3605</v>
      </c>
    </row>
    <row r="320" spans="11:22">
      <c r="K320" t="s">
        <v>3615</v>
      </c>
    </row>
    <row r="321" spans="11:23">
      <c r="K321" t="s">
        <v>3592</v>
      </c>
    </row>
    <row r="322" spans="11:23">
      <c r="K322" t="s">
        <v>3610</v>
      </c>
    </row>
    <row r="323" spans="11:23">
      <c r="K323" t="s">
        <v>1204</v>
      </c>
      <c r="O323" t="s">
        <v>199</v>
      </c>
      <c r="P323" t="s">
        <v>201</v>
      </c>
      <c r="Q323" t="s">
        <v>3447</v>
      </c>
      <c r="R323" t="s">
        <v>3949</v>
      </c>
      <c r="S323" t="s">
        <v>207</v>
      </c>
      <c r="T323" s="9" t="str">
        <f t="shared" ref="T323:T386" si="5">O323&amp;P323&amp;Q323&amp;R323&amp;S323</f>
        <v>不配双浮球不配记忆功能1组信号1组跳闸无缺油</v>
      </c>
      <c r="U323" t="s">
        <v>209</v>
      </c>
    </row>
    <row r="324" spans="11:23">
      <c r="K324" t="s">
        <v>3598</v>
      </c>
      <c r="O324" t="s">
        <v>199</v>
      </c>
      <c r="P324" t="s">
        <v>201</v>
      </c>
      <c r="Q324" t="s">
        <v>3447</v>
      </c>
      <c r="R324" t="s">
        <v>3950</v>
      </c>
      <c r="S324" t="s">
        <v>207</v>
      </c>
      <c r="T324" s="9" t="str">
        <f t="shared" si="5"/>
        <v>不配双浮球不配记忆功能1组信号2组跳闸无缺油</v>
      </c>
      <c r="U324" t="s">
        <v>209</v>
      </c>
    </row>
    <row r="325" spans="11:23">
      <c r="K325" t="s">
        <v>1241</v>
      </c>
      <c r="O325" t="s">
        <v>199</v>
      </c>
      <c r="P325" t="s">
        <v>201</v>
      </c>
      <c r="Q325" t="s">
        <v>3551</v>
      </c>
      <c r="R325" t="s">
        <v>3949</v>
      </c>
      <c r="S325" t="s">
        <v>207</v>
      </c>
      <c r="T325" s="9" t="str">
        <f t="shared" si="5"/>
        <v>不配双浮球不配记忆功能2组信号1组跳闸无缺油</v>
      </c>
      <c r="U325" t="s">
        <v>209</v>
      </c>
    </row>
    <row r="326" spans="11:23">
      <c r="K326" t="s">
        <v>3599</v>
      </c>
      <c r="O326" t="s">
        <v>199</v>
      </c>
      <c r="P326" t="s">
        <v>201</v>
      </c>
      <c r="Q326" t="s">
        <v>3551</v>
      </c>
      <c r="R326" t="s">
        <v>3950</v>
      </c>
      <c r="S326" t="s">
        <v>207</v>
      </c>
      <c r="T326" s="9" t="str">
        <f t="shared" si="5"/>
        <v>不配双浮球不配记忆功能2组信号2组跳闸无缺油</v>
      </c>
      <c r="U326" t="s">
        <v>209</v>
      </c>
    </row>
    <row r="327" spans="11:23">
      <c r="K327" t="s">
        <v>3606</v>
      </c>
      <c r="O327" t="s">
        <v>199</v>
      </c>
      <c r="P327" t="s">
        <v>201</v>
      </c>
      <c r="Q327" t="s">
        <v>3441</v>
      </c>
      <c r="R327" t="s">
        <v>3949</v>
      </c>
      <c r="S327" t="s">
        <v>207</v>
      </c>
      <c r="T327" s="9" t="str">
        <f t="shared" si="5"/>
        <v>不配双浮球不配记忆功能无信号1组跳闸无缺油</v>
      </c>
      <c r="U327" t="s">
        <v>209</v>
      </c>
    </row>
    <row r="328" spans="11:23">
      <c r="K328" t="s">
        <v>3616</v>
      </c>
      <c r="O328" t="s">
        <v>199</v>
      </c>
      <c r="P328" t="s">
        <v>201</v>
      </c>
      <c r="Q328" t="s">
        <v>3441</v>
      </c>
      <c r="R328" t="s">
        <v>3950</v>
      </c>
      <c r="S328" t="s">
        <v>207</v>
      </c>
      <c r="T328" s="9" t="str">
        <f t="shared" si="5"/>
        <v>不配双浮球不配记忆功能无信号2组跳闸无缺油</v>
      </c>
      <c r="U328" t="s">
        <v>209</v>
      </c>
    </row>
    <row r="329" spans="11:23">
      <c r="K329" t="s">
        <v>3593</v>
      </c>
      <c r="O329" t="s">
        <v>199</v>
      </c>
      <c r="P329" t="s">
        <v>2480</v>
      </c>
      <c r="Q329" t="s">
        <v>3447</v>
      </c>
      <c r="R329" t="s">
        <v>3949</v>
      </c>
      <c r="S329" t="s">
        <v>207</v>
      </c>
      <c r="T329" s="9" t="str">
        <f t="shared" si="5"/>
        <v>不配双浮球配记忆功能1组信号1组跳闸无缺油</v>
      </c>
      <c r="U329" t="s">
        <v>209</v>
      </c>
    </row>
    <row r="330" spans="11:23">
      <c r="K330" t="s">
        <v>3611</v>
      </c>
      <c r="O330" t="s">
        <v>199</v>
      </c>
      <c r="P330" t="s">
        <v>2480</v>
      </c>
      <c r="Q330" t="s">
        <v>3447</v>
      </c>
      <c r="R330" t="s">
        <v>3950</v>
      </c>
      <c r="S330" t="s">
        <v>207</v>
      </c>
      <c r="T330" s="9" t="str">
        <f t="shared" si="5"/>
        <v>不配双浮球配记忆功能1组信号2组跳闸无缺油</v>
      </c>
      <c r="U330" t="s">
        <v>209</v>
      </c>
    </row>
    <row r="331" spans="11:23">
      <c r="O331" t="s">
        <v>199</v>
      </c>
      <c r="P331" t="s">
        <v>2480</v>
      </c>
      <c r="Q331" t="s">
        <v>3551</v>
      </c>
      <c r="R331" t="s">
        <v>3949</v>
      </c>
      <c r="S331" t="s">
        <v>207</v>
      </c>
      <c r="T331" s="9" t="str">
        <f t="shared" si="5"/>
        <v>不配双浮球配记忆功能2组信号1组跳闸无缺油</v>
      </c>
      <c r="U331" t="s">
        <v>209</v>
      </c>
    </row>
    <row r="332" spans="11:23">
      <c r="O332" t="s">
        <v>199</v>
      </c>
      <c r="P332" t="s">
        <v>2480</v>
      </c>
      <c r="Q332" t="s">
        <v>3551</v>
      </c>
      <c r="R332" t="s">
        <v>3950</v>
      </c>
      <c r="S332" t="s">
        <v>207</v>
      </c>
      <c r="T332" s="9" t="str">
        <f t="shared" si="5"/>
        <v>不配双浮球配记忆功能2组信号2组跳闸无缺油</v>
      </c>
      <c r="U332" t="s">
        <v>209</v>
      </c>
    </row>
    <row r="333" spans="11:23">
      <c r="O333" t="s">
        <v>199</v>
      </c>
      <c r="P333" t="s">
        <v>2480</v>
      </c>
      <c r="Q333" t="s">
        <v>3441</v>
      </c>
      <c r="R333" t="s">
        <v>3949</v>
      </c>
      <c r="S333" t="s">
        <v>207</v>
      </c>
      <c r="T333" s="9" t="str">
        <f t="shared" si="5"/>
        <v>不配双浮球配记忆功能无信号1组跳闸无缺油</v>
      </c>
      <c r="U333" t="s">
        <v>209</v>
      </c>
    </row>
    <row r="334" spans="11:23">
      <c r="O334" t="s">
        <v>199</v>
      </c>
      <c r="P334" t="s">
        <v>2480</v>
      </c>
      <c r="Q334" t="s">
        <v>3441</v>
      </c>
      <c r="R334" t="s">
        <v>3950</v>
      </c>
      <c r="S334" t="s">
        <v>207</v>
      </c>
      <c r="T334" s="9" t="str">
        <f t="shared" si="5"/>
        <v>不配双浮球配记忆功能无信号2组跳闸无缺油</v>
      </c>
      <c r="U334" t="s">
        <v>209</v>
      </c>
    </row>
    <row r="335" spans="11:23">
      <c r="O335" t="s">
        <v>2467</v>
      </c>
      <c r="P335" t="s">
        <v>201</v>
      </c>
      <c r="Q335" t="s">
        <v>3447</v>
      </c>
      <c r="R335" t="s">
        <v>3949</v>
      </c>
      <c r="S335" t="s">
        <v>3545</v>
      </c>
      <c r="T335" s="9" t="str">
        <f t="shared" si="5"/>
        <v>配双浮球不配记忆功能1组信号1组跳闸1组缺油</v>
      </c>
      <c r="U335" t="s">
        <v>209</v>
      </c>
    </row>
    <row r="336" spans="11:23">
      <c r="O336" t="s">
        <v>2467</v>
      </c>
      <c r="P336" t="s">
        <v>201</v>
      </c>
      <c r="Q336" t="s">
        <v>3447</v>
      </c>
      <c r="R336" t="s">
        <v>3949</v>
      </c>
      <c r="S336" t="s">
        <v>207</v>
      </c>
      <c r="T336" s="9" t="str">
        <f t="shared" si="5"/>
        <v>配双浮球不配记忆功能1组信号1组跳闸无缺油</v>
      </c>
      <c r="U336" t="s">
        <v>209</v>
      </c>
      <c r="V336" t="s">
        <v>3511</v>
      </c>
      <c r="W336" t="s">
        <v>3520</v>
      </c>
    </row>
    <row r="337" spans="15:23">
      <c r="O337" t="s">
        <v>2467</v>
      </c>
      <c r="P337" t="s">
        <v>201</v>
      </c>
      <c r="Q337" t="s">
        <v>3447</v>
      </c>
      <c r="R337" t="s">
        <v>3950</v>
      </c>
      <c r="S337" t="s">
        <v>3545</v>
      </c>
      <c r="T337" s="9" t="str">
        <f t="shared" si="5"/>
        <v>配双浮球不配记忆功能1组信号2组跳闸1组缺油</v>
      </c>
      <c r="U337" t="s">
        <v>209</v>
      </c>
    </row>
    <row r="338" spans="15:23">
      <c r="O338" t="s">
        <v>2467</v>
      </c>
      <c r="P338" t="s">
        <v>201</v>
      </c>
      <c r="Q338" t="s">
        <v>3447</v>
      </c>
      <c r="R338" t="s">
        <v>3950</v>
      </c>
      <c r="S338" t="s">
        <v>3549</v>
      </c>
      <c r="T338" s="9" t="str">
        <f t="shared" si="5"/>
        <v>配双浮球不配记忆功能1组信号2组跳闸2组缺油</v>
      </c>
      <c r="U338" t="s">
        <v>209</v>
      </c>
    </row>
    <row r="339" spans="15:23">
      <c r="O339" t="s">
        <v>2467</v>
      </c>
      <c r="P339" t="s">
        <v>201</v>
      </c>
      <c r="Q339" t="s">
        <v>3447</v>
      </c>
      <c r="R339" t="s">
        <v>3950</v>
      </c>
      <c r="S339" t="s">
        <v>207</v>
      </c>
      <c r="T339" s="9" t="str">
        <f t="shared" si="5"/>
        <v>配双浮球不配记忆功能1组信号2组跳闸无缺油</v>
      </c>
      <c r="U339" t="s">
        <v>209</v>
      </c>
      <c r="V339" t="s">
        <v>3511</v>
      </c>
    </row>
    <row r="340" spans="15:23">
      <c r="O340" t="s">
        <v>2467</v>
      </c>
      <c r="P340" t="s">
        <v>201</v>
      </c>
      <c r="Q340" t="s">
        <v>3447</v>
      </c>
      <c r="R340" t="s">
        <v>3957</v>
      </c>
      <c r="S340" t="s">
        <v>3545</v>
      </c>
      <c r="T340" s="9" t="str">
        <f t="shared" si="5"/>
        <v>配双浮球不配记忆功能1组信号3组跳闸1组缺油</v>
      </c>
      <c r="U340" t="s">
        <v>209</v>
      </c>
    </row>
    <row r="341" spans="15:23">
      <c r="O341" t="s">
        <v>2467</v>
      </c>
      <c r="P341" t="s">
        <v>201</v>
      </c>
      <c r="Q341" t="s">
        <v>3447</v>
      </c>
      <c r="R341" t="s">
        <v>3957</v>
      </c>
      <c r="S341" t="s">
        <v>3549</v>
      </c>
      <c r="T341" s="9" t="str">
        <f t="shared" si="5"/>
        <v>配双浮球不配记忆功能1组信号3组跳闸2组缺油</v>
      </c>
      <c r="U341" t="s">
        <v>209</v>
      </c>
    </row>
    <row r="342" spans="15:23">
      <c r="O342" t="s">
        <v>2467</v>
      </c>
      <c r="P342" t="s">
        <v>201</v>
      </c>
      <c r="Q342" t="s">
        <v>3447</v>
      </c>
      <c r="R342" t="s">
        <v>3957</v>
      </c>
      <c r="S342" t="s">
        <v>207</v>
      </c>
      <c r="T342" s="9" t="str">
        <f t="shared" si="5"/>
        <v>配双浮球不配记忆功能1组信号3组跳闸无缺油</v>
      </c>
      <c r="U342" t="s">
        <v>209</v>
      </c>
    </row>
    <row r="343" spans="15:23">
      <c r="O343" t="s">
        <v>2467</v>
      </c>
      <c r="P343" t="s">
        <v>201</v>
      </c>
      <c r="Q343" t="s">
        <v>3447</v>
      </c>
      <c r="R343" t="s">
        <v>3442</v>
      </c>
      <c r="S343" t="s">
        <v>3545</v>
      </c>
      <c r="T343" s="9" t="str">
        <f t="shared" si="5"/>
        <v>配双浮球不配记忆功能1组信号无跳闸1组缺油</v>
      </c>
      <c r="U343" t="s">
        <v>209</v>
      </c>
    </row>
    <row r="344" spans="15:23">
      <c r="O344" t="s">
        <v>2467</v>
      </c>
      <c r="P344" t="s">
        <v>201</v>
      </c>
      <c r="Q344" t="s">
        <v>3447</v>
      </c>
      <c r="R344" t="s">
        <v>3442</v>
      </c>
      <c r="S344" t="s">
        <v>207</v>
      </c>
      <c r="T344" s="9" t="str">
        <f t="shared" si="5"/>
        <v>配双浮球不配记忆功能1组信号无跳闸无缺油</v>
      </c>
      <c r="U344" t="s">
        <v>3511</v>
      </c>
      <c r="V344" t="s">
        <v>3520</v>
      </c>
      <c r="W344" t="s">
        <v>3529</v>
      </c>
    </row>
    <row r="345" spans="15:23">
      <c r="O345" t="s">
        <v>2467</v>
      </c>
      <c r="P345" t="s">
        <v>201</v>
      </c>
      <c r="Q345" t="s">
        <v>3551</v>
      </c>
      <c r="R345" t="s">
        <v>3949</v>
      </c>
      <c r="S345" t="s">
        <v>207</v>
      </c>
      <c r="T345" s="9" t="str">
        <f t="shared" si="5"/>
        <v>配双浮球不配记忆功能2组信号1组跳闸无缺油</v>
      </c>
      <c r="U345" t="s">
        <v>209</v>
      </c>
      <c r="V345" t="s">
        <v>3511</v>
      </c>
      <c r="W345" t="s">
        <v>3520</v>
      </c>
    </row>
    <row r="346" spans="15:23">
      <c r="O346" t="s">
        <v>2467</v>
      </c>
      <c r="P346" t="s">
        <v>201</v>
      </c>
      <c r="Q346" t="s">
        <v>3551</v>
      </c>
      <c r="R346" t="s">
        <v>3950</v>
      </c>
      <c r="S346" t="s">
        <v>3545</v>
      </c>
      <c r="T346" s="9" t="str">
        <f t="shared" si="5"/>
        <v>配双浮球不配记忆功能2组信号2组跳闸1组缺油</v>
      </c>
      <c r="U346" t="s">
        <v>209</v>
      </c>
    </row>
    <row r="347" spans="15:23">
      <c r="O347" t="s">
        <v>2467</v>
      </c>
      <c r="P347" t="s">
        <v>201</v>
      </c>
      <c r="Q347" t="s">
        <v>3551</v>
      </c>
      <c r="R347" t="s">
        <v>3950</v>
      </c>
      <c r="S347" t="s">
        <v>3549</v>
      </c>
      <c r="T347" s="9" t="str">
        <f t="shared" si="5"/>
        <v>配双浮球不配记忆功能2组信号2组跳闸2组缺油</v>
      </c>
      <c r="U347" t="s">
        <v>209</v>
      </c>
    </row>
    <row r="348" spans="15:23">
      <c r="O348" t="s">
        <v>2467</v>
      </c>
      <c r="P348" t="s">
        <v>201</v>
      </c>
      <c r="Q348" t="s">
        <v>3551</v>
      </c>
      <c r="R348" t="s">
        <v>3950</v>
      </c>
      <c r="S348" t="s">
        <v>207</v>
      </c>
      <c r="T348" s="9" t="str">
        <f t="shared" si="5"/>
        <v>配双浮球不配记忆功能2组信号2组跳闸无缺油</v>
      </c>
      <c r="U348" t="s">
        <v>209</v>
      </c>
      <c r="V348" t="s">
        <v>3511</v>
      </c>
    </row>
    <row r="349" spans="15:23">
      <c r="O349" t="s">
        <v>2467</v>
      </c>
      <c r="P349" t="s">
        <v>201</v>
      </c>
      <c r="Q349" t="s">
        <v>3551</v>
      </c>
      <c r="R349" t="s">
        <v>3957</v>
      </c>
      <c r="S349" t="s">
        <v>3545</v>
      </c>
      <c r="T349" s="9" t="str">
        <f t="shared" si="5"/>
        <v>配双浮球不配记忆功能2组信号3组跳闸1组缺油</v>
      </c>
      <c r="U349" t="s">
        <v>209</v>
      </c>
    </row>
    <row r="350" spans="15:23">
      <c r="O350" t="s">
        <v>2467</v>
      </c>
      <c r="P350" t="s">
        <v>201</v>
      </c>
      <c r="Q350" t="s">
        <v>3551</v>
      </c>
      <c r="R350" t="s">
        <v>3957</v>
      </c>
      <c r="S350" t="s">
        <v>207</v>
      </c>
      <c r="T350" s="9" t="str">
        <f t="shared" si="5"/>
        <v>配双浮球不配记忆功能2组信号3组跳闸无缺油</v>
      </c>
      <c r="U350" t="s">
        <v>209</v>
      </c>
    </row>
    <row r="351" spans="15:23">
      <c r="O351" t="s">
        <v>2467</v>
      </c>
      <c r="P351" t="s">
        <v>201</v>
      </c>
      <c r="Q351" t="s">
        <v>3551</v>
      </c>
      <c r="R351" t="s">
        <v>3442</v>
      </c>
      <c r="S351" t="s">
        <v>207</v>
      </c>
      <c r="T351" s="9" t="str">
        <f t="shared" si="5"/>
        <v>配双浮球不配记忆功能2组信号无跳闸无缺油</v>
      </c>
      <c r="U351" t="s">
        <v>3520</v>
      </c>
      <c r="V351" t="s">
        <v>3529</v>
      </c>
    </row>
    <row r="352" spans="15:23">
      <c r="O352" t="s">
        <v>2467</v>
      </c>
      <c r="P352" t="s">
        <v>201</v>
      </c>
      <c r="Q352" t="s">
        <v>3555</v>
      </c>
      <c r="R352" t="s">
        <v>3949</v>
      </c>
      <c r="S352" t="s">
        <v>207</v>
      </c>
      <c r="T352" s="9" t="str">
        <f t="shared" si="5"/>
        <v>配双浮球不配记忆功能3组信号1组跳闸无缺油</v>
      </c>
      <c r="U352" t="s">
        <v>209</v>
      </c>
      <c r="V352" t="s">
        <v>3520</v>
      </c>
    </row>
    <row r="353" spans="15:23">
      <c r="O353" t="s">
        <v>2467</v>
      </c>
      <c r="P353" t="s">
        <v>201</v>
      </c>
      <c r="Q353" t="s">
        <v>3555</v>
      </c>
      <c r="R353" t="s">
        <v>3950</v>
      </c>
      <c r="S353" t="s">
        <v>207</v>
      </c>
      <c r="T353" s="9" t="str">
        <f t="shared" si="5"/>
        <v>配双浮球不配记忆功能3组信号2组跳闸无缺油</v>
      </c>
      <c r="U353" t="s">
        <v>209</v>
      </c>
      <c r="V353" t="s">
        <v>3511</v>
      </c>
    </row>
    <row r="354" spans="15:23">
      <c r="O354" t="s">
        <v>2467</v>
      </c>
      <c r="P354" t="s">
        <v>201</v>
      </c>
      <c r="Q354" t="s">
        <v>3555</v>
      </c>
      <c r="R354" t="s">
        <v>3957</v>
      </c>
      <c r="S354" t="s">
        <v>207</v>
      </c>
      <c r="T354" s="9" t="str">
        <f t="shared" si="5"/>
        <v>配双浮球不配记忆功能3组信号3组跳闸无缺油</v>
      </c>
      <c r="U354" t="s">
        <v>209</v>
      </c>
    </row>
    <row r="355" spans="15:23">
      <c r="O355" t="s">
        <v>2467</v>
      </c>
      <c r="P355" t="s">
        <v>201</v>
      </c>
      <c r="Q355" t="s">
        <v>3555</v>
      </c>
      <c r="R355" t="s">
        <v>3442</v>
      </c>
      <c r="S355" t="s">
        <v>207</v>
      </c>
      <c r="T355" s="9" t="str">
        <f t="shared" si="5"/>
        <v>配双浮球不配记忆功能3组信号无跳闸无缺油</v>
      </c>
      <c r="U355" t="s">
        <v>3529</v>
      </c>
    </row>
    <row r="356" spans="15:23">
      <c r="O356" t="s">
        <v>2467</v>
      </c>
      <c r="P356" t="s">
        <v>201</v>
      </c>
      <c r="Q356" t="s">
        <v>3441</v>
      </c>
      <c r="R356" t="s">
        <v>3949</v>
      </c>
      <c r="S356" t="s">
        <v>3545</v>
      </c>
      <c r="T356" s="9" t="str">
        <f t="shared" si="5"/>
        <v>配双浮球不配记忆功能无信号1组跳闸1组缺油</v>
      </c>
      <c r="U356" t="s">
        <v>209</v>
      </c>
    </row>
    <row r="357" spans="15:23">
      <c r="O357" t="s">
        <v>2467</v>
      </c>
      <c r="P357" t="s">
        <v>201</v>
      </c>
      <c r="Q357" t="s">
        <v>3441</v>
      </c>
      <c r="R357" t="s">
        <v>3949</v>
      </c>
      <c r="S357" t="s">
        <v>207</v>
      </c>
      <c r="T357" s="9" t="str">
        <f t="shared" si="5"/>
        <v>配双浮球不配记忆功能无信号1组跳闸无缺油</v>
      </c>
      <c r="U357" t="s">
        <v>209</v>
      </c>
      <c r="V357" t="s">
        <v>3511</v>
      </c>
      <c r="W357" t="s">
        <v>3520</v>
      </c>
    </row>
    <row r="358" spans="15:23">
      <c r="O358" t="s">
        <v>2467</v>
      </c>
      <c r="P358" t="s">
        <v>201</v>
      </c>
      <c r="Q358" t="s">
        <v>3441</v>
      </c>
      <c r="R358" t="s">
        <v>3950</v>
      </c>
      <c r="S358" t="s">
        <v>3545</v>
      </c>
      <c r="T358" s="9" t="str">
        <f t="shared" si="5"/>
        <v>配双浮球不配记忆功能无信号2组跳闸1组缺油</v>
      </c>
      <c r="U358" t="s">
        <v>209</v>
      </c>
    </row>
    <row r="359" spans="15:23">
      <c r="O359" t="s">
        <v>2467</v>
      </c>
      <c r="P359" t="s">
        <v>201</v>
      </c>
      <c r="Q359" t="s">
        <v>3441</v>
      </c>
      <c r="R359" t="s">
        <v>3950</v>
      </c>
      <c r="S359" t="s">
        <v>207</v>
      </c>
      <c r="T359" s="9" t="str">
        <f t="shared" si="5"/>
        <v>配双浮球不配记忆功能无信号2组跳闸无缺油</v>
      </c>
      <c r="U359" t="s">
        <v>209</v>
      </c>
      <c r="V359" t="s">
        <v>3511</v>
      </c>
    </row>
    <row r="360" spans="15:23">
      <c r="O360" t="s">
        <v>2467</v>
      </c>
      <c r="P360" t="s">
        <v>201</v>
      </c>
      <c r="Q360" t="s">
        <v>3441</v>
      </c>
      <c r="R360" t="s">
        <v>3957</v>
      </c>
      <c r="S360" t="s">
        <v>3545</v>
      </c>
      <c r="T360" s="9" t="str">
        <f t="shared" si="5"/>
        <v>配双浮球不配记忆功能无信号3组跳闸1组缺油</v>
      </c>
      <c r="U360" t="s">
        <v>209</v>
      </c>
    </row>
    <row r="361" spans="15:23">
      <c r="O361" t="s">
        <v>2467</v>
      </c>
      <c r="P361" t="s">
        <v>201</v>
      </c>
      <c r="Q361" t="s">
        <v>3441</v>
      </c>
      <c r="R361" t="s">
        <v>3957</v>
      </c>
      <c r="S361" t="s">
        <v>3580</v>
      </c>
      <c r="T361" s="9" t="str">
        <f t="shared" si="5"/>
        <v>配双浮球不配记忆功能无信号3组跳闸3组缺油</v>
      </c>
      <c r="U361" t="s">
        <v>209</v>
      </c>
    </row>
    <row r="362" spans="15:23">
      <c r="O362" t="s">
        <v>2467</v>
      </c>
      <c r="P362" t="s">
        <v>201</v>
      </c>
      <c r="Q362" t="s">
        <v>3441</v>
      </c>
      <c r="R362" t="s">
        <v>3957</v>
      </c>
      <c r="S362" t="s">
        <v>207</v>
      </c>
      <c r="T362" s="9" t="str">
        <f t="shared" si="5"/>
        <v>配双浮球不配记忆功能无信号3组跳闸无缺油</v>
      </c>
      <c r="U362" t="s">
        <v>209</v>
      </c>
    </row>
    <row r="363" spans="15:23">
      <c r="O363" t="s">
        <v>2467</v>
      </c>
      <c r="P363" t="s">
        <v>201</v>
      </c>
      <c r="Q363" t="s">
        <v>3441</v>
      </c>
      <c r="R363" t="s">
        <v>3442</v>
      </c>
      <c r="S363" t="s">
        <v>207</v>
      </c>
      <c r="T363" s="9" t="str">
        <f t="shared" si="5"/>
        <v>配双浮球不配记忆功能无信号无跳闸无缺油</v>
      </c>
      <c r="U363" t="s">
        <v>3511</v>
      </c>
      <c r="V363" t="s">
        <v>3520</v>
      </c>
      <c r="W363" t="s">
        <v>3529</v>
      </c>
    </row>
    <row r="364" spans="15:23">
      <c r="O364" t="s">
        <v>2467</v>
      </c>
      <c r="P364" t="s">
        <v>2480</v>
      </c>
      <c r="Q364" t="s">
        <v>3447</v>
      </c>
      <c r="R364" t="s">
        <v>3949</v>
      </c>
      <c r="S364" t="s">
        <v>3545</v>
      </c>
      <c r="T364" s="9" t="str">
        <f t="shared" si="5"/>
        <v>配双浮球配记忆功能1组信号1组跳闸1组缺油</v>
      </c>
      <c r="U364" t="s">
        <v>209</v>
      </c>
    </row>
    <row r="365" spans="15:23">
      <c r="O365" t="s">
        <v>2467</v>
      </c>
      <c r="P365" t="s">
        <v>2480</v>
      </c>
      <c r="Q365" t="s">
        <v>3447</v>
      </c>
      <c r="R365" t="s">
        <v>3949</v>
      </c>
      <c r="S365" t="s">
        <v>207</v>
      </c>
      <c r="T365" s="9" t="str">
        <f t="shared" si="5"/>
        <v>配双浮球配记忆功能1组信号1组跳闸无缺油</v>
      </c>
      <c r="U365" t="s">
        <v>209</v>
      </c>
      <c r="V365" t="s">
        <v>3511</v>
      </c>
      <c r="W365" t="s">
        <v>3520</v>
      </c>
    </row>
    <row r="366" spans="15:23">
      <c r="O366" t="s">
        <v>2467</v>
      </c>
      <c r="P366" t="s">
        <v>2480</v>
      </c>
      <c r="Q366" t="s">
        <v>3447</v>
      </c>
      <c r="R366" t="s">
        <v>3950</v>
      </c>
      <c r="S366" t="s">
        <v>3545</v>
      </c>
      <c r="T366" s="9" t="str">
        <f t="shared" si="5"/>
        <v>配双浮球配记忆功能1组信号2组跳闸1组缺油</v>
      </c>
      <c r="U366" t="s">
        <v>209</v>
      </c>
    </row>
    <row r="367" spans="15:23">
      <c r="O367" t="s">
        <v>2467</v>
      </c>
      <c r="P367" t="s">
        <v>2480</v>
      </c>
      <c r="Q367" t="s">
        <v>3447</v>
      </c>
      <c r="R367" t="s">
        <v>3950</v>
      </c>
      <c r="S367" t="s">
        <v>3549</v>
      </c>
      <c r="T367" s="9" t="str">
        <f t="shared" si="5"/>
        <v>配双浮球配记忆功能1组信号2组跳闸2组缺油</v>
      </c>
      <c r="U367" t="s">
        <v>209</v>
      </c>
    </row>
    <row r="368" spans="15:23">
      <c r="O368" t="s">
        <v>2467</v>
      </c>
      <c r="P368" t="s">
        <v>2480</v>
      </c>
      <c r="Q368" t="s">
        <v>3447</v>
      </c>
      <c r="R368" t="s">
        <v>3950</v>
      </c>
      <c r="S368" t="s">
        <v>207</v>
      </c>
      <c r="T368" s="9" t="str">
        <f t="shared" si="5"/>
        <v>配双浮球配记忆功能1组信号2组跳闸无缺油</v>
      </c>
      <c r="U368" t="s">
        <v>209</v>
      </c>
      <c r="V368" t="s">
        <v>3511</v>
      </c>
    </row>
    <row r="369" spans="15:23">
      <c r="O369" t="s">
        <v>2467</v>
      </c>
      <c r="P369" t="s">
        <v>2480</v>
      </c>
      <c r="Q369" t="s">
        <v>3447</v>
      </c>
      <c r="R369" t="s">
        <v>3957</v>
      </c>
      <c r="S369" t="s">
        <v>3545</v>
      </c>
      <c r="T369" s="9" t="str">
        <f t="shared" si="5"/>
        <v>配双浮球配记忆功能1组信号3组跳闸1组缺油</v>
      </c>
      <c r="U369" t="s">
        <v>209</v>
      </c>
    </row>
    <row r="370" spans="15:23">
      <c r="O370" t="s">
        <v>2467</v>
      </c>
      <c r="P370" t="s">
        <v>2480</v>
      </c>
      <c r="Q370" t="s">
        <v>3447</v>
      </c>
      <c r="R370" t="s">
        <v>3957</v>
      </c>
      <c r="S370" t="s">
        <v>3549</v>
      </c>
      <c r="T370" s="9" t="str">
        <f t="shared" si="5"/>
        <v>配双浮球配记忆功能1组信号3组跳闸2组缺油</v>
      </c>
      <c r="U370" t="s">
        <v>209</v>
      </c>
    </row>
    <row r="371" spans="15:23">
      <c r="O371" t="s">
        <v>2467</v>
      </c>
      <c r="P371" t="s">
        <v>2480</v>
      </c>
      <c r="Q371" t="s">
        <v>3447</v>
      </c>
      <c r="R371" t="s">
        <v>3957</v>
      </c>
      <c r="S371" t="s">
        <v>207</v>
      </c>
      <c r="T371" s="9" t="str">
        <f t="shared" si="5"/>
        <v>配双浮球配记忆功能1组信号3组跳闸无缺油</v>
      </c>
      <c r="U371" t="s">
        <v>209</v>
      </c>
    </row>
    <row r="372" spans="15:23">
      <c r="O372" t="s">
        <v>2467</v>
      </c>
      <c r="P372" t="s">
        <v>2480</v>
      </c>
      <c r="Q372" t="s">
        <v>3447</v>
      </c>
      <c r="R372" t="s">
        <v>3442</v>
      </c>
      <c r="S372" t="s">
        <v>3545</v>
      </c>
      <c r="T372" s="9" t="str">
        <f t="shared" si="5"/>
        <v>配双浮球配记忆功能1组信号无跳闸1组缺油</v>
      </c>
      <c r="U372" t="s">
        <v>209</v>
      </c>
    </row>
    <row r="373" spans="15:23">
      <c r="O373" t="s">
        <v>2467</v>
      </c>
      <c r="P373" t="s">
        <v>2480</v>
      </c>
      <c r="Q373" t="s">
        <v>3447</v>
      </c>
      <c r="R373" t="s">
        <v>3442</v>
      </c>
      <c r="S373" t="s">
        <v>207</v>
      </c>
      <c r="T373" s="9" t="str">
        <f t="shared" si="5"/>
        <v>配双浮球配记忆功能1组信号无跳闸无缺油</v>
      </c>
      <c r="U373" t="s">
        <v>3511</v>
      </c>
      <c r="V373" t="s">
        <v>3520</v>
      </c>
      <c r="W373" t="s">
        <v>3529</v>
      </c>
    </row>
    <row r="374" spans="15:23">
      <c r="O374" t="s">
        <v>2467</v>
      </c>
      <c r="P374" t="s">
        <v>2480</v>
      </c>
      <c r="Q374" t="s">
        <v>3551</v>
      </c>
      <c r="R374" t="s">
        <v>3949</v>
      </c>
      <c r="S374" t="s">
        <v>207</v>
      </c>
      <c r="T374" s="9" t="str">
        <f t="shared" si="5"/>
        <v>配双浮球配记忆功能2组信号1组跳闸无缺油</v>
      </c>
      <c r="U374" t="s">
        <v>209</v>
      </c>
      <c r="V374" t="s">
        <v>3511</v>
      </c>
      <c r="W374" t="s">
        <v>3520</v>
      </c>
    </row>
    <row r="375" spans="15:23">
      <c r="O375" t="s">
        <v>2467</v>
      </c>
      <c r="P375" t="s">
        <v>2480</v>
      </c>
      <c r="Q375" t="s">
        <v>3551</v>
      </c>
      <c r="R375" t="s">
        <v>3950</v>
      </c>
      <c r="S375" t="s">
        <v>3545</v>
      </c>
      <c r="T375" s="9" t="str">
        <f t="shared" si="5"/>
        <v>配双浮球配记忆功能2组信号2组跳闸1组缺油</v>
      </c>
      <c r="U375" t="s">
        <v>209</v>
      </c>
    </row>
    <row r="376" spans="15:23">
      <c r="O376" t="s">
        <v>2467</v>
      </c>
      <c r="P376" t="s">
        <v>2480</v>
      </c>
      <c r="Q376" t="s">
        <v>3551</v>
      </c>
      <c r="R376" t="s">
        <v>3950</v>
      </c>
      <c r="S376" t="s">
        <v>3549</v>
      </c>
      <c r="T376" s="9" t="str">
        <f t="shared" si="5"/>
        <v>配双浮球配记忆功能2组信号2组跳闸2组缺油</v>
      </c>
      <c r="U376" t="s">
        <v>209</v>
      </c>
    </row>
    <row r="377" spans="15:23">
      <c r="O377" t="s">
        <v>2467</v>
      </c>
      <c r="P377" t="s">
        <v>2480</v>
      </c>
      <c r="Q377" t="s">
        <v>3551</v>
      </c>
      <c r="R377" t="s">
        <v>3950</v>
      </c>
      <c r="S377" t="s">
        <v>207</v>
      </c>
      <c r="T377" s="9" t="str">
        <f t="shared" si="5"/>
        <v>配双浮球配记忆功能2组信号2组跳闸无缺油</v>
      </c>
      <c r="U377" t="s">
        <v>209</v>
      </c>
      <c r="V377" t="s">
        <v>3511</v>
      </c>
    </row>
    <row r="378" spans="15:23">
      <c r="O378" t="s">
        <v>2467</v>
      </c>
      <c r="P378" t="s">
        <v>2480</v>
      </c>
      <c r="Q378" t="s">
        <v>3551</v>
      </c>
      <c r="R378" t="s">
        <v>3957</v>
      </c>
      <c r="S378" t="s">
        <v>3545</v>
      </c>
      <c r="T378" s="9" t="str">
        <f t="shared" si="5"/>
        <v>配双浮球配记忆功能2组信号3组跳闸1组缺油</v>
      </c>
      <c r="U378" t="s">
        <v>209</v>
      </c>
    </row>
    <row r="379" spans="15:23">
      <c r="O379" t="s">
        <v>2467</v>
      </c>
      <c r="P379" t="s">
        <v>2480</v>
      </c>
      <c r="Q379" t="s">
        <v>3551</v>
      </c>
      <c r="R379" t="s">
        <v>3957</v>
      </c>
      <c r="S379" t="s">
        <v>207</v>
      </c>
      <c r="T379" s="9" t="str">
        <f t="shared" si="5"/>
        <v>配双浮球配记忆功能2组信号3组跳闸无缺油</v>
      </c>
      <c r="U379" t="s">
        <v>209</v>
      </c>
    </row>
    <row r="380" spans="15:23">
      <c r="O380" t="s">
        <v>2467</v>
      </c>
      <c r="P380" t="s">
        <v>2480</v>
      </c>
      <c r="Q380" t="s">
        <v>3551</v>
      </c>
      <c r="R380" t="s">
        <v>3442</v>
      </c>
      <c r="S380" t="s">
        <v>207</v>
      </c>
      <c r="T380" s="9" t="str">
        <f t="shared" si="5"/>
        <v>配双浮球配记忆功能2组信号无跳闸无缺油</v>
      </c>
      <c r="U380" t="s">
        <v>3520</v>
      </c>
      <c r="V380" t="s">
        <v>3529</v>
      </c>
    </row>
    <row r="381" spans="15:23">
      <c r="O381" t="s">
        <v>2467</v>
      </c>
      <c r="P381" t="s">
        <v>2480</v>
      </c>
      <c r="Q381" t="s">
        <v>3555</v>
      </c>
      <c r="R381" t="s">
        <v>3949</v>
      </c>
      <c r="S381" t="s">
        <v>207</v>
      </c>
      <c r="T381" s="9" t="str">
        <f t="shared" si="5"/>
        <v>配双浮球配记忆功能3组信号1组跳闸无缺油</v>
      </c>
      <c r="U381" t="s">
        <v>209</v>
      </c>
      <c r="V381" t="s">
        <v>3520</v>
      </c>
    </row>
    <row r="382" spans="15:23">
      <c r="O382" t="s">
        <v>2467</v>
      </c>
      <c r="P382" t="s">
        <v>2480</v>
      </c>
      <c r="Q382" t="s">
        <v>3555</v>
      </c>
      <c r="R382" t="s">
        <v>3950</v>
      </c>
      <c r="S382" t="s">
        <v>207</v>
      </c>
      <c r="T382" s="9" t="str">
        <f t="shared" si="5"/>
        <v>配双浮球配记忆功能3组信号2组跳闸无缺油</v>
      </c>
      <c r="U382" t="s">
        <v>209</v>
      </c>
      <c r="V382" t="s">
        <v>3511</v>
      </c>
    </row>
    <row r="383" spans="15:23">
      <c r="O383" t="s">
        <v>2467</v>
      </c>
      <c r="P383" t="s">
        <v>2480</v>
      </c>
      <c r="Q383" t="s">
        <v>3555</v>
      </c>
      <c r="R383" t="s">
        <v>3957</v>
      </c>
      <c r="S383" t="s">
        <v>207</v>
      </c>
      <c r="T383" s="9" t="str">
        <f t="shared" si="5"/>
        <v>配双浮球配记忆功能3组信号3组跳闸无缺油</v>
      </c>
      <c r="U383" t="s">
        <v>209</v>
      </c>
    </row>
    <row r="384" spans="15:23">
      <c r="O384" t="s">
        <v>2467</v>
      </c>
      <c r="P384" t="s">
        <v>2480</v>
      </c>
      <c r="Q384" t="s">
        <v>3555</v>
      </c>
      <c r="R384" t="s">
        <v>3442</v>
      </c>
      <c r="S384" t="s">
        <v>207</v>
      </c>
      <c r="T384" s="9" t="str">
        <f t="shared" si="5"/>
        <v>配双浮球配记忆功能3组信号无跳闸无缺油</v>
      </c>
      <c r="U384" t="s">
        <v>3529</v>
      </c>
    </row>
    <row r="385" spans="15:23">
      <c r="O385" t="s">
        <v>2467</v>
      </c>
      <c r="P385" t="s">
        <v>2480</v>
      </c>
      <c r="Q385" t="s">
        <v>3441</v>
      </c>
      <c r="R385" t="s">
        <v>3949</v>
      </c>
      <c r="S385" t="s">
        <v>3545</v>
      </c>
      <c r="T385" s="9" t="str">
        <f t="shared" si="5"/>
        <v>配双浮球配记忆功能无信号1组跳闸1组缺油</v>
      </c>
      <c r="U385" t="s">
        <v>209</v>
      </c>
    </row>
    <row r="386" spans="15:23">
      <c r="O386" t="s">
        <v>2467</v>
      </c>
      <c r="P386" t="s">
        <v>2480</v>
      </c>
      <c r="Q386" t="s">
        <v>3441</v>
      </c>
      <c r="R386" t="s">
        <v>3949</v>
      </c>
      <c r="S386" t="s">
        <v>207</v>
      </c>
      <c r="T386" s="9" t="str">
        <f t="shared" si="5"/>
        <v>配双浮球配记忆功能无信号1组跳闸无缺油</v>
      </c>
      <c r="U386" t="s">
        <v>209</v>
      </c>
      <c r="V386" t="s">
        <v>3511</v>
      </c>
      <c r="W386" t="s">
        <v>3520</v>
      </c>
    </row>
    <row r="387" spans="15:23">
      <c r="O387" t="s">
        <v>2467</v>
      </c>
      <c r="P387" t="s">
        <v>2480</v>
      </c>
      <c r="Q387" t="s">
        <v>3441</v>
      </c>
      <c r="R387" t="s">
        <v>3950</v>
      </c>
      <c r="S387" t="s">
        <v>3545</v>
      </c>
      <c r="T387" s="9" t="str">
        <f t="shared" ref="T387:T392" si="6">O387&amp;P387&amp;Q387&amp;R387&amp;S387</f>
        <v>配双浮球配记忆功能无信号2组跳闸1组缺油</v>
      </c>
      <c r="U387" t="s">
        <v>209</v>
      </c>
    </row>
    <row r="388" spans="15:23">
      <c r="O388" t="s">
        <v>2467</v>
      </c>
      <c r="P388" t="s">
        <v>2480</v>
      </c>
      <c r="Q388" t="s">
        <v>3441</v>
      </c>
      <c r="R388" t="s">
        <v>3950</v>
      </c>
      <c r="S388" t="s">
        <v>207</v>
      </c>
      <c r="T388" s="9" t="str">
        <f t="shared" si="6"/>
        <v>配双浮球配记忆功能无信号2组跳闸无缺油</v>
      </c>
      <c r="U388" t="s">
        <v>209</v>
      </c>
      <c r="V388" t="s">
        <v>3511</v>
      </c>
    </row>
    <row r="389" spans="15:23">
      <c r="O389" t="s">
        <v>2467</v>
      </c>
      <c r="P389" t="s">
        <v>2480</v>
      </c>
      <c r="Q389" t="s">
        <v>3441</v>
      </c>
      <c r="R389" t="s">
        <v>3957</v>
      </c>
      <c r="S389" t="s">
        <v>3545</v>
      </c>
      <c r="T389" s="9" t="str">
        <f t="shared" si="6"/>
        <v>配双浮球配记忆功能无信号3组跳闸1组缺油</v>
      </c>
      <c r="U389" t="s">
        <v>209</v>
      </c>
    </row>
    <row r="390" spans="15:23">
      <c r="O390" t="s">
        <v>2467</v>
      </c>
      <c r="P390" t="s">
        <v>2480</v>
      </c>
      <c r="Q390" t="s">
        <v>3441</v>
      </c>
      <c r="R390" t="s">
        <v>3957</v>
      </c>
      <c r="S390" t="s">
        <v>3580</v>
      </c>
      <c r="T390" s="9" t="str">
        <f t="shared" si="6"/>
        <v>配双浮球配记忆功能无信号3组跳闸3组缺油</v>
      </c>
      <c r="U390" t="s">
        <v>209</v>
      </c>
    </row>
    <row r="391" spans="15:23">
      <c r="O391" t="s">
        <v>2467</v>
      </c>
      <c r="P391" t="s">
        <v>2480</v>
      </c>
      <c r="Q391" t="s">
        <v>3441</v>
      </c>
      <c r="R391" t="s">
        <v>3957</v>
      </c>
      <c r="S391" t="s">
        <v>207</v>
      </c>
      <c r="T391" s="9" t="str">
        <f t="shared" si="6"/>
        <v>配双浮球配记忆功能无信号3组跳闸无缺油</v>
      </c>
      <c r="U391" t="s">
        <v>209</v>
      </c>
    </row>
    <row r="392" spans="15:23">
      <c r="O392" t="s">
        <v>2467</v>
      </c>
      <c r="P392" t="s">
        <v>2480</v>
      </c>
      <c r="Q392" t="s">
        <v>3441</v>
      </c>
      <c r="R392" t="s">
        <v>3442</v>
      </c>
      <c r="S392" t="s">
        <v>207</v>
      </c>
      <c r="T392" s="9" t="str">
        <f t="shared" si="6"/>
        <v>配双浮球配记忆功能无信号无跳闸无缺油</v>
      </c>
      <c r="U392" t="s">
        <v>3511</v>
      </c>
      <c r="V392" t="s">
        <v>3520</v>
      </c>
      <c r="W392" t="s">
        <v>3529</v>
      </c>
    </row>
    <row r="400" spans="15:23" s="6" customFormat="1"/>
    <row r="401" spans="1:4">
      <c r="A401" t="s">
        <v>284</v>
      </c>
      <c r="B401" t="s">
        <v>4039</v>
      </c>
      <c r="C401" t="s">
        <v>4040</v>
      </c>
      <c r="D401" t="str">
        <f>VLOOKUP(Sheet1!H16,A401:B414,2,0)</f>
        <v>组合式</v>
      </c>
    </row>
    <row r="402" spans="1:4">
      <c r="A402" t="s">
        <v>291</v>
      </c>
      <c r="B402" t="s">
        <v>4039</v>
      </c>
      <c r="D402" t="str">
        <f>D401&amp;Sheet1!H29</f>
        <v>组合式1. Reversing</v>
      </c>
    </row>
    <row r="403" spans="1:4">
      <c r="A403" t="s">
        <v>293</v>
      </c>
      <c r="B403" t="s">
        <v>4039</v>
      </c>
    </row>
    <row r="404" spans="1:4">
      <c r="A404" t="s">
        <v>296</v>
      </c>
      <c r="B404" t="s">
        <v>4041</v>
      </c>
    </row>
    <row r="405" spans="1:4">
      <c r="A405" t="s">
        <v>298</v>
      </c>
      <c r="B405" t="s">
        <v>4039</v>
      </c>
    </row>
    <row r="406" spans="1:4">
      <c r="A406" t="s">
        <v>299</v>
      </c>
      <c r="B406" t="s">
        <v>4039</v>
      </c>
    </row>
    <row r="407" spans="1:4">
      <c r="A407" t="s">
        <v>26</v>
      </c>
      <c r="B407" t="s">
        <v>4039</v>
      </c>
    </row>
    <row r="408" spans="1:4">
      <c r="A408" t="s">
        <v>302</v>
      </c>
      <c r="B408" t="s">
        <v>4039</v>
      </c>
    </row>
    <row r="409" spans="1:4">
      <c r="A409" t="s">
        <v>304</v>
      </c>
      <c r="B409" t="s">
        <v>4041</v>
      </c>
    </row>
    <row r="410" spans="1:4">
      <c r="A410" t="s">
        <v>306</v>
      </c>
      <c r="B410" t="s">
        <v>4039</v>
      </c>
    </row>
    <row r="411" spans="1:4">
      <c r="A411" t="s">
        <v>308</v>
      </c>
      <c r="B411" t="s">
        <v>4039</v>
      </c>
    </row>
    <row r="412" spans="1:4">
      <c r="A412" t="s">
        <v>286</v>
      </c>
      <c r="B412" t="s">
        <v>4041</v>
      </c>
    </row>
    <row r="413" spans="1:4">
      <c r="A413" t="s">
        <v>307</v>
      </c>
      <c r="B413" t="s">
        <v>4039</v>
      </c>
    </row>
    <row r="414" spans="1:4">
      <c r="A414" t="s">
        <v>285</v>
      </c>
      <c r="B414" t="s">
        <v>4041</v>
      </c>
    </row>
    <row r="422" spans="1:3" ht="150" customHeight="1">
      <c r="A422" t="s">
        <v>4039</v>
      </c>
      <c r="B422" t="s">
        <v>67</v>
      </c>
      <c r="C422" t="str">
        <f t="shared" ref="C422:C430" si="7">A422&amp;B422</f>
        <v>组合式1. Reversing</v>
      </c>
    </row>
    <row r="423" spans="1:3" ht="150" customHeight="1">
      <c r="A423" t="s">
        <v>4039</v>
      </c>
      <c r="B423" t="s">
        <v>985</v>
      </c>
      <c r="C423" t="str">
        <f t="shared" si="7"/>
        <v>组合式2. Linear</v>
      </c>
    </row>
    <row r="424" spans="1:3" ht="150" customHeight="1">
      <c r="A424" t="s">
        <v>4039</v>
      </c>
      <c r="B424" t="s">
        <v>987</v>
      </c>
      <c r="C424" t="str">
        <f t="shared" si="7"/>
        <v>组合式3. Coarse&amp;Fine</v>
      </c>
    </row>
    <row r="425" spans="1:3" ht="150" customHeight="1">
      <c r="A425" t="s">
        <v>4039</v>
      </c>
      <c r="B425" t="s">
        <v>989</v>
      </c>
      <c r="C425" t="str">
        <f t="shared" si="7"/>
        <v>组合式4. Multi-Reversing</v>
      </c>
    </row>
    <row r="426" spans="1:3" ht="150" customHeight="1">
      <c r="A426" t="s">
        <v>4039</v>
      </c>
      <c r="B426" t="s">
        <v>991</v>
      </c>
      <c r="C426" t="str">
        <f t="shared" si="7"/>
        <v>组合式5. Multi-Linear</v>
      </c>
    </row>
    <row r="427" spans="1:3" ht="150" customHeight="1">
      <c r="A427" t="s">
        <v>4039</v>
      </c>
      <c r="B427" t="s">
        <v>993</v>
      </c>
      <c r="C427" t="str">
        <f t="shared" si="7"/>
        <v>组合式6. Multi-Coarse&amp;Fine</v>
      </c>
    </row>
    <row r="428" spans="1:3" ht="150" customHeight="1">
      <c r="A428" t="s">
        <v>4041</v>
      </c>
      <c r="B428" t="s">
        <v>67</v>
      </c>
      <c r="C428" t="str">
        <f t="shared" si="7"/>
        <v>复合式1. Reversing</v>
      </c>
    </row>
    <row r="429" spans="1:3" ht="150" customHeight="1">
      <c r="A429" t="s">
        <v>4041</v>
      </c>
      <c r="B429" t="s">
        <v>985</v>
      </c>
      <c r="C429" t="str">
        <f t="shared" si="7"/>
        <v>复合式2. Linear</v>
      </c>
    </row>
    <row r="430" spans="1:3" ht="150" customHeight="1">
      <c r="A430" t="s">
        <v>4041</v>
      </c>
      <c r="B430" t="s">
        <v>987</v>
      </c>
      <c r="C430" t="str">
        <f t="shared" si="7"/>
        <v>复合式3. Coarse&amp;Fine</v>
      </c>
    </row>
  </sheetData>
  <sheetProtection algorithmName="SHA-512" hashValue="WnZfBI0wf2lF4yyb/WXgEiCCTJo3qF5TxPVOHDAJjnQU70zBPaSIlmLLMyS6T96g5FYBihabAwxdNK7w0LzOEQ==" saltValue="tzcFe1E4xggxeyHc4ZHshw==" spinCount="100000" sheet="1" selectLockedCells="1" selectUnlockedCells="1"/>
  <mergeCells count="6">
    <mergeCell ref="B6:E6"/>
    <mergeCell ref="B1:E1"/>
    <mergeCell ref="B2:D2"/>
    <mergeCell ref="B3:E3"/>
    <mergeCell ref="B4:E4"/>
    <mergeCell ref="B5:E5"/>
  </mergeCells>
  <phoneticPr fontId="58" type="noConversion"/>
  <dataValidations count="7">
    <dataValidation type="list" allowBlank="1" showInputMessage="1" showErrorMessage="1" sqref="B1:E1" xr:uid="{00000000-0002-0000-0300-000000000000}">
      <formula1>$A$18:$A$19</formula1>
    </dataValidation>
    <dataValidation type="list" allowBlank="1" showInputMessage="1" showErrorMessage="1" sqref="B2:D2" xr:uid="{00000000-0002-0000-0300-000001000000}">
      <formula1>$B$18:$B$21</formula1>
    </dataValidation>
    <dataValidation type="list" allowBlank="1" showInputMessage="1" showErrorMessage="1" sqref="E2" xr:uid="{00000000-0002-0000-0300-000002000000}">
      <formula1>INDIRECT($C$10)</formula1>
    </dataValidation>
    <dataValidation type="list" allowBlank="1" showInputMessage="1" showErrorMessage="1" sqref="B3:E3" xr:uid="{00000000-0002-0000-0300-000003000000}">
      <formula1>INDIRECT($C$11)</formula1>
    </dataValidation>
    <dataValidation type="list" allowBlank="1" showInputMessage="1" showErrorMessage="1" sqref="B4:E4" xr:uid="{00000000-0002-0000-0300-000004000000}">
      <formula1>$F$30:$F$31</formula1>
    </dataValidation>
    <dataValidation type="list" allowBlank="1" showInputMessage="1" showErrorMessage="1" sqref="B5:E5" xr:uid="{00000000-0002-0000-0300-000005000000}">
      <formula1>INDIRECT($C$13)</formula1>
    </dataValidation>
    <dataValidation allowBlank="1" showInputMessage="1" showErrorMessage="1" sqref="B6:H6 Q14:R14 T14:W14 B17:C17 E17:H17 L17:M17 E18:E25 T15:T26 A7:H9 B10:H16 F1:H5" xr:uid="{00000000-0002-0000-0300-000006000000}"/>
  </dataValidations>
  <hyperlinks>
    <hyperlink ref="M30" r:id="rId1" xr:uid="{00000000-0004-0000-0300-000000000000}"/>
    <hyperlink ref="M31" r:id="rId2" xr:uid="{00000000-0004-0000-0300-000001000000}"/>
    <hyperlink ref="M32" r:id="rId3" xr:uid="{00000000-0004-0000-0300-000002000000}"/>
    <hyperlink ref="M33" r:id="rId4" xr:uid="{00000000-0004-0000-0300-000003000000}"/>
    <hyperlink ref="M34" r:id="rId5" xr:uid="{00000000-0004-0000-0300-000004000000}"/>
    <hyperlink ref="M35" r:id="rId6" xr:uid="{00000000-0004-0000-0300-000005000000}"/>
    <hyperlink ref="M36" r:id="rId7" xr:uid="{00000000-0004-0000-0300-000006000000}"/>
    <hyperlink ref="M37" r:id="rId8" xr:uid="{00000000-0004-0000-0300-000007000000}"/>
    <hyperlink ref="M38" r:id="rId9" xr:uid="{00000000-0004-0000-0300-000008000000}"/>
    <hyperlink ref="M39" r:id="rId10" xr:uid="{00000000-0004-0000-0300-000009000000}"/>
    <hyperlink ref="M40" r:id="rId11" xr:uid="{00000000-0004-0000-0300-00000A000000}"/>
    <hyperlink ref="M41" r:id="rId12" xr:uid="{00000000-0004-0000-0300-00000B000000}"/>
    <hyperlink ref="M42" r:id="rId13" xr:uid="{00000000-0004-0000-0300-00000C000000}"/>
    <hyperlink ref="M43" r:id="rId14" xr:uid="{00000000-0004-0000-0300-00000D000000}"/>
    <hyperlink ref="M44" r:id="rId15" xr:uid="{00000000-0004-0000-0300-00000E000000}"/>
    <hyperlink ref="M45" r:id="rId16" xr:uid="{00000000-0004-0000-0300-00000F000000}"/>
    <hyperlink ref="M46" r:id="rId17" xr:uid="{00000000-0004-0000-0300-000010000000}"/>
    <hyperlink ref="M47" r:id="rId18" xr:uid="{00000000-0004-0000-0300-000011000000}"/>
    <hyperlink ref="M48" r:id="rId19" xr:uid="{00000000-0004-0000-0300-000012000000}"/>
    <hyperlink ref="M49" r:id="rId20" xr:uid="{00000000-0004-0000-0300-000013000000}"/>
    <hyperlink ref="M50" r:id="rId21" xr:uid="{00000000-0004-0000-0300-000014000000}"/>
    <hyperlink ref="M51" r:id="rId22" xr:uid="{00000000-0004-0000-0300-000015000000}"/>
    <hyperlink ref="M52" r:id="rId23" xr:uid="{00000000-0004-0000-0300-000016000000}"/>
    <hyperlink ref="M53" r:id="rId24" xr:uid="{00000000-0004-0000-0300-000017000000}"/>
    <hyperlink ref="M54" r:id="rId25" xr:uid="{00000000-0004-0000-0300-000018000000}"/>
    <hyperlink ref="M55" r:id="rId26" xr:uid="{00000000-0004-0000-0300-000019000000}"/>
    <hyperlink ref="M56" r:id="rId27" xr:uid="{00000000-0004-0000-0300-00001A000000}"/>
    <hyperlink ref="M57" r:id="rId28" xr:uid="{00000000-0004-0000-0300-00001B000000}"/>
    <hyperlink ref="M58" r:id="rId29" xr:uid="{00000000-0004-0000-0300-00001C000000}"/>
    <hyperlink ref="M59" r:id="rId30" xr:uid="{00000000-0004-0000-0300-00001D000000}"/>
    <hyperlink ref="M60" r:id="rId31" xr:uid="{00000000-0004-0000-0300-00001E000000}"/>
    <hyperlink ref="M61" r:id="rId32" xr:uid="{00000000-0004-0000-0300-00001F000000}"/>
    <hyperlink ref="M62" r:id="rId33" xr:uid="{00000000-0004-0000-0300-000020000000}"/>
    <hyperlink ref="M63" r:id="rId34" xr:uid="{00000000-0004-0000-0300-000021000000}"/>
    <hyperlink ref="M64" r:id="rId35" xr:uid="{00000000-0004-0000-0300-000022000000}"/>
    <hyperlink ref="M65" r:id="rId36" xr:uid="{00000000-0004-0000-0300-000023000000}"/>
    <hyperlink ref="M66" r:id="rId37" xr:uid="{00000000-0004-0000-0300-000024000000}"/>
    <hyperlink ref="M67" r:id="rId38" xr:uid="{00000000-0004-0000-0300-000025000000}"/>
    <hyperlink ref="M68" r:id="rId39" xr:uid="{00000000-0004-0000-0300-000026000000}"/>
    <hyperlink ref="M69" r:id="rId40" xr:uid="{00000000-0004-0000-0300-000027000000}"/>
    <hyperlink ref="M70" r:id="rId41" xr:uid="{00000000-0004-0000-0300-000028000000}"/>
    <hyperlink ref="M71" r:id="rId42" xr:uid="{00000000-0004-0000-0300-000029000000}"/>
    <hyperlink ref="M72" r:id="rId43" xr:uid="{00000000-0004-0000-0300-00002A000000}"/>
    <hyperlink ref="M73" r:id="rId44" xr:uid="{00000000-0004-0000-0300-00002B000000}"/>
    <hyperlink ref="M74" r:id="rId45" xr:uid="{00000000-0004-0000-0300-00002C000000}"/>
    <hyperlink ref="M75" r:id="rId46" xr:uid="{00000000-0004-0000-0300-00002D000000}"/>
    <hyperlink ref="M76" r:id="rId47" xr:uid="{00000000-0004-0000-0300-00002E000000}"/>
    <hyperlink ref="M77" r:id="rId48" xr:uid="{00000000-0004-0000-0300-00002F000000}"/>
    <hyperlink ref="M78" r:id="rId49" xr:uid="{00000000-0004-0000-0300-000030000000}"/>
    <hyperlink ref="M79" r:id="rId50" xr:uid="{00000000-0004-0000-0300-000031000000}"/>
    <hyperlink ref="M80" r:id="rId51" xr:uid="{00000000-0004-0000-0300-000032000000}"/>
    <hyperlink ref="M81" r:id="rId52" xr:uid="{00000000-0004-0000-0300-000033000000}"/>
    <hyperlink ref="M82" r:id="rId53" xr:uid="{00000000-0004-0000-0300-000034000000}"/>
    <hyperlink ref="M83" r:id="rId54" xr:uid="{00000000-0004-0000-0300-000035000000}"/>
    <hyperlink ref="M84" r:id="rId55" xr:uid="{00000000-0004-0000-0300-000036000000}"/>
    <hyperlink ref="M85" r:id="rId56" xr:uid="{00000000-0004-0000-0300-000037000000}"/>
    <hyperlink ref="M86" r:id="rId57" xr:uid="{00000000-0004-0000-0300-000038000000}"/>
    <hyperlink ref="M87" r:id="rId58" xr:uid="{00000000-0004-0000-0300-000039000000}"/>
    <hyperlink ref="M88" r:id="rId59" xr:uid="{00000000-0004-0000-0300-00003A000000}"/>
    <hyperlink ref="M89" r:id="rId60" xr:uid="{00000000-0004-0000-0300-00003B000000}"/>
    <hyperlink ref="M90" r:id="rId61" xr:uid="{00000000-0004-0000-0300-00003C000000}"/>
    <hyperlink ref="M91" r:id="rId62" xr:uid="{00000000-0004-0000-0300-00003D000000}"/>
    <hyperlink ref="M92" r:id="rId63" xr:uid="{00000000-0004-0000-0300-00003E000000}"/>
    <hyperlink ref="M93" r:id="rId64" xr:uid="{00000000-0004-0000-0300-00003F000000}"/>
    <hyperlink ref="M94" r:id="rId65" xr:uid="{00000000-0004-0000-0300-000040000000}"/>
    <hyperlink ref="M95" r:id="rId66" xr:uid="{00000000-0004-0000-0300-000041000000}"/>
    <hyperlink ref="M96" r:id="rId67" xr:uid="{00000000-0004-0000-0300-000042000000}"/>
    <hyperlink ref="M97" r:id="rId68" xr:uid="{00000000-0004-0000-0300-000043000000}"/>
    <hyperlink ref="M98" r:id="rId69" xr:uid="{00000000-0004-0000-0300-000044000000}"/>
    <hyperlink ref="M99" r:id="rId70" xr:uid="{00000000-0004-0000-0300-000045000000}"/>
    <hyperlink ref="M100" r:id="rId71" xr:uid="{00000000-0004-0000-0300-000046000000}"/>
    <hyperlink ref="M101" r:id="rId72" xr:uid="{00000000-0004-0000-0300-000047000000}"/>
    <hyperlink ref="L113" r:id="rId73" xr:uid="{00000000-0004-0000-0300-000048000000}"/>
    <hyperlink ref="L114" r:id="rId74" xr:uid="{00000000-0004-0000-0300-000049000000}"/>
    <hyperlink ref="L115" r:id="rId75" xr:uid="{00000000-0004-0000-0300-00004A000000}"/>
    <hyperlink ref="L116" r:id="rId76" xr:uid="{00000000-0004-0000-0300-00004B000000}"/>
    <hyperlink ref="L117" r:id="rId77" xr:uid="{00000000-0004-0000-0300-00004C000000}"/>
    <hyperlink ref="T196" r:id="rId78" xr:uid="{00000000-0004-0000-0300-00004D000000}"/>
    <hyperlink ref="T197" r:id="rId79" xr:uid="{00000000-0004-0000-0300-00004E000000}"/>
    <hyperlink ref="T198" r:id="rId80" xr:uid="{00000000-0004-0000-0300-00004F000000}"/>
    <hyperlink ref="T199" r:id="rId81" xr:uid="{00000000-0004-0000-0300-000050000000}"/>
    <hyperlink ref="T200" r:id="rId82" xr:uid="{00000000-0004-0000-0300-000051000000}"/>
    <hyperlink ref="T201" r:id="rId83" xr:uid="{00000000-0004-0000-0300-000052000000}"/>
    <hyperlink ref="T202" r:id="rId84" xr:uid="{00000000-0004-0000-0300-000053000000}"/>
    <hyperlink ref="T203" r:id="rId85" xr:uid="{00000000-0004-0000-0300-000054000000}"/>
    <hyperlink ref="T204" r:id="rId86" xr:uid="{00000000-0004-0000-0300-000055000000}"/>
    <hyperlink ref="T205" r:id="rId87" xr:uid="{00000000-0004-0000-0300-000056000000}"/>
    <hyperlink ref="T206" r:id="rId88" xr:uid="{00000000-0004-0000-0300-000057000000}"/>
    <hyperlink ref="T207" r:id="rId89" xr:uid="{00000000-0004-0000-0300-000058000000}"/>
    <hyperlink ref="T208" r:id="rId90" xr:uid="{00000000-0004-0000-0300-000059000000}"/>
    <hyperlink ref="T209" r:id="rId91" xr:uid="{00000000-0004-0000-0300-00005A000000}"/>
    <hyperlink ref="T210" r:id="rId92" xr:uid="{00000000-0004-0000-0300-00005B000000}"/>
    <hyperlink ref="T211" r:id="rId93" xr:uid="{00000000-0004-0000-0300-00005C000000}"/>
    <hyperlink ref="T212" r:id="rId94" xr:uid="{00000000-0004-0000-0300-00005D000000}"/>
    <hyperlink ref="T213" r:id="rId95" xr:uid="{00000000-0004-0000-0300-00005E000000}"/>
    <hyperlink ref="T214" r:id="rId96" xr:uid="{00000000-0004-0000-0300-00005F000000}"/>
    <hyperlink ref="T215" r:id="rId97" xr:uid="{00000000-0004-0000-0300-000060000000}"/>
    <hyperlink ref="T216" r:id="rId98" xr:uid="{00000000-0004-0000-0300-000061000000}"/>
    <hyperlink ref="T217" r:id="rId99" xr:uid="{00000000-0004-0000-0300-000062000000}"/>
    <hyperlink ref="T218" r:id="rId100" xr:uid="{00000000-0004-0000-0300-000063000000}"/>
    <hyperlink ref="T219" r:id="rId101" xr:uid="{00000000-0004-0000-0300-000064000000}"/>
    <hyperlink ref="T220" r:id="rId102" xr:uid="{00000000-0004-0000-0300-000065000000}"/>
    <hyperlink ref="T221" r:id="rId103" xr:uid="{00000000-0004-0000-0300-000066000000}"/>
    <hyperlink ref="T222" r:id="rId104" xr:uid="{00000000-0004-0000-0300-000067000000}"/>
    <hyperlink ref="T223" r:id="rId105" xr:uid="{00000000-0004-0000-0300-000068000000}"/>
    <hyperlink ref="T224" r:id="rId106" xr:uid="{00000000-0004-0000-0300-000069000000}"/>
    <hyperlink ref="T225" r:id="rId107" xr:uid="{00000000-0004-0000-0300-00006A000000}"/>
    <hyperlink ref="T226" r:id="rId108" xr:uid="{00000000-0004-0000-0300-00006B000000}"/>
    <hyperlink ref="T227" r:id="rId109" xr:uid="{00000000-0004-0000-0300-00006C000000}"/>
    <hyperlink ref="T228" r:id="rId110" xr:uid="{00000000-0004-0000-0300-00006D000000}"/>
    <hyperlink ref="T229" r:id="rId111" xr:uid="{00000000-0004-0000-0300-00006E000000}"/>
    <hyperlink ref="T230" r:id="rId112" xr:uid="{00000000-0004-0000-0300-00006F000000}"/>
    <hyperlink ref="T231" r:id="rId113" xr:uid="{00000000-0004-0000-0300-000070000000}"/>
    <hyperlink ref="T232" r:id="rId114" xr:uid="{00000000-0004-0000-0300-000071000000}"/>
    <hyperlink ref="T233" r:id="rId115" xr:uid="{00000000-0004-0000-0300-000072000000}"/>
    <hyperlink ref="T234" r:id="rId116" xr:uid="{00000000-0004-0000-0300-000073000000}"/>
    <hyperlink ref="T235" r:id="rId117" xr:uid="{00000000-0004-0000-0300-000074000000}"/>
    <hyperlink ref="S143" r:id="rId118" xr:uid="{00000000-0004-0000-0300-000075000000}"/>
    <hyperlink ref="S147" r:id="rId119" xr:uid="{00000000-0004-0000-0300-000076000000}"/>
    <hyperlink ref="S149" r:id="rId120" xr:uid="{00000000-0004-0000-0300-000077000000}"/>
    <hyperlink ref="S153" r:id="rId121" xr:uid="{00000000-0004-0000-0300-000078000000}"/>
    <hyperlink ref="S145" r:id="rId122" xr:uid="{00000000-0004-0000-0300-000079000000}"/>
    <hyperlink ref="S151" r:id="rId123" xr:uid="{00000000-0004-0000-0300-00007A000000}"/>
    <hyperlink ref="S142" r:id="rId124" xr:uid="{00000000-0004-0000-0300-00007B000000}"/>
    <hyperlink ref="S146" r:id="rId125" xr:uid="{00000000-0004-0000-0300-00007C000000}"/>
    <hyperlink ref="S148" r:id="rId126" xr:uid="{00000000-0004-0000-0300-00007D000000}"/>
    <hyperlink ref="S152" r:id="rId127" xr:uid="{00000000-0004-0000-0300-00007E000000}"/>
    <hyperlink ref="S144" r:id="rId128" xr:uid="{00000000-0004-0000-0300-00007F000000}"/>
    <hyperlink ref="S150" r:id="rId129" xr:uid="{00000000-0004-0000-0300-000080000000}"/>
    <hyperlink ref="T127" r:id="rId130" tooltip="https://console.box.lenovo.com/l/H1fjz5" xr:uid="{00000000-0004-0000-0300-000081000000}"/>
    <hyperlink ref="T129" r:id="rId131" xr:uid="{00000000-0004-0000-0300-000082000000}"/>
    <hyperlink ref="T131" r:id="rId132" xr:uid="{00000000-0004-0000-0300-000083000000}"/>
    <hyperlink ref="T133" r:id="rId133" xr:uid="{00000000-0004-0000-0300-000084000000}"/>
    <hyperlink ref="M121" r:id="rId134" xr:uid="{00000000-0004-0000-0300-000085000000}"/>
    <hyperlink ref="M122" r:id="rId135" xr:uid="{00000000-0004-0000-0300-000086000000}"/>
    <hyperlink ref="M127" r:id="rId136" xr:uid="{00000000-0004-0000-0300-000087000000}"/>
    <hyperlink ref="M128" r:id="rId137" xr:uid="{00000000-0004-0000-0300-000088000000}"/>
    <hyperlink ref="M129" r:id="rId138" xr:uid="{00000000-0004-0000-0300-000089000000}"/>
    <hyperlink ref="M130" r:id="rId139" xr:uid="{00000000-0004-0000-0300-00008A000000}"/>
    <hyperlink ref="M131" r:id="rId140" xr:uid="{00000000-0004-0000-0300-00008B000000}"/>
    <hyperlink ref="M132" r:id="rId141" xr:uid="{00000000-0004-0000-0300-00008C000000}"/>
    <hyperlink ref="M133" r:id="rId142" xr:uid="{00000000-0004-0000-0300-00008D000000}"/>
    <hyperlink ref="M134" r:id="rId143" xr:uid="{00000000-0004-0000-0300-00008E000000}"/>
    <hyperlink ref="M135" r:id="rId144" xr:uid="{00000000-0004-0000-0300-00008F000000}"/>
    <hyperlink ref="M136" r:id="rId145" xr:uid="{00000000-0004-0000-0300-000090000000}"/>
    <hyperlink ref="M137" r:id="rId146" xr:uid="{00000000-0004-0000-0300-000091000000}"/>
    <hyperlink ref="M138" r:id="rId147" xr:uid="{00000000-0004-0000-0300-000092000000}"/>
    <hyperlink ref="M143" r:id="rId148" xr:uid="{00000000-0004-0000-0300-000093000000}"/>
    <hyperlink ref="M144" r:id="rId149" xr:uid="{00000000-0004-0000-0300-000094000000}"/>
    <hyperlink ref="M145" r:id="rId150" xr:uid="{00000000-0004-0000-0300-000095000000}"/>
    <hyperlink ref="M146" r:id="rId151" xr:uid="{00000000-0004-0000-0300-000096000000}"/>
    <hyperlink ref="L121" r:id="rId152" xr:uid="{00000000-0004-0000-0300-000097000000}"/>
    <hyperlink ref="L122" r:id="rId153" xr:uid="{00000000-0004-0000-0300-000098000000}"/>
    <hyperlink ref="L127" r:id="rId154" tooltip="https://console.box.lenovo.com/l/C07xUc" xr:uid="{00000000-0004-0000-0300-000099000000}"/>
    <hyperlink ref="L128" r:id="rId155" xr:uid="{00000000-0004-0000-0300-00009A000000}"/>
    <hyperlink ref="L129" r:id="rId156" xr:uid="{00000000-0004-0000-0300-00009B000000}"/>
    <hyperlink ref="L130" r:id="rId157" xr:uid="{00000000-0004-0000-0300-00009C000000}"/>
    <hyperlink ref="L131" r:id="rId158" xr:uid="{00000000-0004-0000-0300-00009D000000}"/>
    <hyperlink ref="L132" r:id="rId159" xr:uid="{00000000-0004-0000-0300-00009E000000}"/>
    <hyperlink ref="L133" r:id="rId160" xr:uid="{00000000-0004-0000-0300-00009F000000}"/>
    <hyperlink ref="L134" r:id="rId161" xr:uid="{00000000-0004-0000-0300-0000A0000000}"/>
    <hyperlink ref="L135" r:id="rId162" xr:uid="{00000000-0004-0000-0300-0000A1000000}"/>
    <hyperlink ref="L136" r:id="rId163" xr:uid="{00000000-0004-0000-0300-0000A2000000}"/>
    <hyperlink ref="L137" r:id="rId164" tooltip="https://console.box.lenovo.com/l/C07xUy" xr:uid="{00000000-0004-0000-0300-0000A3000000}"/>
    <hyperlink ref="L138" r:id="rId165" xr:uid="{00000000-0004-0000-0300-0000A4000000}"/>
    <hyperlink ref="L143" r:id="rId166" xr:uid="{00000000-0004-0000-0300-0000A5000000}"/>
    <hyperlink ref="L144" r:id="rId167" xr:uid="{00000000-0004-0000-0300-0000A6000000}"/>
    <hyperlink ref="L145" r:id="rId168" xr:uid="{00000000-0004-0000-0300-0000A7000000}"/>
    <hyperlink ref="L146" r:id="rId169" xr:uid="{00000000-0004-0000-0300-0000A8000000}"/>
    <hyperlink ref="S127" r:id="rId170" tooltip="https://console.box.lenovo.com/l/W0T6pQ" xr:uid="{00000000-0004-0000-0300-0000A9000000}"/>
    <hyperlink ref="S129" r:id="rId171" xr:uid="{00000000-0004-0000-0300-0000AA000000}"/>
    <hyperlink ref="S131" r:id="rId172" xr:uid="{00000000-0004-0000-0300-0000AB000000}"/>
    <hyperlink ref="S133" r:id="rId173" xr:uid="{00000000-0004-0000-0300-0000AC000000}"/>
    <hyperlink ref="S128" r:id="rId174" xr:uid="{00000000-0004-0000-0300-0000AD000000}"/>
    <hyperlink ref="T128" r:id="rId175" xr:uid="{00000000-0004-0000-0300-0000AE000000}"/>
    <hyperlink ref="S130" r:id="rId176" xr:uid="{00000000-0004-0000-0300-0000AF000000}"/>
    <hyperlink ref="T130" r:id="rId177" xr:uid="{00000000-0004-0000-0300-0000B0000000}"/>
    <hyperlink ref="S132" r:id="rId178" xr:uid="{00000000-0004-0000-0300-0000B1000000}"/>
    <hyperlink ref="T132" r:id="rId179" xr:uid="{00000000-0004-0000-0300-0000B2000000}"/>
    <hyperlink ref="L139" r:id="rId180" xr:uid="{00000000-0004-0000-0300-0000B3000000}"/>
    <hyperlink ref="L141" r:id="rId181" xr:uid="{00000000-0004-0000-0300-0000B4000000}"/>
    <hyperlink ref="L140" r:id="rId182" xr:uid="{00000000-0004-0000-0300-0000B5000000}"/>
    <hyperlink ref="L142" r:id="rId183" xr:uid="{00000000-0004-0000-0300-0000B6000000}"/>
    <hyperlink ref="L147" r:id="rId184" xr:uid="{00000000-0004-0000-0300-0000B7000000}"/>
    <hyperlink ref="L149" r:id="rId185" xr:uid="{00000000-0004-0000-0300-0000B8000000}"/>
    <hyperlink ref="L148" r:id="rId186" xr:uid="{00000000-0004-0000-0300-0000B9000000}"/>
    <hyperlink ref="L150" r:id="rId187" xr:uid="{00000000-0004-0000-0300-0000BA000000}"/>
    <hyperlink ref="M139" r:id="rId188" xr:uid="{00000000-0004-0000-0300-0000BB000000}"/>
    <hyperlink ref="M140" r:id="rId189" xr:uid="{00000000-0004-0000-0300-0000BC000000}"/>
    <hyperlink ref="M141" r:id="rId190" xr:uid="{00000000-0004-0000-0300-0000BD000000}"/>
    <hyperlink ref="M142" r:id="rId191" xr:uid="{00000000-0004-0000-0300-0000BE000000}"/>
    <hyperlink ref="M147" r:id="rId192" xr:uid="{00000000-0004-0000-0300-0000BF000000}"/>
    <hyperlink ref="M149" r:id="rId193" xr:uid="{00000000-0004-0000-0300-0000C0000000}"/>
    <hyperlink ref="M148" r:id="rId194" xr:uid="{00000000-0004-0000-0300-0000C1000000}"/>
    <hyperlink ref="M150" r:id="rId195" xr:uid="{00000000-0004-0000-0300-0000C2000000}"/>
  </hyperlinks>
  <pageMargins left="0.75" right="0.75" top="1" bottom="1" header="0.5" footer="0.5"/>
  <pageSetup paperSize="9" orientation="portrait"/>
  <drawing r:id="rId19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32"/>
  <sheetViews>
    <sheetView workbookViewId="0">
      <selection activeCell="D11" sqref="D11"/>
    </sheetView>
  </sheetViews>
  <sheetFormatPr defaultColWidth="9" defaultRowHeight="14.5"/>
  <cols>
    <col min="1" max="1" width="6.7265625" style="1" customWidth="1"/>
    <col min="2" max="2" width="17.1796875" style="1" customWidth="1"/>
    <col min="3" max="3" width="26.453125" style="1" customWidth="1"/>
    <col min="4" max="4" width="21.6328125" style="1" customWidth="1"/>
    <col min="5" max="16384" width="9" style="1"/>
  </cols>
  <sheetData>
    <row r="1" spans="1:4" ht="35">
      <c r="A1" s="2" t="s">
        <v>4042</v>
      </c>
      <c r="B1" s="2" t="s">
        <v>4043</v>
      </c>
      <c r="C1" s="2" t="s">
        <v>4044</v>
      </c>
      <c r="D1" s="2" t="s">
        <v>4045</v>
      </c>
    </row>
    <row r="2" spans="1:4">
      <c r="A2" s="3" t="s">
        <v>121</v>
      </c>
      <c r="B2" s="3" t="s">
        <v>4046</v>
      </c>
      <c r="C2" s="3" t="s">
        <v>4046</v>
      </c>
      <c r="D2" s="4" t="str">
        <f>IF(ku!B892="","",ku!B892)</f>
        <v>正反调</v>
      </c>
    </row>
    <row r="3" spans="1:4">
      <c r="A3" s="3" t="s">
        <v>4047</v>
      </c>
      <c r="B3" s="3" t="s">
        <v>1191</v>
      </c>
      <c r="C3" s="3" t="s">
        <v>1191</v>
      </c>
      <c r="D3" s="4" t="str">
        <f>IF(Sheet1!W16="","",Sheet1!W16)</f>
        <v>III</v>
      </c>
    </row>
    <row r="4" spans="1:4">
      <c r="A4" s="3" t="s">
        <v>4048</v>
      </c>
      <c r="B4" s="3" t="s">
        <v>4049</v>
      </c>
      <c r="C4" s="3" t="s">
        <v>4049</v>
      </c>
      <c r="D4" s="4">
        <f>IF(Sheet1!N78="","",Sheet1!N78)</f>
        <v>72.5</v>
      </c>
    </row>
    <row r="5" spans="1:4">
      <c r="A5" s="3" t="s">
        <v>4050</v>
      </c>
      <c r="B5" s="3" t="s">
        <v>4051</v>
      </c>
      <c r="C5" s="3" t="s">
        <v>4051</v>
      </c>
      <c r="D5" s="4">
        <f>IF(Sheet1!I78="","",Sheet1!I78)</f>
        <v>400</v>
      </c>
    </row>
    <row r="6" spans="1:4">
      <c r="A6" s="3" t="s">
        <v>4052</v>
      </c>
      <c r="B6" s="3" t="s">
        <v>4053</v>
      </c>
      <c r="C6" s="3" t="s">
        <v>4053</v>
      </c>
      <c r="D6" s="4" t="str">
        <f>IF(Sheet1!Q78="","",Sheet1!Q78)</f>
        <v>B</v>
      </c>
    </row>
    <row r="7" spans="1:4">
      <c r="A7" s="3" t="s">
        <v>4054</v>
      </c>
      <c r="B7" s="3" t="s">
        <v>4055</v>
      </c>
      <c r="C7" s="3" t="s">
        <v>4055</v>
      </c>
      <c r="D7" s="5" t="str">
        <f>IF(ku!B820="","",ku!B820)</f>
        <v>钟罩</v>
      </c>
    </row>
    <row r="8" spans="1:4">
      <c r="A8" s="3" t="s">
        <v>4056</v>
      </c>
      <c r="B8" s="3" t="s">
        <v>997</v>
      </c>
      <c r="C8" s="3" t="s">
        <v>997</v>
      </c>
      <c r="D8" s="5" t="str">
        <f>IF(AND(Sheet1!H109="a1",Sheet1!O109&lt;&gt;""),Sheet1!O109,"")</f>
        <v/>
      </c>
    </row>
    <row r="9" spans="1:4">
      <c r="A9" s="3" t="s">
        <v>4057</v>
      </c>
      <c r="B9" s="3" t="s">
        <v>998</v>
      </c>
      <c r="C9" s="3" t="s">
        <v>998</v>
      </c>
      <c r="D9" s="5" t="str">
        <f>IF(AND(Sheet1!H109="a2",Sheet1!O109&lt;&gt;""),Sheet1!O109,"")</f>
        <v/>
      </c>
    </row>
    <row r="10" spans="1:4">
      <c r="A10" s="3" t="s">
        <v>4058</v>
      </c>
      <c r="B10" s="3" t="s">
        <v>999</v>
      </c>
      <c r="C10" s="3" t="s">
        <v>999</v>
      </c>
      <c r="D10" s="5" t="str">
        <f>IF(AND(Sheet1!H109="a3",Sheet1!O109&lt;&gt;""),Sheet1!O109,"")</f>
        <v/>
      </c>
    </row>
    <row r="11" spans="1:4">
      <c r="A11" s="3" t="s">
        <v>119</v>
      </c>
      <c r="B11" s="3" t="s">
        <v>4059</v>
      </c>
      <c r="C11" s="3" t="s">
        <v>4059</v>
      </c>
      <c r="D11" s="5" t="str">
        <f>IF(ku!C791="","",ku!C791)</f>
        <v>不带槽</v>
      </c>
    </row>
    <row r="12" spans="1:4">
      <c r="A12" s="3" t="s">
        <v>609</v>
      </c>
      <c r="B12" s="3" t="s">
        <v>4060</v>
      </c>
      <c r="C12" s="3" t="s">
        <v>4060</v>
      </c>
      <c r="D12" s="5" t="str">
        <f>IF(ISNUMBER(SEARCH("1.",Sheet1!AC151)),"不增高",IF(ISNUMBER(SEARCH("2.",Sheet1!AC151)),"增高",IF(ISNUMBER(SEARCH("3.",Sheet1!AC151)),"增高",IF(ISNUMBER(SEARCH("4.",Sheet1!AC151)),"增高",IF(ISNUMBER(SEARCH("5.",Sheet1!AC151)),"增高",IF(ISNUMBER(SEARCH("6.",Sheet1!AC151)),"\",""))))))</f>
        <v>不增高</v>
      </c>
    </row>
    <row r="13" spans="1:4">
      <c r="A13" s="3" t="s">
        <v>605</v>
      </c>
      <c r="B13" s="3" t="s">
        <v>4061</v>
      </c>
      <c r="C13" s="3" t="s">
        <v>4061</v>
      </c>
      <c r="D13" s="5" t="str" cm="1">
        <f t="array" ref="D13">IF(ISNUMBER(SEARCH("1.",Sheet1!AC151)),"",IF(ISNUMBER(SEARCH("6.",Sheet1!AC151)),"\",IF(ISNUMBER(SEARCH("2.",Sheet1!AC151)),100,IF(ISNUMBER(SEARCH("3.",Sheet1!AC151)),120,IF(ISNUMBER(SEARCH("4.",Sheet1!AC151)),150,IF(ISNUMBER(SEARCH("5.",Sheet1!AC151)),_xlfn.CONCAT(IFERROR(--MID(MID(Sheet1!AC151,2,LEN(Sheet1!AC151)),_xlfn.SEQUENCE(LEN(MID(Sheet1!AC151,2,LEN(Sheet1!AC151)))),1),"")),""))))))</f>
        <v/>
      </c>
    </row>
    <row r="14" spans="1:4">
      <c r="A14" s="3" t="s">
        <v>617</v>
      </c>
      <c r="B14" s="3" t="s">
        <v>4062</v>
      </c>
      <c r="C14" s="3" t="s">
        <v>4062</v>
      </c>
      <c r="D14" s="5" t="str">
        <f>IF(ku!C789="","",ku!C789)</f>
        <v>带槽</v>
      </c>
    </row>
    <row r="15" spans="1:4">
      <c r="A15" s="3" t="s">
        <v>613</v>
      </c>
      <c r="B15" s="3" t="s">
        <v>4063</v>
      </c>
      <c r="C15" s="3" t="s">
        <v>4063</v>
      </c>
      <c r="D15" s="5" t="str">
        <f>IF(ISNUMBER(SEARCH("1.",Sheet1!AC149)),"不增高",IF(ISNUMBER(SEARCH("2.",Sheet1!AC149)),"增高",IF(ISNUMBER(SEARCH("3.",Sheet1!AC149)),"增高",IF(ISNUMBER(SEARCH("4.",Sheet1!AC149)),"增高",IF(ISNUMBER(SEARCH("5.",Sheet1!AC149)),"增高",IF(ISNUMBER(SEARCH("6.",Sheet1!AC149)),"\",""))))))</f>
        <v>不增高</v>
      </c>
    </row>
    <row r="16" spans="1:4">
      <c r="A16" s="3" t="s">
        <v>120</v>
      </c>
      <c r="B16" s="3" t="s">
        <v>4064</v>
      </c>
      <c r="C16" s="3" t="s">
        <v>4064</v>
      </c>
      <c r="D16" s="5" t="str" cm="1">
        <f t="array" ref="D16">IF(ISNUMBER(SEARCH("1.",Sheet1!AC149)),"",IF(ISNUMBER(SEARCH("6.",Sheet1!AC149)),"\",IF(ISNUMBER(SEARCH("2.",Sheet1!AC149)),100,IF(ISNUMBER(SEARCH("3.",Sheet1!AC149)),120,IF(ISNUMBER(SEARCH("4.",Sheet1!AC149)),150,IF(ISNUMBER(SEARCH("5.",Sheet1!AC149)),_xlfn.CONCAT(IFERROR(--MID(MID(Sheet1!AC149,2,LEN(Sheet1!AC149)),_xlfn.SEQUENCE(LEN(MID(Sheet1!AC149,2,LEN(Sheet1!AC149)))),1),"")),""))))))</f>
        <v/>
      </c>
    </row>
    <row r="17" spans="1:4">
      <c r="A17" s="3" t="s">
        <v>621</v>
      </c>
      <c r="B17" s="3" t="s">
        <v>4065</v>
      </c>
      <c r="C17" s="3" t="s">
        <v>4065</v>
      </c>
      <c r="D17" s="5" t="str">
        <f>IF(ku!C790="","",ku!C790)</f>
        <v>带槽</v>
      </c>
    </row>
    <row r="18" spans="1:4">
      <c r="A18" s="3" t="s">
        <v>1003</v>
      </c>
      <c r="B18" s="3" t="s">
        <v>4066</v>
      </c>
      <c r="C18" s="3" t="s">
        <v>4066</v>
      </c>
      <c r="D18" s="5" t="str">
        <f>IF(ISNUMBER(SEARCH("1.",Sheet1!AC150)),"不增高",IF(ISNUMBER(SEARCH("2.",Sheet1!AC150)),"增高",IF(ISNUMBER(SEARCH("3.",Sheet1!AC150)),"增高",IF(ISNUMBER(SEARCH("4.",Sheet1!AC150)),"增高",IF(ISNUMBER(SEARCH("5.",Sheet1!AC150)),"增高",IF(ISNUMBER(SEARCH("6.",Sheet1!AC150)),"\",""))))))</f>
        <v>不增高</v>
      </c>
    </row>
    <row r="19" spans="1:4">
      <c r="A19" s="3" t="s">
        <v>1004</v>
      </c>
      <c r="B19" s="3" t="s">
        <v>4067</v>
      </c>
      <c r="C19" s="3" t="s">
        <v>4067</v>
      </c>
      <c r="D19" s="5" t="str" cm="1">
        <f t="array" ref="D19">IF(ISNUMBER(SEARCH("1.",Sheet1!AC150)),"",IF(ISNUMBER(SEARCH("6.",Sheet1!AC150)),"\",IF(ISNUMBER(SEARCH("2.",Sheet1!AC150)),100,IF(ISNUMBER(SEARCH("3.",Sheet1!AC150)),120,IF(ISNUMBER(SEARCH("4.",Sheet1!AC150)),150,IF(ISNUMBER(SEARCH("5.",Sheet1!AC150)),_xlfn.CONCAT(IFERROR(--MID(MID(Sheet1!AC150,2,LEN(Sheet1!AC150)),_xlfn.SEQUENCE(LEN(MID(Sheet1!AC150,2,LEN(Sheet1!AC150)))),1),"")),""))))))</f>
        <v/>
      </c>
    </row>
    <row r="20" spans="1:4">
      <c r="A20" s="3" t="s">
        <v>1005</v>
      </c>
      <c r="B20" s="3" t="s">
        <v>1663</v>
      </c>
      <c r="C20" s="3" t="s">
        <v>1663</v>
      </c>
      <c r="D20" s="5" t="str">
        <f>IF(ISNUMBER(SEARCH("Linear",Sheet1!H29)),"",IF(ku!B880="需要",ku!B832,""))</f>
        <v/>
      </c>
    </row>
    <row r="21" spans="1:4">
      <c r="A21" s="3" t="s">
        <v>1006</v>
      </c>
      <c r="B21" s="3" t="s">
        <v>982</v>
      </c>
      <c r="C21" s="3" t="s">
        <v>982</v>
      </c>
      <c r="D21" s="4" t="str">
        <f>IF(ISNUMBER(SEARCH("Linear",Sheet1!H29)),"",IF(ku!B880="","",ku!B880))</f>
        <v>不需要</v>
      </c>
    </row>
    <row r="22" spans="1:4">
      <c r="A22" s="3" t="s">
        <v>1007</v>
      </c>
      <c r="B22" s="3" t="s">
        <v>1198</v>
      </c>
      <c r="C22" s="3" t="s">
        <v>1198</v>
      </c>
      <c r="D22" s="5" t="str">
        <f>IF(Sheet1!Z78="","",Sheet1!Z78)</f>
        <v>1</v>
      </c>
    </row>
    <row r="23" spans="1:4">
      <c r="A23" s="3" t="s">
        <v>1008</v>
      </c>
      <c r="B23" s="3" t="s">
        <v>1197</v>
      </c>
      <c r="C23" s="3" t="s">
        <v>1197</v>
      </c>
      <c r="D23" s="5" t="str">
        <f>IF(Sheet1!W78="","",Sheet1!W78)</f>
        <v>15</v>
      </c>
    </row>
    <row r="24" spans="1:4">
      <c r="A24" s="3" t="s">
        <v>1009</v>
      </c>
      <c r="B24" s="3" t="s">
        <v>1195</v>
      </c>
      <c r="C24" s="3" t="s">
        <v>1195</v>
      </c>
      <c r="D24" s="5" t="str">
        <f>IF(Sheet1!T78="","",Sheet1!T78)</f>
        <v>10</v>
      </c>
    </row>
    <row r="25" spans="1:4">
      <c r="A25" s="3" t="s">
        <v>1010</v>
      </c>
      <c r="B25" s="3" t="s">
        <v>275</v>
      </c>
      <c r="C25" s="3" t="s">
        <v>275</v>
      </c>
      <c r="D25" s="4" t="str">
        <f>IF(ku!B812="","",ku!B812)</f>
        <v>防爆盖</v>
      </c>
    </row>
    <row r="26" spans="1:4">
      <c r="A26" s="3" t="s">
        <v>1011</v>
      </c>
      <c r="B26" s="3" t="s">
        <v>4068</v>
      </c>
      <c r="C26" s="3" t="s">
        <v>4068</v>
      </c>
      <c r="D26" s="4" t="str">
        <f>IF(OR(ISNUMBER(SEARCH("2x",A78)),ISNUMBER(SEARCH("3x",A78))),IF(Sheet1!AG105="","",Sheet1!AG105),IF(Sheet1!Z100="","",Sheet1!Z100))</f>
        <v/>
      </c>
    </row>
    <row r="27" spans="1:4">
      <c r="A27" s="3" t="s">
        <v>1012</v>
      </c>
      <c r="B27" s="3" t="s">
        <v>1434</v>
      </c>
      <c r="C27" s="3" t="s">
        <v>1434</v>
      </c>
      <c r="D27" s="5" t="str">
        <f>IF(ku!B16="","",ku!B16)</f>
        <v>SHZV</v>
      </c>
    </row>
    <row r="28" spans="1:4">
      <c r="A28" s="3" t="s">
        <v>1013</v>
      </c>
      <c r="B28" s="3" t="s">
        <v>4069</v>
      </c>
      <c r="C28" s="3" t="s">
        <v>4069</v>
      </c>
      <c r="D28" s="4" t="str">
        <f>IF(Sheet1!K78="","",Sheet1!K78)</f>
        <v>Y</v>
      </c>
    </row>
    <row r="29" spans="1:4">
      <c r="A29" s="3" t="s">
        <v>1014</v>
      </c>
      <c r="B29" s="1" t="s">
        <v>1067</v>
      </c>
      <c r="C29" s="1" t="s">
        <v>1067</v>
      </c>
      <c r="D29" s="4" t="str">
        <f>Sheet1!AE16</f>
        <v>CMA7</v>
      </c>
    </row>
    <row r="30" spans="1:4">
      <c r="A30" s="3" t="s">
        <v>1015</v>
      </c>
      <c r="B30" s="1" t="s">
        <v>4070</v>
      </c>
      <c r="C30" s="1" t="s">
        <v>4070</v>
      </c>
      <c r="D30" s="1" t="str">
        <f>IF(ku!F789="","",ku!F789)</f>
        <v>配</v>
      </c>
    </row>
    <row r="31" spans="1:4">
      <c r="A31" s="3" t="s">
        <v>1016</v>
      </c>
      <c r="B31" s="1" t="s">
        <v>4071</v>
      </c>
      <c r="C31" s="1" t="s">
        <v>4071</v>
      </c>
      <c r="D31" s="1" t="str">
        <f>IF(ku!F790="","",ku!F790)</f>
        <v>配</v>
      </c>
    </row>
    <row r="32" spans="1:4">
      <c r="A32" s="3" t="s">
        <v>1017</v>
      </c>
      <c r="B32" s="1" t="s">
        <v>4072</v>
      </c>
      <c r="C32" s="1" t="s">
        <v>4072</v>
      </c>
      <c r="D32" s="1" t="str">
        <f>IF(ku!F791="","",ku!F791)</f>
        <v>配</v>
      </c>
    </row>
  </sheetData>
  <sheetProtection selectLockedCells="1" selectUnlockedCells="1"/>
  <phoneticPr fontId="58" type="noConversion"/>
  <pageMargins left="0.75" right="0.75" top="1" bottom="1" header="0.5" footer="0.5"/>
  <pageSetup paperSize="9" orientation="portrai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woProps xmlns="https://web.wps.cn/et/2018/main" xmlns:s="http://schemas.openxmlformats.org/spreadsheetml/2006/main">
  <woSheetsProps>
    <woSheetProps sheetStid="1" interlineOnOff="0" interlineColor="0" isDbSheet="0" isDashBoardSheet="0" isDbDashBoardSheet="0" isFlexPaperSheet="0">
      <cellprotection/>
      <appEtDbRelations/>
    </woSheetProps>
    <woSheetProps sheetStid="4" interlineOnOff="0" interlineColor="0" isDbSheet="0" isDashBoardSheet="0" isDbDashBoardSheet="0" isFlexPaperSheet="0">
      <cellprotection/>
      <appEtDbRelations/>
    </woSheetProps>
    <woSheetProps sheetStid="6" interlineOnOff="0" interlineColor="0" isDbSheet="0" isDashBoardSheet="0" isDbDashBoardSheet="0" isFlexPaperSheet="0">
      <cellprotection/>
      <appEtDbRelations/>
    </woSheetProps>
    <woSheetProps sheetStid="5" interlineOnOff="0" interlineColor="0" isDbSheet="0" isDashBoardSheet="0" isDbDashBoardSheet="0" isFlexPaperSheet="0">
      <cellprotection/>
      <appEtDbRelations/>
    </woSheetProps>
    <woSheetProps sheetStid="9" interlineOnOff="0" interlineColor="0" isDbSheet="0" isDashBoardSheet="0" isDbDashBoardSheet="0" isFlexPaperSheet="0">
      <cellprotection/>
      <appEtDbRelations/>
    </woSheetProps>
  </woSheetsProps>
  <woBookProps>
    <bookSettings fileId="512844009042" isFilterShared="1" woEtMtcEnabled="0" coreConquerUserId="" isAutoUpdatePaused="0" filterType="conn" isMergeTasksAutoUpdate="0" isInserPicAsAttachment="0" supportDbFmlaDisp="0"/>
  </woBookProps>
</woProps>
</file>

<file path=customXml/item2.xml><?xml version="1.0" encoding="utf-8"?>
<pixelators xmlns="https://web.wps.cn/et/2018/main" xmlns:s="http://schemas.openxmlformats.org/spreadsheetml/2006/main">
  <pixelatorList sheetStid="1"/>
  <pixelatorList sheetStid="4"/>
  <pixelatorList sheetStid="6"/>
  <pixelatorList sheetStid="5"/>
  <pixelatorList sheetStid="9"/>
  <pixelatorList sheetStid="10"/>
</pixelators>
</file>

<file path=customXml/item3.xml><?xml version="1.0" encoding="utf-8"?>
<allowEditUser xmlns="https://web.wps.cn/et/2018/main" xmlns:s="http://schemas.openxmlformats.org/spreadsheetml/2006/main" hasInvisiblePropRange="0">
  <rangeList sheetStid="1" master="" otherUserPermission="visible"/>
  <rangeList sheetStid="4" master="" otherUserPermission="visible"/>
  <rangeList sheetStid="6" master="" otherUserPermission="visible"/>
  <rangeList sheetStid="5" master="" otherUserPermission="visible"/>
  <rangeList sheetStid="9" master="" otherUserPermission="visible"/>
</allowEditUser>
</file>

<file path=customXml/itemProps1.xml><?xml version="1.0" encoding="utf-8"?>
<ds:datastoreItem xmlns:ds="http://schemas.openxmlformats.org/officeDocument/2006/customXml" ds:itemID="{06C82605-B75B-4693-9329-32AAD527C692}">
  <ds:schemaRefs/>
</ds:datastoreItem>
</file>

<file path=customXml/itemProps2.xml><?xml version="1.0" encoding="utf-8"?>
<ds:datastoreItem xmlns:ds="http://schemas.openxmlformats.org/officeDocument/2006/customXml" ds:itemID="{224D003E-15C9-4FFE-AB16-9E66474EAE4E}">
  <ds:schemaRefs/>
</ds:datastoreItem>
</file>

<file path=customXml/itemProps3.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191</vt:i4>
      </vt:variant>
    </vt:vector>
  </HeadingPairs>
  <TitlesOfParts>
    <vt:vector size="196" baseType="lpstr">
      <vt:lpstr>Sheet1</vt:lpstr>
      <vt:lpstr>ku</vt:lpstr>
      <vt:lpstr>Data Source</vt:lpstr>
      <vt:lpstr>Sheet2</vt:lpstr>
      <vt:lpstr>参数</vt:lpstr>
      <vt:lpstr>_C1_</vt:lpstr>
      <vt:lpstr>_C1__TSL_SL</vt:lpstr>
      <vt:lpstr>_C1__TSL_SR</vt:lpstr>
      <vt:lpstr>_C1__TSR_SL</vt:lpstr>
      <vt:lpstr>_C1__TSR_SR</vt:lpstr>
      <vt:lpstr>_C1__无_SL</vt:lpstr>
      <vt:lpstr>_C1__无_SR</vt:lpstr>
      <vt:lpstr>_C2_</vt:lpstr>
      <vt:lpstr>_C2__TSL_SL</vt:lpstr>
      <vt:lpstr>_C2__TSL_SR</vt:lpstr>
      <vt:lpstr>_C2__TSR_SL</vt:lpstr>
      <vt:lpstr>_C2__TSR_SR</vt:lpstr>
      <vt:lpstr>_C2__无_SL</vt:lpstr>
      <vt:lpstr>_C2__无_SR</vt:lpstr>
      <vt:lpstr>_C3</vt:lpstr>
      <vt:lpstr>_C3_YSL</vt:lpstr>
      <vt:lpstr>_C3_YSL_TSR_SL</vt:lpstr>
      <vt:lpstr>_C3_YSL_TSR_SR</vt:lpstr>
      <vt:lpstr>_C3_YSL_无_SL</vt:lpstr>
      <vt:lpstr>_C3_YSL_无_SR</vt:lpstr>
      <vt:lpstr>_C3_YSR</vt:lpstr>
      <vt:lpstr>_C3_YSR_TSL_SL</vt:lpstr>
      <vt:lpstr>_C3_YSR_TSL_SR</vt:lpstr>
      <vt:lpstr>_C3_YSR_无_SL</vt:lpstr>
      <vt:lpstr>_C3_YSR_无_SR</vt:lpstr>
      <vt:lpstr>_C4</vt:lpstr>
      <vt:lpstr>_C4_YSL</vt:lpstr>
      <vt:lpstr>_C4_YSL_TSR_SL</vt:lpstr>
      <vt:lpstr>_C4_YSL_TSR_SR</vt:lpstr>
      <vt:lpstr>_C4_YSL_无_SL</vt:lpstr>
      <vt:lpstr>_C4_YSL_无_SR</vt:lpstr>
      <vt:lpstr>_C4_YSR</vt:lpstr>
      <vt:lpstr>_C4_YSR_TSL_SL</vt:lpstr>
      <vt:lpstr>_C4_YSR_TSL_SR</vt:lpstr>
      <vt:lpstr>_C4_YSR_无_SL</vt:lpstr>
      <vt:lpstr>_C4_YSR_无_SR</vt:lpstr>
      <vt:lpstr>_C5_</vt:lpstr>
      <vt:lpstr>_C5__TSL_SL</vt:lpstr>
      <vt:lpstr>_C5__TSL_SR</vt:lpstr>
      <vt:lpstr>_C5__无_SL</vt:lpstr>
      <vt:lpstr>_C5__无_SR</vt:lpstr>
      <vt:lpstr>_C6_</vt:lpstr>
      <vt:lpstr>_C6__TSR_SL</vt:lpstr>
      <vt:lpstr>_C6__TSR_SR</vt:lpstr>
      <vt:lpstr>_C6__无_SL</vt:lpstr>
      <vt:lpstr>_C6__无_SR</vt:lpstr>
      <vt:lpstr>_R</vt:lpstr>
      <vt:lpstr>L</vt:lpstr>
      <vt:lpstr>LP</vt:lpstr>
      <vt:lpstr>LPW</vt:lpstr>
      <vt:lpstr>LPY</vt:lpstr>
      <vt:lpstr>LW</vt:lpstr>
      <vt:lpstr>LY</vt:lpstr>
      <vt:lpstr>Sheet1!Print_Area</vt:lpstr>
      <vt:lpstr>RP</vt:lpstr>
      <vt:lpstr>RPW</vt:lpstr>
      <vt:lpstr>RPY</vt:lpstr>
      <vt:lpstr>RW</vt:lpstr>
      <vt:lpstr>RY</vt:lpstr>
      <vt:lpstr>不配双浮球不配记忆功能</vt:lpstr>
      <vt:lpstr>不配双浮球不配记忆功能1组信号1组跳闸</vt:lpstr>
      <vt:lpstr>不配双浮球不配记忆功能1组信号1组跳闸无缺油</vt:lpstr>
      <vt:lpstr>不配双浮球不配记忆功能1组信号2组跳闸</vt:lpstr>
      <vt:lpstr>不配双浮球不配记忆功能1组信号2组跳闸无缺油</vt:lpstr>
      <vt:lpstr>不配双浮球不配记忆功能2组信号1组跳闸</vt:lpstr>
      <vt:lpstr>不配双浮球不配记忆功能2组信号1组跳闸无缺油</vt:lpstr>
      <vt:lpstr>不配双浮球不配记忆功能2组信号2组跳闸</vt:lpstr>
      <vt:lpstr>不配双浮球不配记忆功能2组信号2组跳闸无缺油</vt:lpstr>
      <vt:lpstr>不配双浮球不配记忆功能oneNOcontact</vt:lpstr>
      <vt:lpstr>不配双浮球不配记忆功能twoNOcontacts</vt:lpstr>
      <vt:lpstr>不配双浮球不配记忆功能Without</vt:lpstr>
      <vt:lpstr>不配双浮球不配记忆功能无信号1组跳闸</vt:lpstr>
      <vt:lpstr>不配双浮球不配记忆功能无信号1组跳闸无缺油</vt:lpstr>
      <vt:lpstr>不配双浮球不配记忆功能无信号2组跳闸</vt:lpstr>
      <vt:lpstr>不配双浮球不配记忆功能无信号2组跳闸无缺油</vt:lpstr>
      <vt:lpstr>不配双浮球配记忆功能</vt:lpstr>
      <vt:lpstr>不配双浮球配记忆功能1组信号</vt:lpstr>
      <vt:lpstr>不配双浮球配记忆功能1组信号1组跳闸</vt:lpstr>
      <vt:lpstr>不配双浮球配记忆功能1组信号1组跳闸无缺油</vt:lpstr>
      <vt:lpstr>不配双浮球配记忆功能1组信号2组跳闸</vt:lpstr>
      <vt:lpstr>不配双浮球配记忆功能1组信号2组跳闸无缺油</vt:lpstr>
      <vt:lpstr>不配双浮球配记忆功能2组信号</vt:lpstr>
      <vt:lpstr>不配双浮球配记忆功能2组信号1组跳闸</vt:lpstr>
      <vt:lpstr>不配双浮球配记忆功能2组信号1组跳闸无缺油</vt:lpstr>
      <vt:lpstr>不配双浮球配记忆功能2组信号2组跳闸</vt:lpstr>
      <vt:lpstr>不配双浮球配记忆功能2组信号2组跳闸无缺油</vt:lpstr>
      <vt:lpstr>不配双浮球配记忆功能无信号</vt:lpstr>
      <vt:lpstr>不配双浮球配记忆功能无信号1组跳闸</vt:lpstr>
      <vt:lpstr>不配双浮球配记忆功能无信号1组跳闸无缺油</vt:lpstr>
      <vt:lpstr>不配双浮球配记忆功能无信号2组跳闸</vt:lpstr>
      <vt:lpstr>不配双浮球配记忆功能无信号2组跳闸无缺油</vt:lpstr>
      <vt:lpstr>配双浮球不配记忆功能</vt:lpstr>
      <vt:lpstr>配双浮球不配记忆功能1组信号</vt:lpstr>
      <vt:lpstr>配双浮球不配记忆功能1组信号1组跳闸</vt:lpstr>
      <vt:lpstr>配双浮球不配记忆功能1组信号1组跳闸1组缺油</vt:lpstr>
      <vt:lpstr>配双浮球不配记忆功能1组信号1组跳闸无缺油</vt:lpstr>
      <vt:lpstr>配双浮球不配记忆功能1组信号2组跳闸</vt:lpstr>
      <vt:lpstr>配双浮球不配记忆功能1组信号2组跳闸1组缺油</vt:lpstr>
      <vt:lpstr>配双浮球不配记忆功能1组信号2组跳闸2组缺油</vt:lpstr>
      <vt:lpstr>配双浮球不配记忆功能1组信号2组跳闸无缺油</vt:lpstr>
      <vt:lpstr>配双浮球不配记忆功能1组信号3组跳闸</vt:lpstr>
      <vt:lpstr>配双浮球不配记忆功能1组信号3组跳闸1组缺油</vt:lpstr>
      <vt:lpstr>配双浮球不配记忆功能1组信号3组跳闸2组缺油</vt:lpstr>
      <vt:lpstr>配双浮球不配记忆功能1组信号3组跳闸无缺油</vt:lpstr>
      <vt:lpstr>配双浮球不配记忆功能1组信号无跳闸</vt:lpstr>
      <vt:lpstr>配双浮球不配记忆功能1组信号无跳闸1组缺油</vt:lpstr>
      <vt:lpstr>配双浮球不配记忆功能1组信号无跳闸无缺油</vt:lpstr>
      <vt:lpstr>配双浮球不配记忆功能2组信号</vt:lpstr>
      <vt:lpstr>配双浮球不配记忆功能2组信号1组跳闸</vt:lpstr>
      <vt:lpstr>配双浮球不配记忆功能2组信号1组跳闸无缺油</vt:lpstr>
      <vt:lpstr>配双浮球不配记忆功能2组信号2组跳闸</vt:lpstr>
      <vt:lpstr>配双浮球不配记忆功能2组信号2组跳闸1组缺油</vt:lpstr>
      <vt:lpstr>配双浮球不配记忆功能2组信号2组跳闸2组缺油</vt:lpstr>
      <vt:lpstr>配双浮球不配记忆功能2组信号2组跳闸无缺油</vt:lpstr>
      <vt:lpstr>配双浮球不配记忆功能2组信号3组跳闸</vt:lpstr>
      <vt:lpstr>配双浮球不配记忆功能2组信号3组跳闸1组缺油</vt:lpstr>
      <vt:lpstr>配双浮球不配记忆功能2组信号3组跳闸无缺油</vt:lpstr>
      <vt:lpstr>配双浮球不配记忆功能2组信号无跳闸</vt:lpstr>
      <vt:lpstr>配双浮球不配记忆功能2组信号无跳闸无缺油</vt:lpstr>
      <vt:lpstr>配双浮球不配记忆功能3组信号</vt:lpstr>
      <vt:lpstr>配双浮球不配记忆功能3组信号1组跳闸</vt:lpstr>
      <vt:lpstr>配双浮球不配记忆功能3组信号1组跳闸无缺油</vt:lpstr>
      <vt:lpstr>配双浮球不配记忆功能3组信号2组跳闸</vt:lpstr>
      <vt:lpstr>配双浮球不配记忆功能3组信号2组跳闸无缺油</vt:lpstr>
      <vt:lpstr>配双浮球不配记忆功能3组信号3组跳闸</vt:lpstr>
      <vt:lpstr>配双浮球不配记忆功能3组信号3组跳闸无缺油</vt:lpstr>
      <vt:lpstr>配双浮球不配记忆功能3组信号无跳闸</vt:lpstr>
      <vt:lpstr>配双浮球不配记忆功能3组信号无跳闸无缺油</vt:lpstr>
      <vt:lpstr>配双浮球不配记忆功能无信号</vt:lpstr>
      <vt:lpstr>配双浮球不配记忆功能无信号1组跳闸</vt:lpstr>
      <vt:lpstr>配双浮球不配记忆功能无信号1组跳闸1组缺油</vt:lpstr>
      <vt:lpstr>配双浮球不配记忆功能无信号1组跳闸无缺油</vt:lpstr>
      <vt:lpstr>配双浮球不配记忆功能无信号2组跳闸</vt:lpstr>
      <vt:lpstr>配双浮球不配记忆功能无信号2组跳闸1组缺油</vt:lpstr>
      <vt:lpstr>配双浮球不配记忆功能无信号2组跳闸无缺油</vt:lpstr>
      <vt:lpstr>配双浮球不配记忆功能无信号3组跳闸</vt:lpstr>
      <vt:lpstr>配双浮球不配记忆功能无信号3组跳闸1组缺油</vt:lpstr>
      <vt:lpstr>配双浮球不配记忆功能无信号3组跳闸3组缺油</vt:lpstr>
      <vt:lpstr>配双浮球不配记忆功能无信号3组跳闸无缺油</vt:lpstr>
      <vt:lpstr>配双浮球不配记忆功能无信号无跳闸</vt:lpstr>
      <vt:lpstr>配双浮球不配记忆功能无信号无跳闸无缺油</vt:lpstr>
      <vt:lpstr>配双浮球配记忆功能</vt:lpstr>
      <vt:lpstr>配双浮球配记忆功能1组信号</vt:lpstr>
      <vt:lpstr>配双浮球配记忆功能1组信号1组跳闸</vt:lpstr>
      <vt:lpstr>配双浮球配记忆功能1组信号1组跳闸1组缺油</vt:lpstr>
      <vt:lpstr>配双浮球配记忆功能1组信号1组跳闸无缺油</vt:lpstr>
      <vt:lpstr>配双浮球配记忆功能1组信号2组跳闸</vt:lpstr>
      <vt:lpstr>配双浮球配记忆功能1组信号2组跳闸1组缺油</vt:lpstr>
      <vt:lpstr>配双浮球配记忆功能1组信号2组跳闸2组缺油</vt:lpstr>
      <vt:lpstr>配双浮球配记忆功能1组信号2组跳闸无缺油</vt:lpstr>
      <vt:lpstr>配双浮球配记忆功能1组信号3组跳闸</vt:lpstr>
      <vt:lpstr>配双浮球配记忆功能1组信号3组跳闸1组缺油</vt:lpstr>
      <vt:lpstr>配双浮球配记忆功能1组信号3组跳闸2组缺油</vt:lpstr>
      <vt:lpstr>配双浮球配记忆功能1组信号3组跳闸无缺油</vt:lpstr>
      <vt:lpstr>配双浮球配记忆功能1组信号无跳闸</vt:lpstr>
      <vt:lpstr>配双浮球配记忆功能1组信号无跳闸1组缺油</vt:lpstr>
      <vt:lpstr>配双浮球配记忆功能1组信号无跳闸无缺油</vt:lpstr>
      <vt:lpstr>配双浮球配记忆功能2组信号</vt:lpstr>
      <vt:lpstr>配双浮球配记忆功能2组信号1组跳闸</vt:lpstr>
      <vt:lpstr>配双浮球配记忆功能2组信号1组跳闸无缺油</vt:lpstr>
      <vt:lpstr>配双浮球配记忆功能2组信号2组跳闸</vt:lpstr>
      <vt:lpstr>配双浮球配记忆功能2组信号2组跳闸1组缺油</vt:lpstr>
      <vt:lpstr>配双浮球配记忆功能2组信号2组跳闸2组缺油</vt:lpstr>
      <vt:lpstr>配双浮球配记忆功能2组信号2组跳闸无缺油</vt:lpstr>
      <vt:lpstr>配双浮球配记忆功能2组信号3组跳闸</vt:lpstr>
      <vt:lpstr>配双浮球配记忆功能2组信号3组跳闸1组缺油</vt:lpstr>
      <vt:lpstr>配双浮球配记忆功能2组信号3组跳闸无缺油</vt:lpstr>
      <vt:lpstr>配双浮球配记忆功能2组信号无跳闸</vt:lpstr>
      <vt:lpstr>配双浮球配记忆功能2组信号无跳闸无缺油</vt:lpstr>
      <vt:lpstr>配双浮球配记忆功能3组信号</vt:lpstr>
      <vt:lpstr>配双浮球配记忆功能3组信号1组跳闸</vt:lpstr>
      <vt:lpstr>配双浮球配记忆功能3组信号1组跳闸无缺油</vt:lpstr>
      <vt:lpstr>配双浮球配记忆功能3组信号2组跳闸</vt:lpstr>
      <vt:lpstr>配双浮球配记忆功能3组信号2组跳闸无缺油</vt:lpstr>
      <vt:lpstr>配双浮球配记忆功能3组信号3组跳闸</vt:lpstr>
      <vt:lpstr>配双浮球配记忆功能3组信号3组跳闸无缺油</vt:lpstr>
      <vt:lpstr>配双浮球配记忆功能3组信号无跳闸</vt:lpstr>
      <vt:lpstr>配双浮球配记忆功能3组信号无跳闸无缺油</vt:lpstr>
      <vt:lpstr>配双浮球配记忆功能无信号</vt:lpstr>
      <vt:lpstr>配双浮球配记忆功能无信号1组跳闸</vt:lpstr>
      <vt:lpstr>配双浮球配记忆功能无信号1组跳闸1组缺油</vt:lpstr>
      <vt:lpstr>配双浮球配记忆功能无信号1组跳闸无缺油</vt:lpstr>
      <vt:lpstr>配双浮球配记忆功能无信号2组跳闸</vt:lpstr>
      <vt:lpstr>配双浮球配记忆功能无信号2组跳闸1组缺油</vt:lpstr>
      <vt:lpstr>配双浮球配记忆功能无信号2组跳闸无缺油</vt:lpstr>
      <vt:lpstr>配双浮球配记忆功能无信号3组跳闸</vt:lpstr>
      <vt:lpstr>配双浮球配记忆功能无信号3组跳闸1组缺油</vt:lpstr>
      <vt:lpstr>配双浮球配记忆功能无信号3组跳闸3组缺油</vt:lpstr>
      <vt:lpstr>配双浮球配记忆功能无信号3组跳闸无缺油</vt:lpstr>
      <vt:lpstr>配双浮球配记忆功能无信号无跳闸</vt:lpstr>
      <vt:lpstr>配双浮球配记忆功能无信号无跳闸无缺油</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徐洪</dc:creator>
  <cp:lastModifiedBy>徐 洪</cp:lastModifiedBy>
  <cp:lastPrinted>2026-05-02T09:02:00Z</cp:lastPrinted>
  <dcterms:created xsi:type="dcterms:W3CDTF">2023-05-13T11:15:00Z</dcterms:created>
  <dcterms:modified xsi:type="dcterms:W3CDTF">2026-05-19T06:02:53Z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2052-12.1.0.25865</vt:lpwstr>
  </property>
  <property fmtid="{D5CDD505-2E9C-101B-9397-08002B2CF9AE}" pid="3" name="ICV">
    <vt:lpwstr>D389A0F399DC4B2FAA9B885B5D521CAC_13</vt:lpwstr>
  </property>
  <property fmtid="{D5CDD505-2E9C-101B-9397-08002B2CF9AE}" pid="4" name="KSOReadingLayout">
    <vt:bool>true</vt:bool>
  </property>
  <property fmtid="{D5CDD505-2E9C-101B-9397-08002B2CF9AE}" pid="5" name="CalculationRule">
    <vt:i4>0</vt:i4>
  </property>
</Properties>
</file>