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Github/IMT/raw-data/"/>
    </mc:Choice>
  </mc:AlternateContent>
  <xr:revisionPtr revIDLastSave="0" documentId="13_ncr:1_{742DC3AB-5FAC-3D4D-9571-D45E1B1AF970}" xr6:coauthVersionLast="47" xr6:coauthVersionMax="47" xr10:uidLastSave="{00000000-0000-0000-0000-000000000000}"/>
  <bookViews>
    <workbookView xWindow="-340" yWindow="760" windowWidth="34560" windowHeight="20440" activeTab="10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5" r:id="rId4"/>
    <sheet name="weeds_biomass" sheetId="16" r:id="rId5"/>
    <sheet name="harvest_data" sheetId="17" r:id="rId6"/>
    <sheet name="Combined Data" sheetId="9" r:id="rId7"/>
    <sheet name="METADATA" sheetId="14" r:id="rId8"/>
    <sheet name="m_sw" sheetId="10" r:id="rId9"/>
    <sheet name="wf" sheetId="13" r:id="rId10"/>
    <sheet name="100_seed_weight" sheetId="8" r:id="rId11"/>
  </sheets>
  <definedNames>
    <definedName name="_xlnm._FilterDatabase" localSheetId="6" hidden="1">'Combined Data'!$A$1:$AG$37</definedName>
    <definedName name="_xlnm._FilterDatabase" localSheetId="8" hidden="1">m_sw!$A$1:$V$33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7" l="1"/>
  <c r="P6" i="17"/>
  <c r="Q6" i="17"/>
  <c r="R6" i="17"/>
  <c r="S6" i="17"/>
  <c r="T6" i="17"/>
  <c r="U6" i="17"/>
  <c r="V6" i="17"/>
  <c r="W6" i="17"/>
  <c r="O7" i="17"/>
  <c r="P7" i="17"/>
  <c r="Q7" i="17"/>
  <c r="R7" i="17" s="1"/>
  <c r="T7" i="17"/>
  <c r="O8" i="17"/>
  <c r="P8" i="17"/>
  <c r="Q8" i="17"/>
  <c r="U8" i="17" s="1"/>
  <c r="R8" i="17"/>
  <c r="S8" i="17"/>
  <c r="W8" i="17" s="1"/>
  <c r="T8" i="17"/>
  <c r="O9" i="17"/>
  <c r="P9" i="17"/>
  <c r="Q9" i="17"/>
  <c r="R9" i="17"/>
  <c r="S9" i="17"/>
  <c r="T9" i="17"/>
  <c r="U9" i="17"/>
  <c r="V9" i="17"/>
  <c r="W9" i="17"/>
  <c r="O10" i="17"/>
  <c r="P10" i="17"/>
  <c r="Q10" i="17"/>
  <c r="R10" i="17"/>
  <c r="S10" i="17"/>
  <c r="T10" i="17"/>
  <c r="U10" i="17"/>
  <c r="V10" i="17"/>
  <c r="W10" i="17"/>
  <c r="O11" i="17"/>
  <c r="P11" i="17"/>
  <c r="Q11" i="17"/>
  <c r="R11" i="17" s="1"/>
  <c r="T11" i="17"/>
  <c r="O12" i="17"/>
  <c r="P12" i="17"/>
  <c r="Q12" i="17"/>
  <c r="U12" i="17" s="1"/>
  <c r="R12" i="17"/>
  <c r="S12" i="17"/>
  <c r="W12" i="17" s="1"/>
  <c r="T12" i="17"/>
  <c r="O13" i="17"/>
  <c r="P13" i="17"/>
  <c r="Q13" i="17"/>
  <c r="R13" i="17"/>
  <c r="S13" i="17"/>
  <c r="T13" i="17"/>
  <c r="U13" i="17"/>
  <c r="V13" i="17"/>
  <c r="W13" i="17"/>
  <c r="O14" i="17"/>
  <c r="P14" i="17"/>
  <c r="Q14" i="17"/>
  <c r="R14" i="17"/>
  <c r="S14" i="17"/>
  <c r="T14" i="17"/>
  <c r="U14" i="17"/>
  <c r="V14" i="17"/>
  <c r="W14" i="17"/>
  <c r="O15" i="17"/>
  <c r="P15" i="17"/>
  <c r="Q15" i="17"/>
  <c r="R15" i="17" s="1"/>
  <c r="T15" i="17"/>
  <c r="O16" i="17"/>
  <c r="P16" i="17"/>
  <c r="Q16" i="17"/>
  <c r="U16" i="17" s="1"/>
  <c r="R16" i="17"/>
  <c r="S16" i="17"/>
  <c r="W16" i="17" s="1"/>
  <c r="T16" i="17"/>
  <c r="O17" i="17"/>
  <c r="P17" i="17"/>
  <c r="Q17" i="17"/>
  <c r="R17" i="17"/>
  <c r="S17" i="17"/>
  <c r="T17" i="17"/>
  <c r="U17" i="17"/>
  <c r="V17" i="17"/>
  <c r="W17" i="17"/>
  <c r="O18" i="17"/>
  <c r="P18" i="17"/>
  <c r="Q18" i="17"/>
  <c r="R18" i="17"/>
  <c r="S18" i="17"/>
  <c r="T18" i="17"/>
  <c r="U18" i="17"/>
  <c r="V18" i="17"/>
  <c r="W18" i="17"/>
  <c r="O19" i="17"/>
  <c r="P19" i="17"/>
  <c r="Q19" i="17"/>
  <c r="R19" i="17" s="1"/>
  <c r="T19" i="17"/>
  <c r="O20" i="17"/>
  <c r="P20" i="17"/>
  <c r="Q20" i="17"/>
  <c r="U20" i="17" s="1"/>
  <c r="R20" i="17"/>
  <c r="S20" i="17"/>
  <c r="W20" i="17" s="1"/>
  <c r="T20" i="17"/>
  <c r="O21" i="17"/>
  <c r="P21" i="17"/>
  <c r="Q21" i="17"/>
  <c r="R21" i="17"/>
  <c r="S21" i="17"/>
  <c r="T21" i="17"/>
  <c r="U21" i="17"/>
  <c r="V21" i="17"/>
  <c r="W21" i="17"/>
  <c r="O22" i="17"/>
  <c r="P22" i="17"/>
  <c r="Q22" i="17"/>
  <c r="R22" i="17"/>
  <c r="S22" i="17"/>
  <c r="T22" i="17"/>
  <c r="U22" i="17"/>
  <c r="V22" i="17"/>
  <c r="W22" i="17"/>
  <c r="O23" i="17"/>
  <c r="P23" i="17"/>
  <c r="Q23" i="17"/>
  <c r="R23" i="17" s="1"/>
  <c r="T23" i="17"/>
  <c r="O24" i="17"/>
  <c r="P24" i="17"/>
  <c r="Q24" i="17"/>
  <c r="U24" i="17" s="1"/>
  <c r="R24" i="17"/>
  <c r="S24" i="17"/>
  <c r="W24" i="17" s="1"/>
  <c r="T24" i="17"/>
  <c r="O25" i="17"/>
  <c r="P25" i="17"/>
  <c r="Q25" i="17"/>
  <c r="R25" i="17"/>
  <c r="S25" i="17"/>
  <c r="T25" i="17"/>
  <c r="U25" i="17"/>
  <c r="V25" i="17"/>
  <c r="W25" i="17"/>
  <c r="O26" i="17"/>
  <c r="P26" i="17"/>
  <c r="Q26" i="17"/>
  <c r="R26" i="17"/>
  <c r="S26" i="17"/>
  <c r="T26" i="17"/>
  <c r="U26" i="17"/>
  <c r="V26" i="17"/>
  <c r="W26" i="17"/>
  <c r="O27" i="17"/>
  <c r="P27" i="17"/>
  <c r="Q27" i="17"/>
  <c r="R27" i="17" s="1"/>
  <c r="T27" i="17"/>
  <c r="O28" i="17"/>
  <c r="P28" i="17"/>
  <c r="Q28" i="17"/>
  <c r="U28" i="17" s="1"/>
  <c r="R28" i="17"/>
  <c r="S28" i="17"/>
  <c r="W28" i="17" s="1"/>
  <c r="T28" i="17"/>
  <c r="O29" i="17"/>
  <c r="P29" i="17"/>
  <c r="Q29" i="17"/>
  <c r="R29" i="17"/>
  <c r="S29" i="17"/>
  <c r="T29" i="17"/>
  <c r="U29" i="17"/>
  <c r="V29" i="17"/>
  <c r="W29" i="17"/>
  <c r="O30" i="17"/>
  <c r="P30" i="17"/>
  <c r="Q30" i="17"/>
  <c r="R30" i="17"/>
  <c r="S30" i="17"/>
  <c r="T30" i="17"/>
  <c r="U30" i="17"/>
  <c r="V30" i="17"/>
  <c r="W30" i="17"/>
  <c r="O31" i="17"/>
  <c r="P31" i="17"/>
  <c r="Q31" i="17"/>
  <c r="R31" i="17" s="1"/>
  <c r="T31" i="17"/>
  <c r="O32" i="17"/>
  <c r="P32" i="17"/>
  <c r="Q32" i="17"/>
  <c r="U32" i="17" s="1"/>
  <c r="R32" i="17"/>
  <c r="S32" i="17"/>
  <c r="W32" i="17" s="1"/>
  <c r="T32" i="17"/>
  <c r="O33" i="17"/>
  <c r="P33" i="17"/>
  <c r="Q33" i="17"/>
  <c r="R33" i="17"/>
  <c r="S33" i="17"/>
  <c r="T33" i="17"/>
  <c r="U33" i="17"/>
  <c r="V33" i="17"/>
  <c r="W33" i="17"/>
  <c r="O34" i="17"/>
  <c r="P34" i="17"/>
  <c r="Q34" i="17"/>
  <c r="R34" i="17"/>
  <c r="S34" i="17"/>
  <c r="T34" i="17"/>
  <c r="U34" i="17"/>
  <c r="V34" i="17"/>
  <c r="W34" i="17"/>
  <c r="O35" i="17"/>
  <c r="P35" i="17"/>
  <c r="Q35" i="17"/>
  <c r="R35" i="17" s="1"/>
  <c r="T35" i="17"/>
  <c r="O36" i="17"/>
  <c r="P36" i="17"/>
  <c r="Q36" i="17"/>
  <c r="U36" i="17" s="1"/>
  <c r="R36" i="17"/>
  <c r="S36" i="17"/>
  <c r="W36" i="17" s="1"/>
  <c r="T36" i="17"/>
  <c r="O37" i="17"/>
  <c r="P37" i="17"/>
  <c r="Q37" i="17"/>
  <c r="R37" i="17"/>
  <c r="S37" i="17"/>
  <c r="T37" i="17"/>
  <c r="U37" i="17"/>
  <c r="V37" i="17"/>
  <c r="W37" i="17"/>
  <c r="O38" i="17"/>
  <c r="P38" i="17"/>
  <c r="Q38" i="17"/>
  <c r="R38" i="17"/>
  <c r="S38" i="17"/>
  <c r="T38" i="17"/>
  <c r="U38" i="17"/>
  <c r="V38" i="17"/>
  <c r="W38" i="17"/>
  <c r="O39" i="17"/>
  <c r="P39" i="17"/>
  <c r="Q39" i="17"/>
  <c r="R39" i="17" s="1"/>
  <c r="T39" i="17"/>
  <c r="O40" i="17"/>
  <c r="P40" i="17"/>
  <c r="Q40" i="17"/>
  <c r="U40" i="17" s="1"/>
  <c r="R40" i="17"/>
  <c r="S40" i="17"/>
  <c r="W40" i="17" s="1"/>
  <c r="T40" i="17"/>
  <c r="T5" i="17"/>
  <c r="P5" i="17"/>
  <c r="Q5" i="17" s="1"/>
  <c r="O5" i="17"/>
  <c r="J6" i="17"/>
  <c r="K6" i="17" s="1"/>
  <c r="L6" i="17" s="1"/>
  <c r="J7" i="17"/>
  <c r="K7" i="17" s="1"/>
  <c r="L7" i="17" s="1"/>
  <c r="J8" i="17"/>
  <c r="K8" i="17" s="1"/>
  <c r="L8" i="17" s="1"/>
  <c r="J9" i="17"/>
  <c r="K9" i="17" s="1"/>
  <c r="L9" i="17" s="1"/>
  <c r="J10" i="17"/>
  <c r="K10" i="17" s="1"/>
  <c r="L10" i="17" s="1"/>
  <c r="J11" i="17"/>
  <c r="K11" i="17" s="1"/>
  <c r="L11" i="17" s="1"/>
  <c r="J12" i="17"/>
  <c r="K12" i="17"/>
  <c r="L12" i="17"/>
  <c r="J13" i="17"/>
  <c r="K13" i="17"/>
  <c r="L13" i="17"/>
  <c r="J14" i="17"/>
  <c r="K14" i="17" s="1"/>
  <c r="L14" i="17" s="1"/>
  <c r="J15" i="17"/>
  <c r="K15" i="17" s="1"/>
  <c r="L15" i="17" s="1"/>
  <c r="J16" i="17"/>
  <c r="K16" i="17" s="1"/>
  <c r="L16" i="17" s="1"/>
  <c r="J17" i="17"/>
  <c r="K17" i="17" s="1"/>
  <c r="L17" i="17" s="1"/>
  <c r="J18" i="17"/>
  <c r="K18" i="17" s="1"/>
  <c r="L18" i="17" s="1"/>
  <c r="J19" i="17"/>
  <c r="K19" i="17" s="1"/>
  <c r="L19" i="17" s="1"/>
  <c r="J20" i="17"/>
  <c r="K20" i="17"/>
  <c r="L20" i="17"/>
  <c r="J21" i="17"/>
  <c r="K21" i="17"/>
  <c r="L21" i="17"/>
  <c r="J22" i="17"/>
  <c r="K22" i="17" s="1"/>
  <c r="L22" i="17" s="1"/>
  <c r="J23" i="17"/>
  <c r="K23" i="17" s="1"/>
  <c r="L23" i="17" s="1"/>
  <c r="J24" i="17"/>
  <c r="K24" i="17"/>
  <c r="L24" i="17"/>
  <c r="J25" i="17"/>
  <c r="K25" i="17"/>
  <c r="L25" i="17"/>
  <c r="J26" i="17"/>
  <c r="K26" i="17" s="1"/>
  <c r="L26" i="17" s="1"/>
  <c r="J27" i="17"/>
  <c r="K27" i="17" s="1"/>
  <c r="L27" i="17" s="1"/>
  <c r="J28" i="17"/>
  <c r="K28" i="17" s="1"/>
  <c r="L28" i="17" s="1"/>
  <c r="J29" i="17"/>
  <c r="K29" i="17"/>
  <c r="L29" i="17"/>
  <c r="J30" i="17"/>
  <c r="K30" i="17" s="1"/>
  <c r="L30" i="17" s="1"/>
  <c r="J31" i="17"/>
  <c r="K31" i="17" s="1"/>
  <c r="L31" i="17" s="1"/>
  <c r="J32" i="17"/>
  <c r="K32" i="17"/>
  <c r="L32" i="17"/>
  <c r="J33" i="17"/>
  <c r="K33" i="17"/>
  <c r="L33" i="17"/>
  <c r="J34" i="17"/>
  <c r="K34" i="17" s="1"/>
  <c r="L34" i="17" s="1"/>
  <c r="J35" i="17"/>
  <c r="K35" i="17" s="1"/>
  <c r="L35" i="17" s="1"/>
  <c r="J36" i="17"/>
  <c r="K36" i="17"/>
  <c r="L36" i="17"/>
  <c r="J37" i="17"/>
  <c r="K37" i="17"/>
  <c r="L37" i="17"/>
  <c r="J38" i="17"/>
  <c r="K38" i="17" s="1"/>
  <c r="L38" i="17" s="1"/>
  <c r="J39" i="17"/>
  <c r="K39" i="17" s="1"/>
  <c r="L39" i="17" s="1"/>
  <c r="J40" i="17"/>
  <c r="K40" i="17"/>
  <c r="L40" i="17"/>
  <c r="J5" i="17"/>
  <c r="K5" i="17" s="1"/>
  <c r="L5" i="17" s="1"/>
  <c r="R7" i="16"/>
  <c r="S7" i="16"/>
  <c r="T7" i="16" s="1"/>
  <c r="R8" i="16"/>
  <c r="S8" i="16"/>
  <c r="T8" i="16"/>
  <c r="R9" i="16"/>
  <c r="S9" i="16"/>
  <c r="T9" i="16"/>
  <c r="R10" i="16"/>
  <c r="S10" i="16"/>
  <c r="T10" i="16"/>
  <c r="R11" i="16"/>
  <c r="S11" i="16"/>
  <c r="T11" i="16" s="1"/>
  <c r="R12" i="16"/>
  <c r="S12" i="16"/>
  <c r="T12" i="16"/>
  <c r="R13" i="16"/>
  <c r="S13" i="16"/>
  <c r="T13" i="16"/>
  <c r="R14" i="16"/>
  <c r="S14" i="16"/>
  <c r="T14" i="16"/>
  <c r="R15" i="16"/>
  <c r="S15" i="16"/>
  <c r="T15" i="16" s="1"/>
  <c r="R16" i="16"/>
  <c r="S16" i="16"/>
  <c r="T16" i="16"/>
  <c r="R17" i="16"/>
  <c r="S17" i="16"/>
  <c r="T17" i="16"/>
  <c r="R18" i="16"/>
  <c r="S18" i="16"/>
  <c r="T18" i="16"/>
  <c r="R19" i="16"/>
  <c r="S19" i="16"/>
  <c r="T19" i="16" s="1"/>
  <c r="R20" i="16"/>
  <c r="S20" i="16"/>
  <c r="T20" i="16"/>
  <c r="R21" i="16"/>
  <c r="S21" i="16"/>
  <c r="T21" i="16"/>
  <c r="R22" i="16"/>
  <c r="S22" i="16"/>
  <c r="T22" i="16"/>
  <c r="R23" i="16"/>
  <c r="S23" i="16"/>
  <c r="T23" i="16" s="1"/>
  <c r="R24" i="16"/>
  <c r="S24" i="16"/>
  <c r="T24" i="16"/>
  <c r="R25" i="16"/>
  <c r="S25" i="16"/>
  <c r="T25" i="16"/>
  <c r="R26" i="16"/>
  <c r="S26" i="16"/>
  <c r="T26" i="16"/>
  <c r="R27" i="16"/>
  <c r="S27" i="16"/>
  <c r="T27" i="16" s="1"/>
  <c r="R28" i="16"/>
  <c r="S28" i="16"/>
  <c r="T28" i="16"/>
  <c r="R29" i="16"/>
  <c r="S29" i="16"/>
  <c r="T29" i="16"/>
  <c r="R30" i="16"/>
  <c r="S30" i="16"/>
  <c r="T30" i="16"/>
  <c r="R31" i="16"/>
  <c r="S31" i="16"/>
  <c r="T31" i="16" s="1"/>
  <c r="R32" i="16"/>
  <c r="S32" i="16"/>
  <c r="T32" i="16"/>
  <c r="R33" i="16"/>
  <c r="S33" i="16"/>
  <c r="T33" i="16"/>
  <c r="R34" i="16"/>
  <c r="S34" i="16"/>
  <c r="T34" i="16"/>
  <c r="R35" i="16"/>
  <c r="S35" i="16"/>
  <c r="T35" i="16" s="1"/>
  <c r="R36" i="16"/>
  <c r="S36" i="16"/>
  <c r="T36" i="16"/>
  <c r="R37" i="16"/>
  <c r="S37" i="16"/>
  <c r="T37" i="16"/>
  <c r="R38" i="16"/>
  <c r="S38" i="16"/>
  <c r="T38" i="16"/>
  <c r="R39" i="16"/>
  <c r="S39" i="16"/>
  <c r="T39" i="16" s="1"/>
  <c r="R40" i="16"/>
  <c r="S40" i="16"/>
  <c r="T40" i="16"/>
  <c r="R41" i="16"/>
  <c r="S41" i="16"/>
  <c r="T41" i="16"/>
  <c r="S6" i="16"/>
  <c r="T6" i="16" s="1"/>
  <c r="R6" i="16"/>
  <c r="N7" i="16"/>
  <c r="O7" i="16"/>
  <c r="P7" i="16" s="1"/>
  <c r="N8" i="16"/>
  <c r="O8" i="16"/>
  <c r="P8" i="16"/>
  <c r="N9" i="16"/>
  <c r="O9" i="16"/>
  <c r="P9" i="16" s="1"/>
  <c r="N10" i="16"/>
  <c r="O10" i="16"/>
  <c r="P10" i="16" s="1"/>
  <c r="N11" i="16"/>
  <c r="O11" i="16"/>
  <c r="P11" i="16" s="1"/>
  <c r="N12" i="16"/>
  <c r="O12" i="16"/>
  <c r="P12" i="16"/>
  <c r="N13" i="16"/>
  <c r="O13" i="16"/>
  <c r="P13" i="16"/>
  <c r="N14" i="16"/>
  <c r="O14" i="16"/>
  <c r="P14" i="16"/>
  <c r="N15" i="16"/>
  <c r="O15" i="16"/>
  <c r="P15" i="16" s="1"/>
  <c r="N16" i="16"/>
  <c r="O16" i="16"/>
  <c r="P16" i="16" s="1"/>
  <c r="N17" i="16"/>
  <c r="O17" i="16"/>
  <c r="P17" i="16"/>
  <c r="N18" i="16"/>
  <c r="O18" i="16"/>
  <c r="P18" i="16"/>
  <c r="N19" i="16"/>
  <c r="O19" i="16"/>
  <c r="P19" i="16" s="1"/>
  <c r="N20" i="16"/>
  <c r="O20" i="16"/>
  <c r="P20" i="16"/>
  <c r="N21" i="16"/>
  <c r="O21" i="16"/>
  <c r="P21" i="16"/>
  <c r="N22" i="16"/>
  <c r="O22" i="16"/>
  <c r="P22" i="16" s="1"/>
  <c r="N23" i="16"/>
  <c r="O23" i="16"/>
  <c r="P23" i="16" s="1"/>
  <c r="N24" i="16"/>
  <c r="O24" i="16"/>
  <c r="P24" i="16"/>
  <c r="N25" i="16"/>
  <c r="O25" i="16"/>
  <c r="P25" i="16"/>
  <c r="N26" i="16"/>
  <c r="O26" i="16"/>
  <c r="P26" i="16"/>
  <c r="N27" i="16"/>
  <c r="O27" i="16"/>
  <c r="P27" i="16" s="1"/>
  <c r="N28" i="16"/>
  <c r="O28" i="16"/>
  <c r="P28" i="16" s="1"/>
  <c r="N29" i="16"/>
  <c r="O29" i="16"/>
  <c r="P29" i="16"/>
  <c r="N30" i="16"/>
  <c r="O30" i="16"/>
  <c r="P30" i="16"/>
  <c r="N31" i="16"/>
  <c r="O31" i="16"/>
  <c r="P31" i="16"/>
  <c r="N32" i="16"/>
  <c r="O32" i="16"/>
  <c r="P32" i="16"/>
  <c r="N33" i="16"/>
  <c r="O33" i="16"/>
  <c r="P33" i="16"/>
  <c r="N34" i="16"/>
  <c r="O34" i="16"/>
  <c r="P34" i="16"/>
  <c r="N35" i="16"/>
  <c r="O35" i="16"/>
  <c r="P35" i="16"/>
  <c r="N36" i="16"/>
  <c r="O36" i="16"/>
  <c r="P36" i="16"/>
  <c r="N37" i="16"/>
  <c r="O37" i="16"/>
  <c r="P37" i="16"/>
  <c r="N38" i="16"/>
  <c r="O38" i="16"/>
  <c r="P38" i="16"/>
  <c r="N39" i="16"/>
  <c r="O39" i="16"/>
  <c r="P39" i="16"/>
  <c r="N40" i="16"/>
  <c r="O40" i="16"/>
  <c r="P40" i="16"/>
  <c r="N41" i="16"/>
  <c r="O41" i="16"/>
  <c r="P41" i="16"/>
  <c r="O6" i="16"/>
  <c r="P6" i="16" s="1"/>
  <c r="N6" i="16"/>
  <c r="J7" i="16"/>
  <c r="K7" i="16"/>
  <c r="L7" i="16" s="1"/>
  <c r="J8" i="16"/>
  <c r="K8" i="16"/>
  <c r="L8" i="16"/>
  <c r="J9" i="16"/>
  <c r="K9" i="16"/>
  <c r="L9" i="16"/>
  <c r="J10" i="16"/>
  <c r="K10" i="16"/>
  <c r="L10" i="16"/>
  <c r="J11" i="16"/>
  <c r="K11" i="16"/>
  <c r="L11" i="16" s="1"/>
  <c r="J12" i="16"/>
  <c r="K12" i="16"/>
  <c r="L12" i="16"/>
  <c r="J13" i="16"/>
  <c r="K13" i="16"/>
  <c r="L13" i="16"/>
  <c r="J14" i="16"/>
  <c r="K14" i="16"/>
  <c r="L14" i="16"/>
  <c r="J15" i="16"/>
  <c r="K15" i="16"/>
  <c r="L15" i="16" s="1"/>
  <c r="J16" i="16"/>
  <c r="K16" i="16"/>
  <c r="L16" i="16"/>
  <c r="J17" i="16"/>
  <c r="K17" i="16"/>
  <c r="L17" i="16"/>
  <c r="J18" i="16"/>
  <c r="K18" i="16"/>
  <c r="L18" i="16"/>
  <c r="J19" i="16"/>
  <c r="K19" i="16"/>
  <c r="L19" i="16" s="1"/>
  <c r="J20" i="16"/>
  <c r="K20" i="16"/>
  <c r="L20" i="16"/>
  <c r="J21" i="16"/>
  <c r="K21" i="16"/>
  <c r="L21" i="16"/>
  <c r="J22" i="16"/>
  <c r="K22" i="16"/>
  <c r="L22" i="16"/>
  <c r="J23" i="16"/>
  <c r="K23" i="16"/>
  <c r="L23" i="16" s="1"/>
  <c r="J24" i="16"/>
  <c r="K24" i="16"/>
  <c r="L24" i="16"/>
  <c r="J25" i="16"/>
  <c r="K25" i="16"/>
  <c r="L25" i="16"/>
  <c r="J26" i="16"/>
  <c r="K26" i="16"/>
  <c r="L26" i="16"/>
  <c r="J27" i="16"/>
  <c r="K27" i="16"/>
  <c r="L27" i="16" s="1"/>
  <c r="J28" i="16"/>
  <c r="K28" i="16"/>
  <c r="L28" i="16"/>
  <c r="J29" i="16"/>
  <c r="K29" i="16"/>
  <c r="L29" i="16"/>
  <c r="J30" i="16"/>
  <c r="K30" i="16"/>
  <c r="L30" i="16"/>
  <c r="J31" i="16"/>
  <c r="K31" i="16"/>
  <c r="L31" i="16" s="1"/>
  <c r="J32" i="16"/>
  <c r="K32" i="16"/>
  <c r="L32" i="16"/>
  <c r="J33" i="16"/>
  <c r="K33" i="16"/>
  <c r="L33" i="16"/>
  <c r="J34" i="16"/>
  <c r="K34" i="16"/>
  <c r="L34" i="16"/>
  <c r="J35" i="16"/>
  <c r="K35" i="16"/>
  <c r="L35" i="16" s="1"/>
  <c r="J36" i="16"/>
  <c r="K36" i="16"/>
  <c r="L36" i="16"/>
  <c r="J37" i="16"/>
  <c r="K37" i="16"/>
  <c r="L37" i="16"/>
  <c r="J38" i="16"/>
  <c r="K38" i="16"/>
  <c r="L38" i="16"/>
  <c r="J39" i="16"/>
  <c r="K39" i="16"/>
  <c r="L39" i="16" s="1"/>
  <c r="J40" i="16"/>
  <c r="K40" i="16"/>
  <c r="L40" i="16"/>
  <c r="J41" i="16"/>
  <c r="K41" i="16"/>
  <c r="L41" i="16"/>
  <c r="K6" i="16"/>
  <c r="L6" i="16" s="1"/>
  <c r="J6" i="16"/>
  <c r="J7" i="15"/>
  <c r="K7" i="15"/>
  <c r="L7" i="15" s="1"/>
  <c r="J8" i="15"/>
  <c r="K8" i="15"/>
  <c r="L8" i="15"/>
  <c r="J9" i="15"/>
  <c r="K9" i="15"/>
  <c r="L9" i="15"/>
  <c r="J10" i="15"/>
  <c r="K10" i="15"/>
  <c r="L10" i="15"/>
  <c r="J11" i="15"/>
  <c r="K11" i="15"/>
  <c r="L11" i="15" s="1"/>
  <c r="J12" i="15"/>
  <c r="K12" i="15"/>
  <c r="L12" i="15"/>
  <c r="J13" i="15"/>
  <c r="K13" i="15"/>
  <c r="L13" i="15"/>
  <c r="J14" i="15"/>
  <c r="K14" i="15"/>
  <c r="L14" i="15"/>
  <c r="J15" i="15"/>
  <c r="K15" i="15"/>
  <c r="L15" i="15" s="1"/>
  <c r="J16" i="15"/>
  <c r="K16" i="15"/>
  <c r="L16" i="15"/>
  <c r="J17" i="15"/>
  <c r="K17" i="15"/>
  <c r="L17" i="15"/>
  <c r="J18" i="15"/>
  <c r="K18" i="15"/>
  <c r="L18" i="15"/>
  <c r="J19" i="15"/>
  <c r="K19" i="15"/>
  <c r="L19" i="15" s="1"/>
  <c r="J20" i="15"/>
  <c r="K20" i="15"/>
  <c r="L20" i="15"/>
  <c r="J21" i="15"/>
  <c r="K21" i="15"/>
  <c r="L21" i="15"/>
  <c r="J22" i="15"/>
  <c r="K22" i="15"/>
  <c r="L22" i="15"/>
  <c r="J23" i="15"/>
  <c r="K23" i="15"/>
  <c r="L23" i="15" s="1"/>
  <c r="J24" i="15"/>
  <c r="K24" i="15"/>
  <c r="L24" i="15"/>
  <c r="J25" i="15"/>
  <c r="K25" i="15"/>
  <c r="L25" i="15"/>
  <c r="J26" i="15"/>
  <c r="K26" i="15"/>
  <c r="L26" i="15"/>
  <c r="J27" i="15"/>
  <c r="K27" i="15"/>
  <c r="L27" i="15" s="1"/>
  <c r="J28" i="15"/>
  <c r="K28" i="15"/>
  <c r="L28" i="15"/>
  <c r="J29" i="15"/>
  <c r="K29" i="15"/>
  <c r="L29" i="15"/>
  <c r="J30" i="15"/>
  <c r="K30" i="15"/>
  <c r="L30" i="15"/>
  <c r="J31" i="15"/>
  <c r="K31" i="15"/>
  <c r="L31" i="15" s="1"/>
  <c r="J32" i="15"/>
  <c r="K32" i="15"/>
  <c r="L32" i="15"/>
  <c r="J33" i="15"/>
  <c r="K33" i="15"/>
  <c r="L33" i="15"/>
  <c r="J34" i="15"/>
  <c r="K34" i="15"/>
  <c r="L34" i="15"/>
  <c r="J35" i="15"/>
  <c r="K35" i="15"/>
  <c r="L35" i="15" s="1"/>
  <c r="J36" i="15"/>
  <c r="K36" i="15"/>
  <c r="L36" i="15"/>
  <c r="J37" i="15"/>
  <c r="K37" i="15"/>
  <c r="L37" i="15"/>
  <c r="J38" i="15"/>
  <c r="K38" i="15"/>
  <c r="L38" i="15"/>
  <c r="J39" i="15"/>
  <c r="K39" i="15"/>
  <c r="L39" i="15" s="1"/>
  <c r="J40" i="15"/>
  <c r="K40" i="15"/>
  <c r="L40" i="15"/>
  <c r="J41" i="15"/>
  <c r="K41" i="15"/>
  <c r="L41" i="15"/>
  <c r="K6" i="15"/>
  <c r="L6" i="15" s="1"/>
  <c r="J6" i="15"/>
  <c r="J28" i="2"/>
  <c r="K28" i="2" s="1"/>
  <c r="L28" i="2" s="1"/>
  <c r="J29" i="2"/>
  <c r="K29" i="2"/>
  <c r="L29" i="2"/>
  <c r="J30" i="2"/>
  <c r="K30" i="2"/>
  <c r="L30" i="2"/>
  <c r="J31" i="2"/>
  <c r="K31" i="2"/>
  <c r="L31" i="2"/>
  <c r="J32" i="2"/>
  <c r="K32" i="2" s="1"/>
  <c r="L32" i="2" s="1"/>
  <c r="J33" i="2"/>
  <c r="K33" i="2"/>
  <c r="L33" i="2"/>
  <c r="J34" i="2"/>
  <c r="K34" i="2"/>
  <c r="L34" i="2"/>
  <c r="J35" i="2"/>
  <c r="K35" i="2"/>
  <c r="L35" i="2"/>
  <c r="J36" i="2"/>
  <c r="K36" i="2" s="1"/>
  <c r="L36" i="2" s="1"/>
  <c r="J37" i="2"/>
  <c r="K37" i="2"/>
  <c r="L37" i="2"/>
  <c r="J38" i="2"/>
  <c r="K38" i="2"/>
  <c r="L38" i="2"/>
  <c r="J39" i="2"/>
  <c r="K39" i="2"/>
  <c r="L39" i="2"/>
  <c r="J40" i="2"/>
  <c r="K40" i="2" s="1"/>
  <c r="L40" i="2" s="1"/>
  <c r="J6" i="2"/>
  <c r="K6" i="2" s="1"/>
  <c r="L6" i="2" s="1"/>
  <c r="J7" i="2"/>
  <c r="K7" i="2"/>
  <c r="L7" i="2"/>
  <c r="J8" i="2"/>
  <c r="K8" i="2"/>
  <c r="L8" i="2"/>
  <c r="J9" i="2"/>
  <c r="K9" i="2"/>
  <c r="L9" i="2"/>
  <c r="J10" i="2"/>
  <c r="K10" i="2" s="1"/>
  <c r="L10" i="2" s="1"/>
  <c r="J11" i="2"/>
  <c r="K11" i="2"/>
  <c r="L11" i="2"/>
  <c r="J12" i="2"/>
  <c r="K12" i="2"/>
  <c r="L12" i="2"/>
  <c r="J13" i="2"/>
  <c r="K13" i="2"/>
  <c r="L13" i="2"/>
  <c r="J14" i="2"/>
  <c r="K14" i="2" s="1"/>
  <c r="L14" i="2" s="1"/>
  <c r="J15" i="2"/>
  <c r="K15" i="2"/>
  <c r="L15" i="2"/>
  <c r="J16" i="2"/>
  <c r="K16" i="2"/>
  <c r="L16" i="2"/>
  <c r="J17" i="2"/>
  <c r="K17" i="2"/>
  <c r="L17" i="2"/>
  <c r="J18" i="2"/>
  <c r="K18" i="2" s="1"/>
  <c r="L18" i="2" s="1"/>
  <c r="J19" i="2"/>
  <c r="K19" i="2"/>
  <c r="L19" i="2"/>
  <c r="J20" i="2"/>
  <c r="K20" i="2"/>
  <c r="L20" i="2"/>
  <c r="J21" i="2"/>
  <c r="K21" i="2"/>
  <c r="L21" i="2"/>
  <c r="J22" i="2"/>
  <c r="K22" i="2" s="1"/>
  <c r="L22" i="2" s="1"/>
  <c r="J23" i="2"/>
  <c r="K23" i="2"/>
  <c r="L23" i="2"/>
  <c r="J24" i="2"/>
  <c r="K24" i="2"/>
  <c r="L24" i="2"/>
  <c r="J25" i="2"/>
  <c r="K25" i="2"/>
  <c r="L25" i="2"/>
  <c r="J26" i="2"/>
  <c r="K26" i="2" s="1"/>
  <c r="L26" i="2" s="1"/>
  <c r="J27" i="2"/>
  <c r="K27" i="2"/>
  <c r="L27" i="2"/>
  <c r="J5" i="2"/>
  <c r="K5" i="2" s="1"/>
  <c r="L5" i="2" s="1"/>
  <c r="F6" i="1"/>
  <c r="G6" i="1"/>
  <c r="H6" i="1" s="1"/>
  <c r="F7" i="1"/>
  <c r="G7" i="1"/>
  <c r="H7" i="1"/>
  <c r="F8" i="1"/>
  <c r="G8" i="1"/>
  <c r="H8" i="1"/>
  <c r="F9" i="1"/>
  <c r="G9" i="1"/>
  <c r="H9" i="1"/>
  <c r="F10" i="1"/>
  <c r="G10" i="1"/>
  <c r="H10" i="1" s="1"/>
  <c r="F11" i="1"/>
  <c r="G11" i="1"/>
  <c r="H11" i="1"/>
  <c r="F12" i="1"/>
  <c r="G12" i="1"/>
  <c r="H12" i="1"/>
  <c r="G5" i="1"/>
  <c r="H5" i="1" s="1"/>
  <c r="F5" i="1"/>
  <c r="V27" i="17" l="1"/>
  <c r="V23" i="17"/>
  <c r="V19" i="17"/>
  <c r="V7" i="17"/>
  <c r="U39" i="17"/>
  <c r="U35" i="17"/>
  <c r="U31" i="17"/>
  <c r="U27" i="17"/>
  <c r="U23" i="17"/>
  <c r="U19" i="17"/>
  <c r="U15" i="17"/>
  <c r="U11" i="17"/>
  <c r="U7" i="17"/>
  <c r="V39" i="17"/>
  <c r="V35" i="17"/>
  <c r="V11" i="17"/>
  <c r="V40" i="17"/>
  <c r="S39" i="17"/>
  <c r="W39" i="17" s="1"/>
  <c r="V36" i="17"/>
  <c r="S35" i="17"/>
  <c r="W35" i="17" s="1"/>
  <c r="V32" i="17"/>
  <c r="S31" i="17"/>
  <c r="W31" i="17" s="1"/>
  <c r="V28" i="17"/>
  <c r="S27" i="17"/>
  <c r="W27" i="17" s="1"/>
  <c r="V24" i="17"/>
  <c r="S23" i="17"/>
  <c r="W23" i="17" s="1"/>
  <c r="V20" i="17"/>
  <c r="S19" i="17"/>
  <c r="W19" i="17" s="1"/>
  <c r="V16" i="17"/>
  <c r="S15" i="17"/>
  <c r="W15" i="17" s="1"/>
  <c r="V12" i="17"/>
  <c r="S11" i="17"/>
  <c r="W11" i="17" s="1"/>
  <c r="V8" i="17"/>
  <c r="S7" i="17"/>
  <c r="W7" i="17" s="1"/>
  <c r="V31" i="17"/>
  <c r="V15" i="17"/>
  <c r="R5" i="17"/>
  <c r="V5" i="17"/>
  <c r="U5" i="17"/>
  <c r="S5" i="17"/>
  <c r="W5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tc={38312FF8-369E-FD4B-9BCA-B90876435E5E}</author>
    <author>tc={24F65EE4-9D8C-1845-B003-8E7D02E7972E}</author>
    <author>tc={E8BEF6E6-0C41-8844-8090-9B0A640E2BD9}</author>
  </authors>
  <commentList>
    <comment ref="F4" authorId="0" shapeId="0" xr:uid="{38312FF8-369E-FD4B-9BCA-B90876435E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0.5 m^2 to 1 m^2 by multiplying by 2</t>
      </text>
    </comment>
    <comment ref="G4" authorId="1" shapeId="0" xr:uid="{24F65EE4-9D8C-1845-B003-8E7D02E797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0.5m^2 to ha by multiplying by 0.5/10000.  Or multiply your g by 20
</t>
      </text>
    </comment>
    <comment ref="H4" authorId="2" shapeId="0" xr:uid="{E8BEF6E6-0C41-8844-8090-9B0A640E2B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tc={7F5D739C-834E-B744-9D57-22F5D0450222}</author>
    <author>tc={C83263E0-B7D0-1A42-A822-250729F3F436}</author>
    <author>tc={B19FE389-B6E4-E743-808E-9CB818B86589}</author>
  </authors>
  <commentList>
    <comment ref="J4" authorId="0" shapeId="0" xr:uid="{7F5D739C-834E-B744-9D57-22F5D045022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K4" authorId="1" shapeId="0" xr:uid="{C83263E0-B7D0-1A42-A822-250729F3F43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L4" authorId="2" shapeId="0" xr:uid="{B19FE389-B6E4-E743-808E-9CB818B865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tc={A16F7632-AFFA-B641-9C28-62AB7E07ECCE}</author>
    <author>tc={EE79E7A6-EA55-0441-8209-8979E0268B2A}</author>
    <author>tc={A235B545-2965-B347-8ED4-26485E63E69F}</author>
    <author>tc={1147C9B0-E520-1840-9C05-11F63AA6AC9E}</author>
  </authors>
  <commentList>
    <comment ref="K5" authorId="0" shapeId="0" xr:uid="{A16F7632-AFFA-B641-9C28-62AB7E07ECC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
Weed Biomass in kg/ha</t>
      </text>
    </comment>
    <comment ref="L5" authorId="1" shapeId="0" xr:uid="{EE79E7A6-EA55-0441-8209-8979E0268B2A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In-Row Weed Biomass in lbs/ac</t>
      </text>
    </comment>
    <comment ref="O5" authorId="2" shapeId="0" xr:uid="{A235B545-2965-B347-8ED4-26485E63E6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
Weed Biomass in kg/ha</t>
      </text>
    </comment>
    <comment ref="P5" authorId="3" shapeId="0" xr:uid="{1147C9B0-E520-1840-9C05-11F63AA6AC9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Weed Biomass in lbs/ac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tc={0F8EC194-5EFB-CA4E-87CA-5338F30C619D}</author>
    <author>tc={D96DE7A5-C82C-734D-A145-DC21D7F47841}</author>
    <author>tc={4F8076BC-513B-C64A-B93F-F8B065E682D2}</author>
    <author>tc={173C5658-E571-1F46-88E1-0B6E6392E515}</author>
    <author>tc={CA88B68C-61D9-4943-B346-C860F4680D87}</author>
    <author>Sandra Wayman</author>
  </authors>
  <commentList>
    <comment ref="K4" authorId="0" shapeId="0" xr:uid="{0F8EC194-5EFB-CA4E-87CA-5338F30C619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4" authorId="1" shapeId="0" xr:uid="{D96DE7A5-C82C-734D-A145-DC21D7F47841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4" authorId="2" shapeId="0" xr:uid="{4F8076BC-513B-C64A-B93F-F8B065E682D2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4" authorId="3" shapeId="0" xr:uid="{173C5658-E571-1F46-88E1-0B6E6392E515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4" authorId="4" shapeId="0" xr:uid="{CA88B68C-61D9-4943-B346-C860F4680D8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</t>
      </text>
    </comment>
    <comment ref="U4" authorId="5" shapeId="0" xr:uid="{3A44916E-D101-8645-B260-03E710C00DBE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sharedStrings.xml><?xml version="1.0" encoding="utf-8"?>
<sst xmlns="http://schemas.openxmlformats.org/spreadsheetml/2006/main" count="1328" uniqueCount="263">
  <si>
    <t>sample_id</t>
  </si>
  <si>
    <t>location</t>
  </si>
  <si>
    <t>block</t>
  </si>
  <si>
    <t>treatment</t>
  </si>
  <si>
    <t>plot</t>
  </si>
  <si>
    <t>date</t>
  </si>
  <si>
    <t>Measurement</t>
  </si>
  <si>
    <t>Surrogate Weed</t>
  </si>
  <si>
    <t>Weed free</t>
  </si>
  <si>
    <t>EWC</t>
  </si>
  <si>
    <t>LWC</t>
  </si>
  <si>
    <t>AWC</t>
  </si>
  <si>
    <t>NWC</t>
  </si>
  <si>
    <t>WI_B1_Rye</t>
  </si>
  <si>
    <t>WI_B1_Weeds</t>
  </si>
  <si>
    <t>WI_B2_Rye</t>
  </si>
  <si>
    <t>WI_B2_Weeds</t>
  </si>
  <si>
    <t>WI_B3_Rye</t>
  </si>
  <si>
    <t>WI_B3_Weeds</t>
  </si>
  <si>
    <t>WI_B4_Rye</t>
  </si>
  <si>
    <t>WI_B4_Weeds</t>
  </si>
  <si>
    <t>WI</t>
  </si>
  <si>
    <t>WI_B1_P101</t>
  </si>
  <si>
    <t>WI_B1_P101_SW</t>
  </si>
  <si>
    <t>WI_B1_P101_WF</t>
  </si>
  <si>
    <t>WI_B1_P102</t>
  </si>
  <si>
    <t>WI_B1_P102_SW</t>
  </si>
  <si>
    <t>WI_B1_P103</t>
  </si>
  <si>
    <t>WI_B1_P103_SW</t>
  </si>
  <si>
    <t>WI_B1_P104</t>
  </si>
  <si>
    <t>WI_B1_P104_SW</t>
  </si>
  <si>
    <t>WI_B1_P201</t>
  </si>
  <si>
    <t>WI_B1_P201_SW</t>
  </si>
  <si>
    <t>WI_B1_P201_WF</t>
  </si>
  <si>
    <t>WI_B1_P202</t>
  </si>
  <si>
    <t>WI_B1_P202_SW</t>
  </si>
  <si>
    <t>WI_B1_P203</t>
  </si>
  <si>
    <t>WI_B1_P203_SW</t>
  </si>
  <si>
    <t>WI_B1_P204</t>
  </si>
  <si>
    <t>WI_B1_P204_SW</t>
  </si>
  <si>
    <t>WI_B1_P304_WF</t>
  </si>
  <si>
    <t>WI_B1_P301</t>
  </si>
  <si>
    <t>WI_B1_P301_SF</t>
  </si>
  <si>
    <t>WI_B1_P302</t>
  </si>
  <si>
    <t>WIj_B1_P302_SW</t>
  </si>
  <si>
    <t>WI_B1_P303</t>
  </si>
  <si>
    <t>WI_B1_P303_SW</t>
  </si>
  <si>
    <t>WI_B1_P304</t>
  </si>
  <si>
    <t>WI_B1_P304_SW</t>
  </si>
  <si>
    <t>WI_B1_P401</t>
  </si>
  <si>
    <t>WI_B1_P401_SW</t>
  </si>
  <si>
    <t>WI_B1_P402</t>
  </si>
  <si>
    <t>WI_B1_P402_SW</t>
  </si>
  <si>
    <t>WI_B1_P402_WF</t>
  </si>
  <si>
    <t>WI_B1_P403</t>
  </si>
  <si>
    <t>WI_B1_P403_SW</t>
  </si>
  <si>
    <t>WI_B1_P404</t>
  </si>
  <si>
    <t>WI_B1_P404_SW</t>
  </si>
  <si>
    <t>treatment_#</t>
  </si>
  <si>
    <t>microplot</t>
  </si>
  <si>
    <t>g/100 seeds</t>
  </si>
  <si>
    <t>CU_B1_P101</t>
  </si>
  <si>
    <t>CU</t>
  </si>
  <si>
    <t>CU_B1_P101_SW</t>
  </si>
  <si>
    <t>CU_B1_P102</t>
  </si>
  <si>
    <t>CU_B1_P102_SW</t>
  </si>
  <si>
    <t>CU_B1_P103</t>
  </si>
  <si>
    <t>CU_B1_P103_SW</t>
  </si>
  <si>
    <t>CU_B1_P104</t>
  </si>
  <si>
    <t>CU_B1_P104_WF</t>
  </si>
  <si>
    <t>CU_B1_P104_SW</t>
  </si>
  <si>
    <t>CU_B1_P201</t>
  </si>
  <si>
    <t>CU_B1_P201_SW</t>
  </si>
  <si>
    <t>CU_B1_P202</t>
  </si>
  <si>
    <t>CU_B1_P202_WF</t>
  </si>
  <si>
    <t>CU_B1_P202_SW</t>
  </si>
  <si>
    <t>CU_B1_P203</t>
  </si>
  <si>
    <t>CU_B1_P203_SW</t>
  </si>
  <si>
    <t>CU_B1_P204</t>
  </si>
  <si>
    <t>CU_B1_P204_SW</t>
  </si>
  <si>
    <t>CU_B1_P301</t>
  </si>
  <si>
    <t>CU_B1_P301_WF</t>
  </si>
  <si>
    <t>CU_B1_P301_SW</t>
  </si>
  <si>
    <t>CU_B1_P302</t>
  </si>
  <si>
    <t>CU_B1_P302_SW</t>
  </si>
  <si>
    <t>CU_B1_P303</t>
  </si>
  <si>
    <t>CU_B1_P303_SW</t>
  </si>
  <si>
    <t>CU_B1_P304</t>
  </si>
  <si>
    <t>CU_B1_P304_SW</t>
  </si>
  <si>
    <t>CU_B1_P401</t>
  </si>
  <si>
    <t>CU_B1_P401_SW</t>
  </si>
  <si>
    <t>CU_B1_P402</t>
  </si>
  <si>
    <t>CU_B1_P402_SW</t>
  </si>
  <si>
    <t>CU_B1_P403</t>
  </si>
  <si>
    <t>CU_B1_P403_WF</t>
  </si>
  <si>
    <t>CU_B1_P403_SW</t>
  </si>
  <si>
    <t>CU_B1_P404</t>
  </si>
  <si>
    <t>CU_B1_P3404_SW</t>
  </si>
  <si>
    <t>Identification</t>
  </si>
  <si>
    <t>Biomass_kgha</t>
  </si>
  <si>
    <t>Biomass_lbac</t>
  </si>
  <si>
    <t>No weeds were present at time of collection</t>
  </si>
  <si>
    <t>M</t>
  </si>
  <si>
    <t>SW</t>
  </si>
  <si>
    <t>WF</t>
  </si>
  <si>
    <t>StandCount_ha</t>
  </si>
  <si>
    <t>StandCount_ac</t>
  </si>
  <si>
    <t>%Emergence</t>
  </si>
  <si>
    <t>Total Weed Biomass (g/0.5m-2)</t>
  </si>
  <si>
    <t>Measurment</t>
  </si>
  <si>
    <t>Total Density (plants with pods/2m length)</t>
  </si>
  <si>
    <t>BEANYD</t>
  </si>
  <si>
    <t>harvest.area.ft2</t>
  </si>
  <si>
    <t>lbs.dry.2m.row</t>
  </si>
  <si>
    <t>Yield.dry.lb.ac</t>
  </si>
  <si>
    <t>Yield.dry.bu.ac</t>
  </si>
  <si>
    <t>Yield.dry.kg.ha</t>
  </si>
  <si>
    <t>BEANYD1</t>
  </si>
  <si>
    <t>Grain.moisture.correction</t>
  </si>
  <si>
    <t>Adj.Yield.bu.ac</t>
  </si>
  <si>
    <t>BEANYD2</t>
  </si>
  <si>
    <t>Adj.Yield.lb.ac</t>
  </si>
  <si>
    <t>BEANYD3</t>
  </si>
  <si>
    <t>Adj.Yield.kg.ha</t>
  </si>
  <si>
    <t>ID</t>
  </si>
  <si>
    <t>LOC</t>
  </si>
  <si>
    <t>TRT</t>
  </si>
  <si>
    <t>BLOCK</t>
  </si>
  <si>
    <t>PLOT</t>
  </si>
  <si>
    <t>MICROPLOT</t>
  </si>
  <si>
    <t>EMERG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</si>
  <si>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</si>
  <si>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</si>
  <si>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</si>
  <si>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</si>
  <si>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</si>
  <si>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</si>
  <si>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</si>
  <si>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</si>
  <si>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</si>
  <si>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 (Main), SW (Surrogate Weed), WF (Weed-Free)</t>
  </si>
  <si>
    <t>EMERG = Dry bean emergence</t>
  </si>
  <si>
    <t>EMERG1 = Dry bean emergence</t>
  </si>
  <si>
    <t>g/0.5m^2 at peak weed biomass collection</t>
  </si>
  <si>
    <t>g/1 m^2 at peak weed biomass collection</t>
  </si>
  <si>
    <t># of plants per 2m</t>
  </si>
  <si>
    <t>BEANYD - Dry bean yield</t>
  </si>
  <si>
    <t>BEANYD1 - Dry bean yield</t>
  </si>
  <si>
    <t>kg/ha</t>
  </si>
  <si>
    <t>BEANYD2 - Dry bean yield</t>
  </si>
  <si>
    <t>adjusted lbs per acre</t>
  </si>
  <si>
    <t>BEANYD3 = Dry bean yield</t>
  </si>
  <si>
    <t>adjusted bu per acre</t>
  </si>
  <si>
    <t>adjusted kg per ha</t>
  </si>
  <si>
    <t>GUIDANCE KEY FOR PAGES IN SPREADSHEET</t>
  </si>
  <si>
    <t>Read_Me</t>
  </si>
  <si>
    <t>This worksheet.  Guidance through database</t>
  </si>
  <si>
    <t>cereal_rye_weed_biomass</t>
  </si>
  <si>
    <t xml:space="preserve">Rye biomass and weeds were measured at the block levle prior to terminating rye and planting dry beans. </t>
  </si>
  <si>
    <t>dry_bean_emergence</t>
  </si>
  <si>
    <t xml:space="preserve">Counted all plants in 1m of row length in each of the main plots and each of the subplots. </t>
  </si>
  <si>
    <t>dry_bean_biomass</t>
  </si>
  <si>
    <t>Collected bean biomass from all plots/subplots from 1 cut of 0.5m2.</t>
  </si>
  <si>
    <t>weeds_biomass</t>
  </si>
  <si>
    <t>Collected weed biomass divided by intrarow and interrow weed biomass from 1 0.5m2 cut per each plot/subplot.</t>
  </si>
  <si>
    <t>harvest_data</t>
  </si>
  <si>
    <t>Plant stands and grain weights from harvesting black bean plants in 2m total row length of each plot/subplot.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</si>
  <si>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</si>
  <si>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</si>
  <si>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</si>
  <si>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</si>
  <si>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</si>
  <si>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</si>
  <si>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</si>
  <si>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</si>
  <si>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RYEBM</t>
  </si>
  <si>
    <t>RYEBM1</t>
  </si>
  <si>
    <t>RYEBM2</t>
  </si>
  <si>
    <t>RYEBM3</t>
  </si>
  <si>
    <t>Biomass (g/ 0.5m-2)</t>
  </si>
  <si>
    <t>Biomass (g/m-2)</t>
  </si>
  <si>
    <t>EMERG1</t>
  </si>
  <si>
    <t>EMERG2</t>
  </si>
  <si>
    <t>EMERG3</t>
  </si>
  <si>
    <t># of seedlings per m</t>
  </si>
  <si>
    <t>BBM</t>
  </si>
  <si>
    <t>BBM1</t>
  </si>
  <si>
    <t>BBM2</t>
  </si>
  <si>
    <t>BBM3</t>
  </si>
  <si>
    <t>Bean biomass (g/ 0.5m-2)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</si>
  <si>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</si>
  <si>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</si>
  <si>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</si>
  <si>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</si>
  <si>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</si>
  <si>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</si>
  <si>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</si>
  <si>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</si>
  <si>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</si>
  <si>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</si>
  <si>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</si>
  <si>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</si>
  <si>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</si>
  <si>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</si>
  <si>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</si>
  <si>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</si>
  <si>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</si>
  <si>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</si>
  <si>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</si>
  <si>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</si>
  <si>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</si>
  <si>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</si>
  <si>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</si>
  <si>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(g/1m-2)</t>
  </si>
  <si>
    <t>Total Weed Biomass kg/ha</t>
  </si>
  <si>
    <t>Total Weed Biomass lbs/ac</t>
  </si>
  <si>
    <t>DEN</t>
  </si>
  <si>
    <t>DEN1</t>
  </si>
  <si>
    <t>DEN2</t>
  </si>
  <si>
    <t>Count of plants Row-length 1</t>
  </si>
  <si>
    <t>Count of plants Row-length 2</t>
  </si>
  <si>
    <t>Stand_ha</t>
  </si>
  <si>
    <t>Stand_ac</t>
  </si>
  <si>
    <t>Total Threshed Dry bean yield (g/2m length)</t>
  </si>
  <si>
    <t xml:space="preserve">seed % moisture </t>
  </si>
  <si>
    <t>RYEBM = Cereal rye biomass</t>
  </si>
  <si>
    <t>g/ 0.5m^2</t>
  </si>
  <si>
    <t>RYEBM1 = Cereal rye biomass</t>
  </si>
  <si>
    <t>g/ 1m^2</t>
  </si>
  <si>
    <t>RYEBM2 = Cereal rye biomass</t>
  </si>
  <si>
    <t>RYEBM3 = Cereal rye biomass</t>
  </si>
  <si>
    <t>lbs/ac</t>
  </si>
  <si>
    <t># of plants per 1m, sometimes average of two 1m counts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</si>
  <si>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</si>
  <si>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</si>
  <si>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</si>
  <si>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</si>
  <si>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</si>
  <si>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</si>
  <si>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 xml:space="preserve">BBM1 -Dry bean biomass 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</si>
  <si>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</si>
  <si>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</si>
  <si>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</si>
  <si>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</si>
  <si>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</si>
  <si>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</si>
  <si>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</si>
  <si>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</si>
  <si>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</si>
  <si>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</si>
  <si>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</si>
  <si>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</si>
  <si>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</si>
  <si>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</si>
  <si>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</si>
  <si>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</si>
  <si>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</si>
  <si>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</si>
  <si>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DEN1 - Dry bean density</t>
  </si>
  <si>
    <t>DEN2 - Dry bean density</t>
  </si>
  <si>
    <t># or plants per acre</t>
  </si>
  <si>
    <t xml:space="preserve">g/2m </t>
  </si>
  <si>
    <t>WI (Arlingtion Research Farm, Arlington, 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</si>
</sst>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2" borderId="10" xfId="0" applyFill="1" applyBorder="1"/>
    <xf numFmtId="0" fontId="0" fillId="2" borderId="11" xfId="0" applyFill="1" applyBorder="1" applyAlignment="1">
      <alignment wrapText="1"/>
    </xf>
    <xf numFmtId="0" fontId="0" fillId="2" borderId="11" xfId="0" applyFill="1" applyBorder="1"/>
    <xf numFmtId="0" fontId="0" fillId="2" borderId="8" xfId="0" applyFill="1" applyBorder="1"/>
    <xf numFmtId="0" fontId="1" fillId="3" borderId="11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/>
    <xf numFmtId="0" fontId="0" fillId="2" borderId="0" xfId="0" applyFill="1"/>
    <xf numFmtId="0" fontId="1" fillId="3" borderId="8" xfId="0" applyFont="1" applyFill="1" applyBorder="1"/>
    <xf numFmtId="14" fontId="0" fillId="0" borderId="2" xfId="0" applyNumberFormat="1" applyBorder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11" xfId="0" applyBorder="1"/>
    <xf numFmtId="0" fontId="0" fillId="5" borderId="11" xfId="0" applyFill="1" applyBorder="1" applyAlignment="1">
      <alignment wrapText="1"/>
    </xf>
    <xf numFmtId="0" fontId="0" fillId="5" borderId="0" xfId="0" applyFill="1"/>
    <xf numFmtId="0" fontId="0" fillId="2" borderId="14" xfId="0" applyFill="1" applyBorder="1"/>
    <xf numFmtId="0" fontId="0" fillId="6" borderId="11" xfId="0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/>
    <xf numFmtId="0" fontId="0" fillId="6" borderId="11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2" borderId="11" xfId="0" applyFill="1" applyBorder="1" applyAlignment="1">
      <alignment horizontal="center" wrapText="1"/>
    </xf>
    <xf numFmtId="2" fontId="0" fillId="0" borderId="0" xfId="0" applyNumberFormat="1"/>
    <xf numFmtId="0" fontId="1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5F0C3C84-8E0C-114C-8769-36AFF3DC29F8}" userId="S::ey239@cornell.edu::107cffae-951d-4dbd-9376-679231abff60" providerId="AD"/>
  <person displayName="Sandra Wayman" id="{D7332D60-1C58-C040-8AB3-1607C98710B6}" userId="S::sw783@cornell.edu::c8e2008c-7f06-40a0-8cd3-8622ce8dd6ef" providerId="AD"/>
  <person displayName="Ben Brockmueller" id="{F8E7BD4D-303C-464D-B7FD-C2C63AF526A6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5F0C3C84-8E0C-114C-8769-36AFF3DC29F8}" id="{38312FF8-369E-FD4B-9BCA-B90876435E5E}">
    <text>Convert biomass of 0.5 m^2 to 1 m^2 by multiplying by 2</text>
  </threadedComment>
  <threadedComment ref="G4" dT="2024-04-04T18:04:53.96" personId="{5F0C3C84-8E0C-114C-8769-36AFF3DC29F8}" id="{24F65EE4-9D8C-1845-B003-8E7D02E7972E}">
    <text xml:space="preserve">Convert g to to Kg by dividing by 1000. Convert 0.5m^2 to ha by multiplying by 0.5/10000.  Or multiply your g by 20
</text>
  </threadedComment>
  <threadedComment ref="H4" dT="2024-04-04T17:58:12.19" personId="{5F0C3C84-8E0C-114C-8769-36AFF3DC29F8}" id="{E8BEF6E6-0C41-8844-8090-9B0A640E2BD9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" dT="2024-04-04T18:18:40.04" personId="{5F0C3C84-8E0C-114C-8769-36AFF3DC29F8}" id="{7F5D739C-834E-B744-9D57-22F5D0450222}">
    <text>Calculated by taking the number of plants per m, divided by row spacing (in this case, 0.762m) and multiplying by 10000</text>
  </threadedComment>
  <threadedComment ref="K4" dT="2024-04-04T18:20:02.69" personId="{5F0C3C84-8E0C-114C-8769-36AFF3DC29F8}" id="{C83263E0-B7D0-1A42-A822-250729F3F436}">
    <text>Convert ha to ac by a conversion factor of 2.471</text>
  </threadedComment>
  <threadedComment ref="L4" dT="2024-01-08T19:31:56.86" personId="{F8E7BD4D-303C-464D-B7FD-C2C63AF526A6}" id="{B19FE389-B6E4-E743-808E-9CB818B86589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" dT="2024-04-04T19:00:34.88" personId="{5F0C3C84-8E0C-114C-8769-36AFF3DC29F8}" id="{A16F7632-AFFA-B641-9C28-62AB7E07ECCE}">
    <text>Total intrarow 
Weed Biomass in kg/ha</text>
  </threadedComment>
  <threadedComment ref="L5" dT="2024-04-04T19:04:16.99" personId="{5F0C3C84-8E0C-114C-8769-36AFF3DC29F8}" id="{EE79E7A6-EA55-0441-8209-8979E0268B2A}">
    <text>Total In-Row Weed Biomass in lbs/ac</text>
  </threadedComment>
  <threadedComment ref="O5" dT="2024-04-04T19:00:34.88" personId="{5F0C3C84-8E0C-114C-8769-36AFF3DC29F8}" id="{A235B545-2965-B347-8ED4-26485E63E69F}">
    <text>Total interrow 
Weed Biomass in kg/ha</text>
  </threadedComment>
  <threadedComment ref="P5" dT="2024-04-04T19:04:16.99" personId="{5F0C3C84-8E0C-114C-8769-36AFF3DC29F8}" id="{1147C9B0-E520-1840-9C05-11F63AA6AC9E}">
    <text>Total Interrow Weed Biomass in lbs/ac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4" dT="2024-01-08T20:23:45.10" personId="{F8E7BD4D-303C-464D-B7FD-C2C63AF526A6}" id="{0F8EC194-5EFB-CA4E-87CA-5338F30C619D}">
    <text>Stand Counts at harvest on a per hectare basis.</text>
  </threadedComment>
  <threadedComment ref="O4" dT="2023-02-10T14:06:22.92" personId="{D7332D60-1C58-C040-8AB3-1607C98710B6}" id="{D96DE7A5-C82C-734D-A145-DC21D7F47841}">
    <text>3.28 = convert 1 meter to feet
2 = two meter row lengths
2.5 = row spacing (30 in) expressed in feet</text>
  </threadedComment>
  <threadedComment ref="P4" dT="2023-02-10T14:07:30.14" personId="{D7332D60-1C58-C040-8AB3-1607C98710B6}" id="{4F8076BC-513B-C64A-B93F-F8B065E682D2}">
    <text>1 lb = 454 grams</text>
  </threadedComment>
  <threadedComment ref="Q4" dT="2023-02-10T14:26:56.20" personId="{D7332D60-1C58-C040-8AB3-1607C98710B6}" id="{173C5658-E571-1F46-88E1-0B6E6392E515}">
    <text>43560 ft2 per 1 acre</text>
  </threadedComment>
  <threadedComment ref="Q4" dT="2023-02-10T14:29:10.46" personId="{D7332D60-1C58-C040-8AB3-1607C98710B6}" id="{70AB4ED3-E414-4242-AFFD-F88487EC23A8}" parentId="{173C5658-E571-1F46-88E1-0B6E6392E515}">
    <text>The “2 meter row length” is accounted for in the harvested area cell</text>
  </threadedComment>
  <threadedComment ref="T4" dT="2023-02-10T14:31:01.64" personId="{D7332D60-1C58-C040-8AB3-1607C98710B6}" id="{CA88B68C-61D9-4943-B346-C860F4680D87}">
    <text xml:space="preserve">Assume the grain moisture is very close to zero (thus the 0.00001 in numerator). 13% moisture is standard for soybean </text>
  </threadedComment>
  <threadedComment ref="T4" dT="2024-04-02T21:47:01.81" personId="{5F0C3C84-8E0C-114C-8769-36AFF3DC29F8}" id="{AC55E986-AD9A-D045-9C89-1A3CAD9326A2}" parentId="{CA88B68C-61D9-4943-B346-C860F4680D87}">
    <text>We are using 14% for dry beans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2"/>
  <sheetViews>
    <sheetView zoomScale="150" workbookViewId="0">
      <selection activeCell="I23" sqref="I23"/>
    </sheetView>
  </sheetViews>
  <sheetFormatPr baseColWidth="10" defaultRowHeight="16" x14ac:dyDescent="0.2"/>
  <cols>
    <col min="1" max="1" width="25.1640625" customWidth="1"/>
  </cols>
  <sheetData>
    <row r="1" spans="1:2" x14ac:dyDescent="0.2">
      <c r="A1" s="27" t="s">
        <v>154</v>
      </c>
    </row>
    <row r="3" spans="1:2" x14ac:dyDescent="0.2">
      <c r="A3" t="s">
        <v>155</v>
      </c>
      <c r="B3" t="s">
        <v>156</v>
      </c>
    </row>
    <row r="4" spans="1:2" x14ac:dyDescent="0.2">
      <c r="A4" t="s">
        <v>157</v>
      </c>
      <c r="B4" t="s">
        <v>158</v>
      </c>
    </row>
    <row r="5" spans="1:2" x14ac:dyDescent="0.2">
      <c r="A5" t="s">
        <v>159</v>
      </c>
      <c r="B5" t="s">
        <v>160</v>
      </c>
    </row>
    <row r="6" spans="1:2" x14ac:dyDescent="0.2">
      <c r="A6" t="s">
        <v>161</v>
      </c>
      <c r="B6" t="s">
        <v>162</v>
      </c>
    </row>
    <row r="7" spans="1:2" x14ac:dyDescent="0.2">
      <c r="A7" t="s">
        <v>163</v>
      </c>
      <c r="B7" t="s">
        <v>164</v>
      </c>
    </row>
    <row r="8" spans="1:2" x14ac:dyDescent="0.2">
      <c r="A8" s="28" t="s">
        <v>165</v>
      </c>
      <c r="B8" s="28" t="s">
        <v>166</v>
      </c>
    </row>
    <row r="9" spans="1:2" x14ac:dyDescent="0.2">
      <c r="A9" t="s">
        <v>167</v>
      </c>
      <c r="B9" t="s">
        <v>168</v>
      </c>
    </row>
    <row r="10" spans="1:2" x14ac:dyDescent="0.2">
      <c r="A10" t="s">
        <v>169</v>
      </c>
      <c r="B10" t="s">
        <v>170</v>
      </c>
    </row>
    <row r="11" spans="1:2" x14ac:dyDescent="0.2">
      <c r="A11" t="s">
        <v>171</v>
      </c>
      <c r="B11" t="s">
        <v>172</v>
      </c>
    </row>
    <row r="12" spans="1:2" x14ac:dyDescent="0.2">
      <c r="A12" t="s">
        <v>173</v>
      </c>
      <c r="B12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0EF-0E2C-A740-B80F-BF6D5DAA320E}">
  <dimension ref="A1:AG5"/>
  <sheetViews>
    <sheetView workbookViewId="0">
      <selection sqref="A1:AG5"/>
    </sheetView>
  </sheetViews>
  <sheetFormatPr baseColWidth="10" defaultRowHeight="16" x14ac:dyDescent="0.2"/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24</v>
      </c>
      <c r="B2" t="s">
        <v>21</v>
      </c>
      <c r="C2" t="s">
        <v>12</v>
      </c>
      <c r="D2">
        <v>1</v>
      </c>
      <c r="E2">
        <v>101</v>
      </c>
      <c r="F2" s="20" t="s">
        <v>104</v>
      </c>
      <c r="G2" s="22">
        <v>14</v>
      </c>
      <c r="H2" s="23">
        <v>183727.03412073493</v>
      </c>
      <c r="I2" s="23">
        <v>74353.31206828609</v>
      </c>
      <c r="J2">
        <v>49.568874712190727</v>
      </c>
      <c r="K2">
        <v>210.3</v>
      </c>
      <c r="L2">
        <v>420.6</v>
      </c>
      <c r="M2">
        <v>4206</v>
      </c>
      <c r="N2">
        <v>3752.5048740000002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38</v>
      </c>
      <c r="AB2">
        <v>249343.83202099739</v>
      </c>
      <c r="AC2">
        <v>100908.06637838826</v>
      </c>
      <c r="AD2">
        <v>273.51</v>
      </c>
      <c r="AE2">
        <v>31.010704643287685</v>
      </c>
      <c r="AF2">
        <v>1860.6422785972611</v>
      </c>
      <c r="AG2">
        <v>2085.50089796574</v>
      </c>
    </row>
    <row r="3" spans="1:33" x14ac:dyDescent="0.2">
      <c r="A3" t="s">
        <v>33</v>
      </c>
      <c r="B3" t="s">
        <v>21</v>
      </c>
      <c r="C3" t="s">
        <v>12</v>
      </c>
      <c r="D3">
        <v>2</v>
      </c>
      <c r="E3">
        <v>201</v>
      </c>
      <c r="F3" s="20" t="s">
        <v>104</v>
      </c>
      <c r="G3" s="22">
        <v>18</v>
      </c>
      <c r="H3" s="23">
        <v>236220.4724409449</v>
      </c>
      <c r="I3" s="23">
        <v>95597.11551636782</v>
      </c>
      <c r="J3">
        <v>63.731410344245212</v>
      </c>
      <c r="K3">
        <v>293.7</v>
      </c>
      <c r="L3">
        <v>587.4</v>
      </c>
      <c r="M3">
        <v>5874</v>
      </c>
      <c r="N3">
        <v>5240.6594460000006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38</v>
      </c>
      <c r="AB3">
        <v>249343.83202099739</v>
      </c>
      <c r="AC3">
        <v>100908.06637838826</v>
      </c>
      <c r="AD3">
        <v>323.5</v>
      </c>
      <c r="AE3">
        <v>36.678596585512658</v>
      </c>
      <c r="AF3">
        <v>2200.7157951307595</v>
      </c>
      <c r="AG3">
        <v>2466.6722989723116</v>
      </c>
    </row>
    <row r="4" spans="1:33" x14ac:dyDescent="0.2">
      <c r="A4" t="s">
        <v>40</v>
      </c>
      <c r="B4" t="s">
        <v>21</v>
      </c>
      <c r="C4" t="s">
        <v>12</v>
      </c>
      <c r="D4">
        <v>3</v>
      </c>
      <c r="E4">
        <v>304</v>
      </c>
      <c r="F4" s="20" t="s">
        <v>104</v>
      </c>
      <c r="G4" s="22">
        <v>19</v>
      </c>
      <c r="H4" s="23">
        <v>249343.83202099739</v>
      </c>
      <c r="I4" s="23">
        <v>100908.06637838826</v>
      </c>
      <c r="J4">
        <v>67.272044252258851</v>
      </c>
      <c r="K4">
        <v>126.4</v>
      </c>
      <c r="L4">
        <v>252.8</v>
      </c>
      <c r="M4">
        <v>2528</v>
      </c>
      <c r="N4">
        <v>2255.428512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</v>
      </c>
      <c r="AB4">
        <v>229658.79265091865</v>
      </c>
      <c r="AC4">
        <v>92941.640085357605</v>
      </c>
      <c r="AD4">
        <v>99.11</v>
      </c>
      <c r="AE4">
        <v>11.237142836445624</v>
      </c>
      <c r="AF4">
        <v>674.22857018673744</v>
      </c>
      <c r="AG4">
        <v>755.70909289380461</v>
      </c>
    </row>
    <row r="5" spans="1:33" x14ac:dyDescent="0.2">
      <c r="A5" t="s">
        <v>53</v>
      </c>
      <c r="B5" t="s">
        <v>21</v>
      </c>
      <c r="C5" t="s">
        <v>12</v>
      </c>
      <c r="D5">
        <v>4</v>
      </c>
      <c r="E5">
        <v>402</v>
      </c>
      <c r="F5" s="20" t="s">
        <v>104</v>
      </c>
      <c r="G5" s="22">
        <v>14</v>
      </c>
      <c r="H5" s="23">
        <v>183727.03412073493</v>
      </c>
      <c r="I5" s="23">
        <v>74353.31206828609</v>
      </c>
      <c r="J5">
        <v>49.568874712190727</v>
      </c>
      <c r="K5">
        <v>229.9</v>
      </c>
      <c r="L5">
        <v>459.8</v>
      </c>
      <c r="M5">
        <v>4598</v>
      </c>
      <c r="N5">
        <v>4102.2390420000002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38</v>
      </c>
      <c r="AB5">
        <v>249343.83202099739</v>
      </c>
      <c r="AC5">
        <v>100908.06637838826</v>
      </c>
      <c r="AD5">
        <v>185.79</v>
      </c>
      <c r="AE5">
        <v>21.064965872093957</v>
      </c>
      <c r="AF5">
        <v>1263.8979523256376</v>
      </c>
      <c r="AG5">
        <v>1416.6400198641907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FA2-A1FC-944C-B6D2-2DF6A1066BF9}">
  <dimension ref="A1:H40"/>
  <sheetViews>
    <sheetView tabSelected="1" workbookViewId="0">
      <selection activeCell="O37" sqref="O37"/>
    </sheetView>
  </sheetViews>
  <sheetFormatPr baseColWidth="10" defaultRowHeight="16" x14ac:dyDescent="0.2"/>
  <cols>
    <col min="1" max="1" width="22" customWidth="1"/>
    <col min="5" max="5" width="15.1640625" customWidth="1"/>
    <col min="8" max="8" width="15.33203125" customWidth="1"/>
  </cols>
  <sheetData>
    <row r="1" spans="1:8" x14ac:dyDescent="0.2">
      <c r="A1" s="56" t="s">
        <v>98</v>
      </c>
      <c r="B1" s="57"/>
      <c r="C1" s="57"/>
      <c r="D1" s="57"/>
      <c r="E1" s="57"/>
      <c r="F1" s="57"/>
      <c r="G1" s="58"/>
      <c r="H1" s="16"/>
    </row>
    <row r="2" spans="1:8" x14ac:dyDescent="0.2">
      <c r="A2" s="56"/>
      <c r="B2" s="57"/>
      <c r="C2" s="57"/>
      <c r="D2" s="57"/>
      <c r="E2" s="57"/>
      <c r="F2" s="57"/>
      <c r="G2" s="58"/>
      <c r="H2" s="16"/>
    </row>
    <row r="3" spans="1:8" x14ac:dyDescent="0.2">
      <c r="A3" s="51"/>
      <c r="B3" s="52"/>
      <c r="C3" s="52"/>
      <c r="D3" s="52"/>
      <c r="E3" s="52"/>
      <c r="F3" s="52"/>
      <c r="G3" s="53"/>
      <c r="H3" s="16" t="s">
        <v>6</v>
      </c>
    </row>
    <row r="4" spans="1:8" ht="34" x14ac:dyDescent="0.2">
      <c r="A4" s="9" t="s">
        <v>0</v>
      </c>
      <c r="B4" s="9" t="s">
        <v>1</v>
      </c>
      <c r="C4" s="9" t="s">
        <v>3</v>
      </c>
      <c r="D4" s="9" t="s">
        <v>2</v>
      </c>
      <c r="E4" s="10" t="s">
        <v>4</v>
      </c>
      <c r="F4" s="9" t="s">
        <v>59</v>
      </c>
      <c r="G4" s="9" t="s">
        <v>5</v>
      </c>
      <c r="H4" s="12" t="s">
        <v>60</v>
      </c>
    </row>
    <row r="5" spans="1:8" x14ac:dyDescent="0.2">
      <c r="A5" t="s">
        <v>61</v>
      </c>
      <c r="B5" t="s">
        <v>62</v>
      </c>
      <c r="C5" t="s">
        <v>9</v>
      </c>
      <c r="D5">
        <v>1</v>
      </c>
      <c r="E5">
        <v>101</v>
      </c>
    </row>
    <row r="6" spans="1:8" x14ac:dyDescent="0.2">
      <c r="A6" t="s">
        <v>63</v>
      </c>
      <c r="B6" t="s">
        <v>62</v>
      </c>
      <c r="C6" t="s">
        <v>9</v>
      </c>
      <c r="D6">
        <v>1</v>
      </c>
      <c r="E6">
        <v>101</v>
      </c>
      <c r="F6" t="s">
        <v>7</v>
      </c>
    </row>
    <row r="7" spans="1:8" x14ac:dyDescent="0.2">
      <c r="A7" t="s">
        <v>64</v>
      </c>
      <c r="B7" t="s">
        <v>62</v>
      </c>
      <c r="C7" t="s">
        <v>10</v>
      </c>
      <c r="D7">
        <v>1</v>
      </c>
      <c r="E7">
        <v>102</v>
      </c>
    </row>
    <row r="8" spans="1:8" x14ac:dyDescent="0.2">
      <c r="A8" t="s">
        <v>65</v>
      </c>
      <c r="B8" t="s">
        <v>62</v>
      </c>
      <c r="C8" t="s">
        <v>10</v>
      </c>
      <c r="D8">
        <v>1</v>
      </c>
      <c r="E8">
        <v>102</v>
      </c>
      <c r="F8" t="s">
        <v>7</v>
      </c>
    </row>
    <row r="9" spans="1:8" x14ac:dyDescent="0.2">
      <c r="A9" t="s">
        <v>66</v>
      </c>
      <c r="B9" t="s">
        <v>62</v>
      </c>
      <c r="C9" t="s">
        <v>11</v>
      </c>
      <c r="D9">
        <v>1</v>
      </c>
      <c r="E9">
        <v>103</v>
      </c>
    </row>
    <row r="10" spans="1:8" x14ac:dyDescent="0.2">
      <c r="A10" t="s">
        <v>67</v>
      </c>
      <c r="B10" t="s">
        <v>62</v>
      </c>
      <c r="C10" t="s">
        <v>11</v>
      </c>
      <c r="D10">
        <v>1</v>
      </c>
      <c r="E10">
        <v>103</v>
      </c>
      <c r="F10" t="s">
        <v>7</v>
      </c>
    </row>
    <row r="11" spans="1:8" x14ac:dyDescent="0.2">
      <c r="A11" t="s">
        <v>68</v>
      </c>
      <c r="B11" t="s">
        <v>62</v>
      </c>
      <c r="C11" t="s">
        <v>12</v>
      </c>
      <c r="D11">
        <v>1</v>
      </c>
      <c r="E11">
        <v>104</v>
      </c>
    </row>
    <row r="12" spans="1:8" x14ac:dyDescent="0.2">
      <c r="A12" t="s">
        <v>69</v>
      </c>
      <c r="B12" t="s">
        <v>62</v>
      </c>
      <c r="C12" t="s">
        <v>12</v>
      </c>
      <c r="D12">
        <v>1</v>
      </c>
      <c r="E12">
        <v>104</v>
      </c>
      <c r="F12" t="s">
        <v>8</v>
      </c>
    </row>
    <row r="13" spans="1:8" x14ac:dyDescent="0.2">
      <c r="A13" t="s">
        <v>70</v>
      </c>
      <c r="B13" t="s">
        <v>62</v>
      </c>
      <c r="C13" t="s">
        <v>12</v>
      </c>
      <c r="D13">
        <v>1</v>
      </c>
      <c r="E13">
        <v>104</v>
      </c>
      <c r="F13" t="s">
        <v>7</v>
      </c>
    </row>
    <row r="14" spans="1:8" x14ac:dyDescent="0.2">
      <c r="A14" t="s">
        <v>71</v>
      </c>
      <c r="B14" t="s">
        <v>62</v>
      </c>
      <c r="C14" t="s">
        <v>11</v>
      </c>
      <c r="D14">
        <v>2</v>
      </c>
      <c r="E14">
        <v>201</v>
      </c>
    </row>
    <row r="15" spans="1:8" x14ac:dyDescent="0.2">
      <c r="A15" t="s">
        <v>72</v>
      </c>
      <c r="B15" t="s">
        <v>62</v>
      </c>
      <c r="C15" t="s">
        <v>11</v>
      </c>
      <c r="D15">
        <v>2</v>
      </c>
      <c r="E15">
        <v>201</v>
      </c>
      <c r="F15" t="s">
        <v>7</v>
      </c>
    </row>
    <row r="16" spans="1:8" x14ac:dyDescent="0.2">
      <c r="A16" t="s">
        <v>73</v>
      </c>
      <c r="B16" t="s">
        <v>62</v>
      </c>
      <c r="C16" t="s">
        <v>12</v>
      </c>
      <c r="D16">
        <v>2</v>
      </c>
      <c r="E16">
        <v>202</v>
      </c>
    </row>
    <row r="17" spans="1:6" x14ac:dyDescent="0.2">
      <c r="A17" t="s">
        <v>74</v>
      </c>
      <c r="B17" t="s">
        <v>62</v>
      </c>
      <c r="C17" t="s">
        <v>12</v>
      </c>
      <c r="D17">
        <v>2</v>
      </c>
      <c r="E17">
        <v>202</v>
      </c>
      <c r="F17" t="s">
        <v>8</v>
      </c>
    </row>
    <row r="18" spans="1:6" x14ac:dyDescent="0.2">
      <c r="A18" t="s">
        <v>75</v>
      </c>
      <c r="B18" t="s">
        <v>62</v>
      </c>
      <c r="C18" t="s">
        <v>12</v>
      </c>
      <c r="D18">
        <v>2</v>
      </c>
      <c r="E18">
        <v>202</v>
      </c>
      <c r="F18" t="s">
        <v>7</v>
      </c>
    </row>
    <row r="19" spans="1:6" x14ac:dyDescent="0.2">
      <c r="A19" t="s">
        <v>76</v>
      </c>
      <c r="B19" t="s">
        <v>62</v>
      </c>
      <c r="C19" t="s">
        <v>9</v>
      </c>
      <c r="D19">
        <v>2</v>
      </c>
      <c r="E19">
        <v>203</v>
      </c>
    </row>
    <row r="20" spans="1:6" x14ac:dyDescent="0.2">
      <c r="A20" t="s">
        <v>77</v>
      </c>
      <c r="B20" t="s">
        <v>62</v>
      </c>
      <c r="C20" t="s">
        <v>9</v>
      </c>
      <c r="D20">
        <v>2</v>
      </c>
      <c r="E20">
        <v>203</v>
      </c>
      <c r="F20" t="s">
        <v>7</v>
      </c>
    </row>
    <row r="21" spans="1:6" x14ac:dyDescent="0.2">
      <c r="A21" t="s">
        <v>78</v>
      </c>
      <c r="B21" t="s">
        <v>62</v>
      </c>
      <c r="C21" t="s">
        <v>10</v>
      </c>
      <c r="D21">
        <v>2</v>
      </c>
      <c r="E21">
        <v>204</v>
      </c>
    </row>
    <row r="22" spans="1:6" x14ac:dyDescent="0.2">
      <c r="A22" t="s">
        <v>79</v>
      </c>
      <c r="B22" t="s">
        <v>62</v>
      </c>
      <c r="C22" t="s">
        <v>10</v>
      </c>
      <c r="D22">
        <v>2</v>
      </c>
      <c r="E22">
        <v>204</v>
      </c>
      <c r="F22" t="s">
        <v>7</v>
      </c>
    </row>
    <row r="23" spans="1:6" x14ac:dyDescent="0.2">
      <c r="A23" t="s">
        <v>80</v>
      </c>
      <c r="B23" t="s">
        <v>62</v>
      </c>
      <c r="C23" t="s">
        <v>12</v>
      </c>
      <c r="D23">
        <v>3</v>
      </c>
      <c r="E23">
        <v>301</v>
      </c>
    </row>
    <row r="24" spans="1:6" x14ac:dyDescent="0.2">
      <c r="A24" t="s">
        <v>81</v>
      </c>
      <c r="B24" t="s">
        <v>62</v>
      </c>
      <c r="C24" t="s">
        <v>12</v>
      </c>
      <c r="D24">
        <v>3</v>
      </c>
      <c r="E24">
        <v>301</v>
      </c>
      <c r="F24" t="s">
        <v>8</v>
      </c>
    </row>
    <row r="25" spans="1:6" x14ac:dyDescent="0.2">
      <c r="A25" t="s">
        <v>82</v>
      </c>
      <c r="B25" t="s">
        <v>62</v>
      </c>
      <c r="C25" t="s">
        <v>12</v>
      </c>
      <c r="D25">
        <v>3</v>
      </c>
      <c r="E25">
        <v>301</v>
      </c>
      <c r="F25" t="s">
        <v>7</v>
      </c>
    </row>
    <row r="26" spans="1:6" x14ac:dyDescent="0.2">
      <c r="A26" t="s">
        <v>83</v>
      </c>
      <c r="B26" t="s">
        <v>62</v>
      </c>
      <c r="C26" t="s">
        <v>9</v>
      </c>
      <c r="D26">
        <v>3</v>
      </c>
      <c r="E26">
        <v>302</v>
      </c>
    </row>
    <row r="27" spans="1:6" x14ac:dyDescent="0.2">
      <c r="A27" t="s">
        <v>84</v>
      </c>
      <c r="B27" t="s">
        <v>62</v>
      </c>
      <c r="C27" t="s">
        <v>9</v>
      </c>
      <c r="D27">
        <v>3</v>
      </c>
      <c r="E27">
        <v>302</v>
      </c>
      <c r="F27" t="s">
        <v>7</v>
      </c>
    </row>
    <row r="28" spans="1:6" x14ac:dyDescent="0.2">
      <c r="A28" t="s">
        <v>85</v>
      </c>
      <c r="B28" t="s">
        <v>62</v>
      </c>
      <c r="C28" t="s">
        <v>10</v>
      </c>
      <c r="D28">
        <v>3</v>
      </c>
      <c r="E28">
        <v>303</v>
      </c>
    </row>
    <row r="29" spans="1:6" x14ac:dyDescent="0.2">
      <c r="A29" t="s">
        <v>86</v>
      </c>
      <c r="B29" t="s">
        <v>62</v>
      </c>
      <c r="C29" t="s">
        <v>10</v>
      </c>
      <c r="D29">
        <v>3</v>
      </c>
      <c r="E29">
        <v>303</v>
      </c>
      <c r="F29" t="s">
        <v>7</v>
      </c>
    </row>
    <row r="30" spans="1:6" x14ac:dyDescent="0.2">
      <c r="A30" t="s">
        <v>87</v>
      </c>
      <c r="B30" t="s">
        <v>62</v>
      </c>
      <c r="C30" t="s">
        <v>11</v>
      </c>
      <c r="D30">
        <v>3</v>
      </c>
      <c r="E30">
        <v>304</v>
      </c>
    </row>
    <row r="31" spans="1:6" x14ac:dyDescent="0.2">
      <c r="A31" t="s">
        <v>88</v>
      </c>
      <c r="B31" t="s">
        <v>62</v>
      </c>
      <c r="C31" t="s">
        <v>11</v>
      </c>
      <c r="D31">
        <v>3</v>
      </c>
      <c r="E31">
        <v>304</v>
      </c>
      <c r="F31" t="s">
        <v>7</v>
      </c>
    </row>
    <row r="32" spans="1:6" x14ac:dyDescent="0.2">
      <c r="A32" t="s">
        <v>89</v>
      </c>
      <c r="B32" t="s">
        <v>62</v>
      </c>
      <c r="C32" t="s">
        <v>10</v>
      </c>
      <c r="D32">
        <v>4</v>
      </c>
      <c r="E32">
        <v>401</v>
      </c>
    </row>
    <row r="33" spans="1:6" x14ac:dyDescent="0.2">
      <c r="A33" t="s">
        <v>90</v>
      </c>
      <c r="B33" t="s">
        <v>62</v>
      </c>
      <c r="C33" t="s">
        <v>10</v>
      </c>
      <c r="D33">
        <v>4</v>
      </c>
      <c r="E33">
        <v>401</v>
      </c>
      <c r="F33" t="s">
        <v>7</v>
      </c>
    </row>
    <row r="34" spans="1:6" x14ac:dyDescent="0.2">
      <c r="A34" t="s">
        <v>91</v>
      </c>
      <c r="B34" t="s">
        <v>62</v>
      </c>
      <c r="C34" t="s">
        <v>11</v>
      </c>
      <c r="D34">
        <v>4</v>
      </c>
      <c r="E34">
        <v>402</v>
      </c>
    </row>
    <row r="35" spans="1:6" x14ac:dyDescent="0.2">
      <c r="A35" t="s">
        <v>92</v>
      </c>
      <c r="B35" t="s">
        <v>62</v>
      </c>
      <c r="C35" t="s">
        <v>11</v>
      </c>
      <c r="D35">
        <v>4</v>
      </c>
      <c r="E35">
        <v>402</v>
      </c>
      <c r="F35" t="s">
        <v>7</v>
      </c>
    </row>
    <row r="36" spans="1:6" x14ac:dyDescent="0.2">
      <c r="A36" t="s">
        <v>93</v>
      </c>
      <c r="B36" t="s">
        <v>62</v>
      </c>
      <c r="C36" t="s">
        <v>12</v>
      </c>
      <c r="D36">
        <v>4</v>
      </c>
      <c r="E36">
        <v>403</v>
      </c>
    </row>
    <row r="37" spans="1:6" x14ac:dyDescent="0.2">
      <c r="A37" t="s">
        <v>94</v>
      </c>
      <c r="B37" t="s">
        <v>62</v>
      </c>
      <c r="C37" t="s">
        <v>12</v>
      </c>
      <c r="D37">
        <v>4</v>
      </c>
      <c r="E37">
        <v>403</v>
      </c>
      <c r="F37" t="s">
        <v>8</v>
      </c>
    </row>
    <row r="38" spans="1:6" x14ac:dyDescent="0.2">
      <c r="A38" t="s">
        <v>95</v>
      </c>
      <c r="B38" t="s">
        <v>62</v>
      </c>
      <c r="C38" t="s">
        <v>12</v>
      </c>
      <c r="D38">
        <v>4</v>
      </c>
      <c r="E38">
        <v>403</v>
      </c>
      <c r="F38" t="s">
        <v>7</v>
      </c>
    </row>
    <row r="39" spans="1:6" x14ac:dyDescent="0.2">
      <c r="A39" t="s">
        <v>96</v>
      </c>
      <c r="B39" t="s">
        <v>62</v>
      </c>
      <c r="C39" t="s">
        <v>9</v>
      </c>
      <c r="D39">
        <v>4</v>
      </c>
      <c r="E39">
        <v>404</v>
      </c>
    </row>
    <row r="40" spans="1:6" x14ac:dyDescent="0.2">
      <c r="A40" t="s">
        <v>97</v>
      </c>
      <c r="B40" t="s">
        <v>62</v>
      </c>
      <c r="C40" t="s">
        <v>9</v>
      </c>
      <c r="D40">
        <v>4</v>
      </c>
      <c r="E40">
        <v>404</v>
      </c>
      <c r="F40" t="s">
        <v>7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H15"/>
  <sheetViews>
    <sheetView workbookViewId="0">
      <selection activeCell="G25" sqref="G25"/>
    </sheetView>
  </sheetViews>
  <sheetFormatPr baseColWidth="10" defaultRowHeight="16" x14ac:dyDescent="0.2"/>
  <cols>
    <col min="1" max="1" width="17" customWidth="1"/>
    <col min="5" max="5" width="20" customWidth="1"/>
    <col min="6" max="6" width="15.83203125" customWidth="1"/>
  </cols>
  <sheetData>
    <row r="1" spans="1:8" x14ac:dyDescent="0.2">
      <c r="A1" s="51" t="s">
        <v>98</v>
      </c>
      <c r="B1" s="52"/>
      <c r="C1" s="52"/>
      <c r="D1" s="53"/>
      <c r="E1" s="54" t="s">
        <v>6</v>
      </c>
      <c r="F1" s="55"/>
      <c r="G1" s="55"/>
      <c r="H1" s="55"/>
    </row>
    <row r="2" spans="1:8" x14ac:dyDescent="0.2">
      <c r="A2" s="5"/>
      <c r="B2" s="6"/>
      <c r="C2" s="6"/>
      <c r="D2" s="8"/>
      <c r="E2" s="10"/>
      <c r="F2" s="10"/>
      <c r="G2" s="10"/>
      <c r="H2" s="10"/>
    </row>
    <row r="3" spans="1:8" x14ac:dyDescent="0.2">
      <c r="A3" s="1"/>
      <c r="B3" s="2"/>
      <c r="C3" s="2"/>
      <c r="D3" s="8"/>
      <c r="E3" s="10" t="s">
        <v>175</v>
      </c>
      <c r="F3" s="10" t="s">
        <v>176</v>
      </c>
      <c r="G3" s="10" t="s">
        <v>177</v>
      </c>
      <c r="H3" s="10" t="s">
        <v>178</v>
      </c>
    </row>
    <row r="4" spans="1:8" ht="17" x14ac:dyDescent="0.2">
      <c r="A4" s="3" t="s">
        <v>0</v>
      </c>
      <c r="B4" s="3" t="s">
        <v>1</v>
      </c>
      <c r="C4" s="3" t="s">
        <v>2</v>
      </c>
      <c r="D4" s="4" t="s">
        <v>5</v>
      </c>
      <c r="E4" s="7" t="s">
        <v>179</v>
      </c>
      <c r="F4" s="7" t="s">
        <v>180</v>
      </c>
      <c r="G4" s="30" t="s">
        <v>99</v>
      </c>
      <c r="H4" s="30" t="s">
        <v>100</v>
      </c>
    </row>
    <row r="5" spans="1:8" x14ac:dyDescent="0.2">
      <c r="A5" t="s">
        <v>13</v>
      </c>
      <c r="B5" t="s">
        <v>21</v>
      </c>
      <c r="C5">
        <v>1</v>
      </c>
      <c r="D5" s="17">
        <v>45078</v>
      </c>
      <c r="E5">
        <v>733.9</v>
      </c>
      <c r="F5">
        <f>E5*2</f>
        <v>1467.8</v>
      </c>
      <c r="G5">
        <f t="shared" ref="G5" si="0">((E5/0.5)*10000)/1000</f>
        <v>14678</v>
      </c>
      <c r="H5" s="18">
        <f>G5*0.892179</f>
        <v>13095.403362000001</v>
      </c>
    </row>
    <row r="6" spans="1:8" x14ac:dyDescent="0.2">
      <c r="A6" t="s">
        <v>14</v>
      </c>
      <c r="B6" t="s">
        <v>21</v>
      </c>
      <c r="C6">
        <v>1</v>
      </c>
      <c r="D6" s="19">
        <v>45078</v>
      </c>
      <c r="E6">
        <v>0</v>
      </c>
      <c r="F6">
        <f t="shared" ref="F6:F12" si="1">E6*2</f>
        <v>0</v>
      </c>
      <c r="G6">
        <f t="shared" ref="G6:G12" si="2">((E6/0.5)*10000)/1000</f>
        <v>0</v>
      </c>
      <c r="H6" s="18">
        <f t="shared" ref="H6:H12" si="3">G6*0.892179</f>
        <v>0</v>
      </c>
    </row>
    <row r="7" spans="1:8" x14ac:dyDescent="0.2">
      <c r="A7" t="s">
        <v>15</v>
      </c>
      <c r="B7" t="s">
        <v>21</v>
      </c>
      <c r="C7">
        <v>2</v>
      </c>
      <c r="D7" s="19">
        <v>45078</v>
      </c>
      <c r="E7">
        <v>685.80000000000007</v>
      </c>
      <c r="F7">
        <f t="shared" si="1"/>
        <v>1371.6000000000001</v>
      </c>
      <c r="G7">
        <f t="shared" si="2"/>
        <v>13716.000000000002</v>
      </c>
      <c r="H7" s="18">
        <f t="shared" si="3"/>
        <v>12237.127164000003</v>
      </c>
    </row>
    <row r="8" spans="1:8" x14ac:dyDescent="0.2">
      <c r="A8" t="s">
        <v>16</v>
      </c>
      <c r="B8" t="s">
        <v>21</v>
      </c>
      <c r="C8">
        <v>2</v>
      </c>
      <c r="D8" s="19">
        <v>45078</v>
      </c>
      <c r="E8">
        <v>0</v>
      </c>
      <c r="F8">
        <f t="shared" si="1"/>
        <v>0</v>
      </c>
      <c r="G8">
        <f t="shared" si="2"/>
        <v>0</v>
      </c>
      <c r="H8" s="18">
        <f t="shared" si="3"/>
        <v>0</v>
      </c>
    </row>
    <row r="9" spans="1:8" x14ac:dyDescent="0.2">
      <c r="A9" t="s">
        <v>17</v>
      </c>
      <c r="B9" t="s">
        <v>21</v>
      </c>
      <c r="C9">
        <v>3</v>
      </c>
      <c r="D9" s="19">
        <v>45078</v>
      </c>
      <c r="E9">
        <v>700</v>
      </c>
      <c r="F9">
        <f t="shared" si="1"/>
        <v>1400</v>
      </c>
      <c r="G9">
        <f t="shared" si="2"/>
        <v>14000</v>
      </c>
      <c r="H9" s="18">
        <f t="shared" si="3"/>
        <v>12490.506000000001</v>
      </c>
    </row>
    <row r="10" spans="1:8" x14ac:dyDescent="0.2">
      <c r="A10" t="s">
        <v>18</v>
      </c>
      <c r="B10" t="s">
        <v>21</v>
      </c>
      <c r="C10">
        <v>3</v>
      </c>
      <c r="D10" s="19">
        <v>45078</v>
      </c>
      <c r="E10">
        <v>0</v>
      </c>
      <c r="F10">
        <f t="shared" si="1"/>
        <v>0</v>
      </c>
      <c r="G10">
        <f t="shared" si="2"/>
        <v>0</v>
      </c>
      <c r="H10" s="18">
        <f t="shared" si="3"/>
        <v>0</v>
      </c>
    </row>
    <row r="11" spans="1:8" x14ac:dyDescent="0.2">
      <c r="A11" t="s">
        <v>19</v>
      </c>
      <c r="B11" t="s">
        <v>21</v>
      </c>
      <c r="C11">
        <v>4</v>
      </c>
      <c r="D11" s="19">
        <v>45078</v>
      </c>
      <c r="E11">
        <v>816</v>
      </c>
      <c r="F11">
        <f t="shared" si="1"/>
        <v>1632</v>
      </c>
      <c r="G11">
        <f t="shared" si="2"/>
        <v>16320</v>
      </c>
      <c r="H11" s="18">
        <f t="shared" si="3"/>
        <v>14560.361280000001</v>
      </c>
    </row>
    <row r="12" spans="1:8" x14ac:dyDescent="0.2">
      <c r="A12" t="s">
        <v>20</v>
      </c>
      <c r="B12" t="s">
        <v>21</v>
      </c>
      <c r="C12">
        <v>4</v>
      </c>
      <c r="D12" s="19">
        <v>45078</v>
      </c>
      <c r="E12">
        <v>0</v>
      </c>
      <c r="F12">
        <f t="shared" si="1"/>
        <v>0</v>
      </c>
      <c r="G12">
        <f t="shared" si="2"/>
        <v>0</v>
      </c>
      <c r="H12" s="18">
        <f t="shared" si="3"/>
        <v>0</v>
      </c>
    </row>
    <row r="15" spans="1:8" x14ac:dyDescent="0.2">
      <c r="A15" t="s">
        <v>101</v>
      </c>
    </row>
  </sheetData>
  <mergeCells count="2">
    <mergeCell ref="A1:D1"/>
    <mergeCell ref="E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L40"/>
  <sheetViews>
    <sheetView workbookViewId="0">
      <selection activeCell="I5" sqref="I5:L40"/>
    </sheetView>
  </sheetViews>
  <sheetFormatPr baseColWidth="10" defaultRowHeight="16" x14ac:dyDescent="0.2"/>
  <cols>
    <col min="1" max="1" width="15.6640625" customWidth="1"/>
    <col min="3" max="3" width="13.1640625" customWidth="1"/>
    <col min="7" max="7" width="16.5" customWidth="1"/>
    <col min="8" max="8" width="13.6640625" customWidth="1"/>
    <col min="9" max="9" width="16.5" customWidth="1"/>
    <col min="10" max="10" width="13.5" customWidth="1"/>
    <col min="11" max="11" width="16.5" customWidth="1"/>
    <col min="12" max="12" width="16" customWidth="1"/>
  </cols>
  <sheetData>
    <row r="1" spans="1:12" x14ac:dyDescent="0.2">
      <c r="A1" s="56" t="s">
        <v>98</v>
      </c>
      <c r="B1" s="57"/>
      <c r="C1" s="57"/>
      <c r="D1" s="57"/>
      <c r="E1" s="57"/>
      <c r="F1" s="57"/>
      <c r="G1" s="57"/>
      <c r="H1" s="58"/>
      <c r="I1" s="59" t="s">
        <v>109</v>
      </c>
      <c r="J1" s="60"/>
      <c r="K1" s="60"/>
      <c r="L1" s="61"/>
    </row>
    <row r="2" spans="1:12" x14ac:dyDescent="0.2">
      <c r="A2" s="56"/>
      <c r="B2" s="57"/>
      <c r="C2" s="57"/>
      <c r="D2" s="57"/>
      <c r="E2" s="57"/>
      <c r="F2" s="57"/>
      <c r="G2" s="57"/>
      <c r="H2" s="58"/>
      <c r="I2" s="51"/>
      <c r="J2" s="52"/>
      <c r="K2" s="52"/>
      <c r="L2" s="53"/>
    </row>
    <row r="3" spans="1:12" x14ac:dyDescent="0.2">
      <c r="A3" s="51"/>
      <c r="B3" s="52"/>
      <c r="C3" s="52"/>
      <c r="D3" s="52"/>
      <c r="E3" s="52"/>
      <c r="F3" s="52"/>
      <c r="G3" s="52"/>
      <c r="H3" s="53"/>
      <c r="I3" s="11" t="s">
        <v>130</v>
      </c>
      <c r="J3" t="s">
        <v>181</v>
      </c>
      <c r="K3" s="30" t="s">
        <v>182</v>
      </c>
      <c r="L3" s="30" t="s">
        <v>183</v>
      </c>
    </row>
    <row r="4" spans="1:12" ht="34" x14ac:dyDescent="0.2">
      <c r="A4" s="12" t="s">
        <v>0</v>
      </c>
      <c r="B4" s="13" t="s">
        <v>1</v>
      </c>
      <c r="C4" s="13" t="s">
        <v>58</v>
      </c>
      <c r="D4" s="13" t="s">
        <v>3</v>
      </c>
      <c r="E4" s="13" t="s">
        <v>2</v>
      </c>
      <c r="F4" s="14" t="s">
        <v>4</v>
      </c>
      <c r="G4" s="13" t="s">
        <v>59</v>
      </c>
      <c r="H4" s="13" t="s">
        <v>5</v>
      </c>
      <c r="I4" s="9" t="s">
        <v>184</v>
      </c>
      <c r="J4" s="30" t="s">
        <v>105</v>
      </c>
      <c r="K4" s="30" t="s">
        <v>106</v>
      </c>
      <c r="L4" s="30" t="s">
        <v>107</v>
      </c>
    </row>
    <row r="5" spans="1:12" x14ac:dyDescent="0.2">
      <c r="A5" t="s">
        <v>22</v>
      </c>
      <c r="B5" t="s">
        <v>21</v>
      </c>
      <c r="C5">
        <v>1</v>
      </c>
      <c r="D5" t="s">
        <v>12</v>
      </c>
      <c r="E5">
        <v>1</v>
      </c>
      <c r="F5">
        <v>101</v>
      </c>
      <c r="G5" s="20" t="s">
        <v>102</v>
      </c>
      <c r="H5" s="19">
        <v>45120</v>
      </c>
      <c r="I5">
        <v>23</v>
      </c>
      <c r="J5" s="18">
        <f t="shared" ref="J5" si="0">((I5/0.762)*10000)</f>
        <v>301837.27034120733</v>
      </c>
      <c r="K5" s="18">
        <f t="shared" ref="K5" si="1">J5/2.471</f>
        <v>122151.86982646998</v>
      </c>
      <c r="L5" s="21">
        <f t="shared" ref="L5" si="2">K5/150000*100</f>
        <v>81.434579884313322</v>
      </c>
    </row>
    <row r="6" spans="1:12" x14ac:dyDescent="0.2">
      <c r="A6" t="s">
        <v>23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103</v>
      </c>
      <c r="H6" s="19">
        <v>45120</v>
      </c>
      <c r="I6">
        <v>24</v>
      </c>
      <c r="J6" s="18">
        <f t="shared" ref="J6:J28" si="3">((I6/0.762)*10000)</f>
        <v>314960.62992125982</v>
      </c>
      <c r="K6" s="18">
        <f t="shared" ref="K6:K28" si="4">J6/2.471</f>
        <v>127462.82068849042</v>
      </c>
      <c r="L6" s="21">
        <f t="shared" ref="L6:L28" si="5">K6/150000*100</f>
        <v>84.97521379232694</v>
      </c>
    </row>
    <row r="7" spans="1:12" x14ac:dyDescent="0.2">
      <c r="A7" t="s">
        <v>24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104</v>
      </c>
      <c r="H7" s="19">
        <v>45120</v>
      </c>
      <c r="I7" s="22">
        <v>14</v>
      </c>
      <c r="J7" s="18">
        <f t="shared" si="3"/>
        <v>183727.03412073493</v>
      </c>
      <c r="K7" s="18">
        <f t="shared" si="4"/>
        <v>74353.31206828609</v>
      </c>
      <c r="L7" s="21">
        <f t="shared" si="5"/>
        <v>49.568874712190727</v>
      </c>
    </row>
    <row r="8" spans="1:12" x14ac:dyDescent="0.2">
      <c r="A8" t="s">
        <v>25</v>
      </c>
      <c r="B8" t="s">
        <v>21</v>
      </c>
      <c r="C8">
        <v>3</v>
      </c>
      <c r="D8" t="s">
        <v>10</v>
      </c>
      <c r="E8">
        <v>1</v>
      </c>
      <c r="F8">
        <v>102</v>
      </c>
      <c r="G8" s="20" t="s">
        <v>102</v>
      </c>
      <c r="H8" s="19">
        <v>45120</v>
      </c>
      <c r="I8">
        <v>14</v>
      </c>
      <c r="J8" s="18">
        <f t="shared" si="3"/>
        <v>183727.03412073493</v>
      </c>
      <c r="K8" s="18">
        <f t="shared" si="4"/>
        <v>74353.31206828609</v>
      </c>
      <c r="L8" s="21">
        <f t="shared" si="5"/>
        <v>49.568874712190727</v>
      </c>
    </row>
    <row r="9" spans="1:12" x14ac:dyDescent="0.2">
      <c r="A9" t="s">
        <v>26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103</v>
      </c>
      <c r="H9" s="19">
        <v>45120</v>
      </c>
      <c r="I9">
        <v>16</v>
      </c>
      <c r="J9" s="18">
        <f t="shared" si="3"/>
        <v>209973.75328083991</v>
      </c>
      <c r="K9" s="18">
        <f t="shared" si="4"/>
        <v>84975.213792326947</v>
      </c>
      <c r="L9" s="21">
        <f t="shared" si="5"/>
        <v>56.650142528217962</v>
      </c>
    </row>
    <row r="10" spans="1:12" x14ac:dyDescent="0.2">
      <c r="A10" t="s">
        <v>27</v>
      </c>
      <c r="B10" t="s">
        <v>21</v>
      </c>
      <c r="C10">
        <v>4</v>
      </c>
      <c r="D10" t="s">
        <v>11</v>
      </c>
      <c r="E10">
        <v>1</v>
      </c>
      <c r="F10">
        <v>103</v>
      </c>
      <c r="G10" s="20" t="s">
        <v>102</v>
      </c>
      <c r="H10" s="19">
        <v>45120</v>
      </c>
      <c r="I10">
        <v>17</v>
      </c>
      <c r="J10" s="18">
        <f t="shared" si="3"/>
        <v>223097.1128608924</v>
      </c>
      <c r="K10" s="18">
        <f t="shared" si="4"/>
        <v>90286.164654347391</v>
      </c>
      <c r="L10" s="21">
        <f t="shared" si="5"/>
        <v>60.190776436231594</v>
      </c>
    </row>
    <row r="11" spans="1:12" x14ac:dyDescent="0.2">
      <c r="A11" t="s">
        <v>28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103</v>
      </c>
      <c r="H11" s="19">
        <v>45120</v>
      </c>
      <c r="I11">
        <v>15</v>
      </c>
      <c r="J11" s="18">
        <f t="shared" si="3"/>
        <v>196850.39370078742</v>
      </c>
      <c r="K11" s="18">
        <f t="shared" si="4"/>
        <v>79664.262930306519</v>
      </c>
      <c r="L11" s="21">
        <f t="shared" si="5"/>
        <v>53.109508620204352</v>
      </c>
    </row>
    <row r="12" spans="1:12" x14ac:dyDescent="0.2">
      <c r="A12" t="s">
        <v>29</v>
      </c>
      <c r="B12" t="s">
        <v>21</v>
      </c>
      <c r="C12">
        <v>2</v>
      </c>
      <c r="D12" t="s">
        <v>9</v>
      </c>
      <c r="E12">
        <v>1</v>
      </c>
      <c r="F12">
        <v>104</v>
      </c>
      <c r="G12" s="20" t="s">
        <v>102</v>
      </c>
      <c r="H12" s="19">
        <v>45120</v>
      </c>
      <c r="I12">
        <v>16</v>
      </c>
      <c r="J12" s="18">
        <f t="shared" si="3"/>
        <v>209973.75328083991</v>
      </c>
      <c r="K12" s="18">
        <f t="shared" si="4"/>
        <v>84975.213792326947</v>
      </c>
      <c r="L12" s="21">
        <f t="shared" si="5"/>
        <v>56.650142528217962</v>
      </c>
    </row>
    <row r="13" spans="1:12" x14ac:dyDescent="0.2">
      <c r="A13" t="s">
        <v>30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103</v>
      </c>
      <c r="H13" s="19">
        <v>45120</v>
      </c>
      <c r="I13">
        <v>18</v>
      </c>
      <c r="J13" s="18">
        <f t="shared" si="3"/>
        <v>236220.4724409449</v>
      </c>
      <c r="K13" s="18">
        <f t="shared" si="4"/>
        <v>95597.11551636782</v>
      </c>
      <c r="L13" s="21">
        <f t="shared" si="5"/>
        <v>63.731410344245212</v>
      </c>
    </row>
    <row r="14" spans="1:12" x14ac:dyDescent="0.2">
      <c r="A14" t="s">
        <v>31</v>
      </c>
      <c r="B14" t="s">
        <v>21</v>
      </c>
      <c r="C14">
        <v>1</v>
      </c>
      <c r="D14" t="s">
        <v>12</v>
      </c>
      <c r="E14">
        <v>2</v>
      </c>
      <c r="F14">
        <v>201</v>
      </c>
      <c r="G14" s="20" t="s">
        <v>102</v>
      </c>
      <c r="H14" s="19">
        <v>45120</v>
      </c>
      <c r="I14">
        <v>18</v>
      </c>
      <c r="J14" s="18">
        <f t="shared" si="3"/>
        <v>236220.4724409449</v>
      </c>
      <c r="K14" s="18">
        <f t="shared" si="4"/>
        <v>95597.11551636782</v>
      </c>
      <c r="L14" s="21">
        <f t="shared" si="5"/>
        <v>63.731410344245212</v>
      </c>
    </row>
    <row r="15" spans="1:12" x14ac:dyDescent="0.2">
      <c r="A15" t="s">
        <v>32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103</v>
      </c>
      <c r="H15" s="19">
        <v>45120</v>
      </c>
      <c r="I15">
        <v>13</v>
      </c>
      <c r="J15" s="18">
        <f t="shared" si="3"/>
        <v>170603.67454068243</v>
      </c>
      <c r="K15" s="18">
        <f t="shared" si="4"/>
        <v>69042.361206265647</v>
      </c>
      <c r="L15" s="21">
        <f t="shared" si="5"/>
        <v>46.028240804177095</v>
      </c>
    </row>
    <row r="16" spans="1:12" x14ac:dyDescent="0.2">
      <c r="A16" t="s">
        <v>33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104</v>
      </c>
      <c r="H16" s="19">
        <v>45120</v>
      </c>
      <c r="I16" s="22">
        <v>18</v>
      </c>
      <c r="J16" s="18">
        <f t="shared" si="3"/>
        <v>236220.4724409449</v>
      </c>
      <c r="K16" s="18">
        <f t="shared" si="4"/>
        <v>95597.11551636782</v>
      </c>
      <c r="L16" s="21">
        <f t="shared" si="5"/>
        <v>63.731410344245212</v>
      </c>
    </row>
    <row r="17" spans="1:12" x14ac:dyDescent="0.2">
      <c r="A17" t="s">
        <v>34</v>
      </c>
      <c r="B17" t="s">
        <v>21</v>
      </c>
      <c r="C17">
        <v>2</v>
      </c>
      <c r="D17" t="s">
        <v>9</v>
      </c>
      <c r="E17">
        <v>2</v>
      </c>
      <c r="F17">
        <v>202</v>
      </c>
      <c r="G17" s="20" t="s">
        <v>102</v>
      </c>
      <c r="H17" s="19">
        <v>45120</v>
      </c>
      <c r="I17">
        <v>19</v>
      </c>
      <c r="J17" s="18">
        <f t="shared" si="3"/>
        <v>249343.83202099739</v>
      </c>
      <c r="K17" s="18">
        <f t="shared" si="4"/>
        <v>100908.06637838826</v>
      </c>
      <c r="L17" s="21">
        <f t="shared" si="5"/>
        <v>67.272044252258851</v>
      </c>
    </row>
    <row r="18" spans="1:12" x14ac:dyDescent="0.2">
      <c r="A18" t="s">
        <v>35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103</v>
      </c>
      <c r="H18" s="19">
        <v>45120</v>
      </c>
      <c r="I18">
        <v>20</v>
      </c>
      <c r="J18" s="18">
        <f t="shared" si="3"/>
        <v>262467.19160104985</v>
      </c>
      <c r="K18" s="18">
        <f t="shared" si="4"/>
        <v>106219.01724040868</v>
      </c>
      <c r="L18" s="21">
        <f t="shared" si="5"/>
        <v>70.812678160272441</v>
      </c>
    </row>
    <row r="19" spans="1:12" x14ac:dyDescent="0.2">
      <c r="A19" t="s">
        <v>36</v>
      </c>
      <c r="B19" t="s">
        <v>21</v>
      </c>
      <c r="C19">
        <v>4</v>
      </c>
      <c r="D19" t="s">
        <v>11</v>
      </c>
      <c r="E19">
        <v>2</v>
      </c>
      <c r="F19">
        <v>203</v>
      </c>
      <c r="G19" s="20" t="s">
        <v>102</v>
      </c>
      <c r="H19" s="19">
        <v>45120</v>
      </c>
      <c r="I19">
        <v>15</v>
      </c>
      <c r="J19" s="18">
        <f t="shared" si="3"/>
        <v>196850.39370078742</v>
      </c>
      <c r="K19" s="18">
        <f t="shared" si="4"/>
        <v>79664.262930306519</v>
      </c>
      <c r="L19" s="21">
        <f t="shared" si="5"/>
        <v>53.109508620204352</v>
      </c>
    </row>
    <row r="20" spans="1:12" x14ac:dyDescent="0.2">
      <c r="A20" t="s">
        <v>37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103</v>
      </c>
      <c r="H20" s="19">
        <v>45120</v>
      </c>
      <c r="I20">
        <v>12</v>
      </c>
      <c r="J20" s="18">
        <f t="shared" si="3"/>
        <v>157480.31496062991</v>
      </c>
      <c r="K20" s="18">
        <f t="shared" si="4"/>
        <v>63731.410344245211</v>
      </c>
      <c r="L20" s="21">
        <f t="shared" si="5"/>
        <v>42.48760689616347</v>
      </c>
    </row>
    <row r="21" spans="1:12" x14ac:dyDescent="0.2">
      <c r="A21" t="s">
        <v>38</v>
      </c>
      <c r="B21" t="s">
        <v>21</v>
      </c>
      <c r="C21">
        <v>3</v>
      </c>
      <c r="D21" t="s">
        <v>10</v>
      </c>
      <c r="E21">
        <v>2</v>
      </c>
      <c r="F21">
        <v>204</v>
      </c>
      <c r="G21" s="20" t="s">
        <v>102</v>
      </c>
      <c r="H21" s="19">
        <v>45120</v>
      </c>
      <c r="I21">
        <v>14</v>
      </c>
      <c r="J21" s="18">
        <f t="shared" si="3"/>
        <v>183727.03412073493</v>
      </c>
      <c r="K21" s="18">
        <f t="shared" si="4"/>
        <v>74353.31206828609</v>
      </c>
      <c r="L21" s="21">
        <f t="shared" si="5"/>
        <v>49.568874712190727</v>
      </c>
    </row>
    <row r="22" spans="1:12" x14ac:dyDescent="0.2">
      <c r="A22" t="s">
        <v>39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103</v>
      </c>
      <c r="H22" s="19">
        <v>45120</v>
      </c>
      <c r="I22">
        <v>11</v>
      </c>
      <c r="J22" s="18">
        <f t="shared" si="3"/>
        <v>144356.95538057742</v>
      </c>
      <c r="K22" s="18">
        <f t="shared" si="4"/>
        <v>58420.459482224775</v>
      </c>
      <c r="L22" s="21">
        <f t="shared" si="5"/>
        <v>38.946972988149845</v>
      </c>
    </row>
    <row r="23" spans="1:12" x14ac:dyDescent="0.2">
      <c r="A23" t="s">
        <v>41</v>
      </c>
      <c r="B23" t="s">
        <v>21</v>
      </c>
      <c r="C23">
        <v>4</v>
      </c>
      <c r="D23" t="s">
        <v>11</v>
      </c>
      <c r="E23">
        <v>3</v>
      </c>
      <c r="F23">
        <v>301</v>
      </c>
      <c r="G23" s="20" t="s">
        <v>102</v>
      </c>
      <c r="H23" s="19">
        <v>45120</v>
      </c>
      <c r="I23">
        <v>21</v>
      </c>
      <c r="J23" s="18">
        <f t="shared" si="3"/>
        <v>275590.55118110235</v>
      </c>
      <c r="K23" s="18">
        <f t="shared" si="4"/>
        <v>111529.96810242911</v>
      </c>
      <c r="L23" s="21">
        <f t="shared" si="5"/>
        <v>74.353312068286073</v>
      </c>
    </row>
    <row r="24" spans="1:12" x14ac:dyDescent="0.2">
      <c r="A24" t="s">
        <v>42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103</v>
      </c>
      <c r="H24" s="19">
        <v>45120</v>
      </c>
      <c r="I24">
        <v>16</v>
      </c>
      <c r="J24" s="18">
        <f t="shared" si="3"/>
        <v>209973.75328083991</v>
      </c>
      <c r="K24" s="18">
        <f t="shared" si="4"/>
        <v>84975.213792326947</v>
      </c>
      <c r="L24" s="21">
        <f t="shared" si="5"/>
        <v>56.650142528217962</v>
      </c>
    </row>
    <row r="25" spans="1:12" x14ac:dyDescent="0.2">
      <c r="A25" t="s">
        <v>43</v>
      </c>
      <c r="B25" t="s">
        <v>21</v>
      </c>
      <c r="C25">
        <v>3</v>
      </c>
      <c r="D25" t="s">
        <v>10</v>
      </c>
      <c r="E25">
        <v>3</v>
      </c>
      <c r="F25">
        <v>302</v>
      </c>
      <c r="G25" s="20" t="s">
        <v>102</v>
      </c>
      <c r="H25" s="19">
        <v>45120</v>
      </c>
      <c r="I25">
        <v>22</v>
      </c>
      <c r="J25" s="18">
        <f t="shared" si="3"/>
        <v>288713.91076115484</v>
      </c>
      <c r="K25" s="18">
        <f t="shared" si="4"/>
        <v>116840.91896444955</v>
      </c>
      <c r="L25" s="21">
        <f t="shared" si="5"/>
        <v>77.89394597629969</v>
      </c>
    </row>
    <row r="26" spans="1:12" x14ac:dyDescent="0.2">
      <c r="A26" t="s">
        <v>44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103</v>
      </c>
      <c r="H26" s="19">
        <v>45120</v>
      </c>
      <c r="I26">
        <v>17</v>
      </c>
      <c r="J26" s="18">
        <f t="shared" si="3"/>
        <v>223097.1128608924</v>
      </c>
      <c r="K26" s="18">
        <f t="shared" si="4"/>
        <v>90286.164654347391</v>
      </c>
      <c r="L26" s="21">
        <f t="shared" si="5"/>
        <v>60.190776436231594</v>
      </c>
    </row>
    <row r="27" spans="1:12" x14ac:dyDescent="0.2">
      <c r="A27" t="s">
        <v>45</v>
      </c>
      <c r="B27" t="s">
        <v>21</v>
      </c>
      <c r="C27">
        <v>2</v>
      </c>
      <c r="D27" t="s">
        <v>9</v>
      </c>
      <c r="E27">
        <v>3</v>
      </c>
      <c r="F27">
        <v>303</v>
      </c>
      <c r="G27" s="20" t="s">
        <v>102</v>
      </c>
      <c r="H27" s="19">
        <v>45120</v>
      </c>
      <c r="I27">
        <v>19</v>
      </c>
      <c r="J27" s="18">
        <f t="shared" si="3"/>
        <v>249343.83202099739</v>
      </c>
      <c r="K27" s="18">
        <f t="shared" si="4"/>
        <v>100908.06637838826</v>
      </c>
      <c r="L27" s="21">
        <f t="shared" si="5"/>
        <v>67.272044252258851</v>
      </c>
    </row>
    <row r="28" spans="1:12" x14ac:dyDescent="0.2">
      <c r="A28" t="s">
        <v>46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103</v>
      </c>
      <c r="H28" s="19">
        <v>45120</v>
      </c>
      <c r="I28">
        <v>15</v>
      </c>
      <c r="J28" s="18">
        <f t="shared" si="3"/>
        <v>196850.39370078742</v>
      </c>
      <c r="K28" s="18">
        <f t="shared" si="4"/>
        <v>79664.262930306519</v>
      </c>
      <c r="L28" s="21">
        <f t="shared" si="5"/>
        <v>53.109508620204352</v>
      </c>
    </row>
    <row r="29" spans="1:12" x14ac:dyDescent="0.2">
      <c r="A29" t="s">
        <v>47</v>
      </c>
      <c r="B29" t="s">
        <v>21</v>
      </c>
      <c r="C29">
        <v>1</v>
      </c>
      <c r="D29" t="s">
        <v>12</v>
      </c>
      <c r="E29">
        <v>3</v>
      </c>
      <c r="F29">
        <v>304</v>
      </c>
      <c r="G29" s="20" t="s">
        <v>102</v>
      </c>
      <c r="H29" s="19">
        <v>45120</v>
      </c>
      <c r="I29">
        <v>21</v>
      </c>
      <c r="J29" s="18">
        <f t="shared" ref="J29:J40" si="6">((I29/0.762)*10000)</f>
        <v>275590.55118110235</v>
      </c>
      <c r="K29" s="18">
        <f t="shared" ref="K29:K40" si="7">J29/2.471</f>
        <v>111529.96810242911</v>
      </c>
      <c r="L29" s="21">
        <f t="shared" ref="L29:L40" si="8">K29/150000*100</f>
        <v>74.353312068286073</v>
      </c>
    </row>
    <row r="30" spans="1:12" x14ac:dyDescent="0.2">
      <c r="A30" t="s">
        <v>48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103</v>
      </c>
      <c r="H30" s="19">
        <v>45120</v>
      </c>
      <c r="I30">
        <v>21</v>
      </c>
      <c r="J30" s="18">
        <f t="shared" si="6"/>
        <v>275590.55118110235</v>
      </c>
      <c r="K30" s="18">
        <f t="shared" si="7"/>
        <v>111529.96810242911</v>
      </c>
      <c r="L30" s="21">
        <f t="shared" si="8"/>
        <v>74.353312068286073</v>
      </c>
    </row>
    <row r="31" spans="1:12" x14ac:dyDescent="0.2">
      <c r="A31" t="s">
        <v>40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104</v>
      </c>
      <c r="H31" s="19">
        <v>45120</v>
      </c>
      <c r="I31" s="22">
        <v>19</v>
      </c>
      <c r="J31" s="18">
        <f t="shared" si="6"/>
        <v>249343.83202099739</v>
      </c>
      <c r="K31" s="18">
        <f t="shared" si="7"/>
        <v>100908.06637838826</v>
      </c>
      <c r="L31" s="21">
        <f t="shared" si="8"/>
        <v>67.272044252258851</v>
      </c>
    </row>
    <row r="32" spans="1:12" x14ac:dyDescent="0.2">
      <c r="A32" t="s">
        <v>49</v>
      </c>
      <c r="B32" t="s">
        <v>21</v>
      </c>
      <c r="C32">
        <v>4</v>
      </c>
      <c r="D32" t="s">
        <v>11</v>
      </c>
      <c r="E32">
        <v>4</v>
      </c>
      <c r="F32">
        <v>401</v>
      </c>
      <c r="G32" s="20" t="s">
        <v>102</v>
      </c>
      <c r="H32" s="19">
        <v>45120</v>
      </c>
      <c r="I32">
        <v>13</v>
      </c>
      <c r="J32" s="18">
        <f t="shared" si="6"/>
        <v>170603.67454068243</v>
      </c>
      <c r="K32" s="18">
        <f t="shared" si="7"/>
        <v>69042.361206265647</v>
      </c>
      <c r="L32" s="21">
        <f t="shared" si="8"/>
        <v>46.028240804177095</v>
      </c>
    </row>
    <row r="33" spans="1:12" x14ac:dyDescent="0.2">
      <c r="A33" t="s">
        <v>50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103</v>
      </c>
      <c r="H33" s="19">
        <v>45120</v>
      </c>
      <c r="I33">
        <v>18</v>
      </c>
      <c r="J33" s="18">
        <f t="shared" si="6"/>
        <v>236220.4724409449</v>
      </c>
      <c r="K33" s="18">
        <f t="shared" si="7"/>
        <v>95597.11551636782</v>
      </c>
      <c r="L33" s="21">
        <f t="shared" si="8"/>
        <v>63.731410344245212</v>
      </c>
    </row>
    <row r="34" spans="1:12" x14ac:dyDescent="0.2">
      <c r="A34" t="s">
        <v>51</v>
      </c>
      <c r="B34" t="s">
        <v>21</v>
      </c>
      <c r="C34">
        <v>1</v>
      </c>
      <c r="D34" t="s">
        <v>12</v>
      </c>
      <c r="E34">
        <v>4</v>
      </c>
      <c r="F34">
        <v>402</v>
      </c>
      <c r="G34" s="20" t="s">
        <v>102</v>
      </c>
      <c r="H34" s="19">
        <v>45120</v>
      </c>
      <c r="I34">
        <v>18</v>
      </c>
      <c r="J34" s="18">
        <f t="shared" si="6"/>
        <v>236220.4724409449</v>
      </c>
      <c r="K34" s="18">
        <f t="shared" si="7"/>
        <v>95597.11551636782</v>
      </c>
      <c r="L34" s="21">
        <f t="shared" si="8"/>
        <v>63.731410344245212</v>
      </c>
    </row>
    <row r="35" spans="1:12" x14ac:dyDescent="0.2">
      <c r="A35" t="s">
        <v>52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103</v>
      </c>
      <c r="H35" s="19">
        <v>45120</v>
      </c>
      <c r="I35">
        <v>15</v>
      </c>
      <c r="J35" s="18">
        <f t="shared" si="6"/>
        <v>196850.39370078742</v>
      </c>
      <c r="K35" s="18">
        <f t="shared" si="7"/>
        <v>79664.262930306519</v>
      </c>
      <c r="L35" s="21">
        <f t="shared" si="8"/>
        <v>53.109508620204352</v>
      </c>
    </row>
    <row r="36" spans="1:12" x14ac:dyDescent="0.2">
      <c r="A36" t="s">
        <v>53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104</v>
      </c>
      <c r="H36" s="19">
        <v>45120</v>
      </c>
      <c r="I36" s="22">
        <v>14</v>
      </c>
      <c r="J36" s="18">
        <f t="shared" si="6"/>
        <v>183727.03412073493</v>
      </c>
      <c r="K36" s="18">
        <f t="shared" si="7"/>
        <v>74353.31206828609</v>
      </c>
      <c r="L36" s="21">
        <f t="shared" si="8"/>
        <v>49.568874712190727</v>
      </c>
    </row>
    <row r="37" spans="1:12" x14ac:dyDescent="0.2">
      <c r="A37" t="s">
        <v>54</v>
      </c>
      <c r="B37" t="s">
        <v>21</v>
      </c>
      <c r="C37">
        <v>3</v>
      </c>
      <c r="D37" t="s">
        <v>10</v>
      </c>
      <c r="E37">
        <v>4</v>
      </c>
      <c r="F37">
        <v>403</v>
      </c>
      <c r="G37" s="20" t="s">
        <v>102</v>
      </c>
      <c r="H37" s="19">
        <v>45120</v>
      </c>
      <c r="I37">
        <v>15</v>
      </c>
      <c r="J37" s="18">
        <f t="shared" si="6"/>
        <v>196850.39370078742</v>
      </c>
      <c r="K37" s="18">
        <f t="shared" si="7"/>
        <v>79664.262930306519</v>
      </c>
      <c r="L37" s="21">
        <f t="shared" si="8"/>
        <v>53.109508620204352</v>
      </c>
    </row>
    <row r="38" spans="1:12" x14ac:dyDescent="0.2">
      <c r="A38" t="s">
        <v>55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103</v>
      </c>
      <c r="H38" s="19">
        <v>45120</v>
      </c>
      <c r="I38">
        <v>13</v>
      </c>
      <c r="J38" s="18">
        <f t="shared" si="6"/>
        <v>170603.67454068243</v>
      </c>
      <c r="K38" s="18">
        <f t="shared" si="7"/>
        <v>69042.361206265647</v>
      </c>
      <c r="L38" s="21">
        <f t="shared" si="8"/>
        <v>46.028240804177095</v>
      </c>
    </row>
    <row r="39" spans="1:12" x14ac:dyDescent="0.2">
      <c r="A39" t="s">
        <v>56</v>
      </c>
      <c r="B39" t="s">
        <v>21</v>
      </c>
      <c r="C39">
        <v>2</v>
      </c>
      <c r="D39" t="s">
        <v>9</v>
      </c>
      <c r="E39">
        <v>4</v>
      </c>
      <c r="F39">
        <v>404</v>
      </c>
      <c r="G39" s="20" t="s">
        <v>102</v>
      </c>
      <c r="H39" s="19">
        <v>45120</v>
      </c>
      <c r="I39">
        <v>18</v>
      </c>
      <c r="J39" s="18">
        <f t="shared" si="6"/>
        <v>236220.4724409449</v>
      </c>
      <c r="K39" s="18">
        <f t="shared" si="7"/>
        <v>95597.11551636782</v>
      </c>
      <c r="L39" s="21">
        <f t="shared" si="8"/>
        <v>63.731410344245212</v>
      </c>
    </row>
    <row r="40" spans="1:12" x14ac:dyDescent="0.2">
      <c r="A40" t="s">
        <v>57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103</v>
      </c>
      <c r="H40" s="19">
        <v>45120</v>
      </c>
      <c r="I40">
        <v>15</v>
      </c>
      <c r="J40" s="18">
        <f t="shared" si="6"/>
        <v>196850.39370078742</v>
      </c>
      <c r="K40" s="18">
        <f t="shared" si="7"/>
        <v>79664.262930306519</v>
      </c>
      <c r="L40" s="21">
        <f t="shared" si="8"/>
        <v>53.109508620204352</v>
      </c>
    </row>
  </sheetData>
  <mergeCells count="2">
    <mergeCell ref="A1:H3"/>
    <mergeCell ref="I1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4B95-780D-614D-AEAC-E62DF2975460}">
  <dimension ref="A1:L41"/>
  <sheetViews>
    <sheetView workbookViewId="0">
      <selection activeCell="I6" sqref="I6:L41"/>
    </sheetView>
  </sheetViews>
  <sheetFormatPr baseColWidth="10" defaultRowHeight="16" x14ac:dyDescent="0.2"/>
  <cols>
    <col min="1" max="1" width="15.6640625" customWidth="1"/>
  </cols>
  <sheetData>
    <row r="1" spans="1:12" x14ac:dyDescent="0.2">
      <c r="A1" s="56" t="s">
        <v>98</v>
      </c>
      <c r="B1" s="57"/>
      <c r="C1" s="57"/>
      <c r="D1" s="57"/>
      <c r="E1" s="57"/>
      <c r="F1" s="57"/>
      <c r="G1" s="57"/>
      <c r="H1" s="58"/>
      <c r="I1" s="54" t="s">
        <v>6</v>
      </c>
      <c r="J1" s="55"/>
      <c r="K1" s="55"/>
      <c r="L1" s="55"/>
    </row>
    <row r="2" spans="1:12" x14ac:dyDescent="0.2">
      <c r="A2" s="56"/>
      <c r="B2" s="57"/>
      <c r="C2" s="57"/>
      <c r="D2" s="57"/>
      <c r="E2" s="57"/>
      <c r="F2" s="57"/>
      <c r="G2" s="57"/>
      <c r="H2" s="58"/>
      <c r="I2" s="54"/>
      <c r="J2" s="55"/>
      <c r="K2" s="55"/>
      <c r="L2" s="55"/>
    </row>
    <row r="3" spans="1:12" x14ac:dyDescent="0.2">
      <c r="A3" s="56"/>
      <c r="B3" s="57"/>
      <c r="C3" s="57"/>
      <c r="D3" s="57"/>
      <c r="E3" s="57"/>
      <c r="F3" s="57"/>
      <c r="G3" s="57"/>
      <c r="H3" s="58"/>
      <c r="I3" s="62"/>
      <c r="J3" s="63"/>
      <c r="K3" s="63"/>
      <c r="L3" s="63"/>
    </row>
    <row r="4" spans="1:12" x14ac:dyDescent="0.2">
      <c r="A4" s="51"/>
      <c r="B4" s="52"/>
      <c r="C4" s="52"/>
      <c r="D4" s="52"/>
      <c r="E4" s="52"/>
      <c r="F4" s="52"/>
      <c r="G4" s="52"/>
      <c r="H4" s="53"/>
      <c r="I4" s="25" t="s">
        <v>185</v>
      </c>
      <c r="J4" s="26" t="s">
        <v>186</v>
      </c>
      <c r="K4" s="26" t="s">
        <v>187</v>
      </c>
      <c r="L4" s="29" t="s">
        <v>188</v>
      </c>
    </row>
    <row r="5" spans="1:12" ht="51" x14ac:dyDescent="0.2">
      <c r="A5" s="9" t="s">
        <v>0</v>
      </c>
      <c r="B5" s="9" t="s">
        <v>1</v>
      </c>
      <c r="C5" s="9" t="s">
        <v>58</v>
      </c>
      <c r="D5" s="9" t="s">
        <v>3</v>
      </c>
      <c r="E5" s="9" t="s">
        <v>2</v>
      </c>
      <c r="F5" s="10" t="s">
        <v>4</v>
      </c>
      <c r="G5" s="9" t="s">
        <v>59</v>
      </c>
      <c r="H5" s="9" t="s">
        <v>5</v>
      </c>
      <c r="I5" s="31" t="s">
        <v>189</v>
      </c>
      <c r="J5" s="31" t="s">
        <v>190</v>
      </c>
      <c r="K5" s="31" t="s">
        <v>191</v>
      </c>
      <c r="L5" s="31" t="s">
        <v>192</v>
      </c>
    </row>
    <row r="6" spans="1:12" x14ac:dyDescent="0.2">
      <c r="A6" t="s">
        <v>22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102</v>
      </c>
      <c r="H6" s="19">
        <v>45182</v>
      </c>
      <c r="I6" s="41">
        <v>233.3</v>
      </c>
      <c r="J6" s="32">
        <f>I6*2</f>
        <v>466.6</v>
      </c>
      <c r="K6" s="32">
        <f>((I6/0.5)*10000)/1000</f>
        <v>4666</v>
      </c>
      <c r="L6" s="32">
        <f xml:space="preserve"> K6*0.892179</f>
        <v>4162.9072139999998</v>
      </c>
    </row>
    <row r="7" spans="1:12" x14ac:dyDescent="0.2">
      <c r="A7" t="s">
        <v>23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103</v>
      </c>
      <c r="H7" s="19">
        <v>45182</v>
      </c>
      <c r="I7" s="41">
        <v>61.7</v>
      </c>
      <c r="J7" s="32">
        <f t="shared" ref="J7:J41" si="0">I7*2</f>
        <v>123.4</v>
      </c>
      <c r="K7" s="32">
        <f t="shared" ref="K7:K41" si="1">((I7/0.5)*10000)/1000</f>
        <v>1234</v>
      </c>
      <c r="L7" s="32">
        <f t="shared" ref="L7:L41" si="2" xml:space="preserve"> K7*0.892179</f>
        <v>1100.9488860000001</v>
      </c>
    </row>
    <row r="8" spans="1:12" x14ac:dyDescent="0.2">
      <c r="A8" t="s">
        <v>24</v>
      </c>
      <c r="B8" t="s">
        <v>21</v>
      </c>
      <c r="C8">
        <v>1</v>
      </c>
      <c r="D8" t="s">
        <v>12</v>
      </c>
      <c r="E8">
        <v>1</v>
      </c>
      <c r="F8">
        <v>101</v>
      </c>
      <c r="G8" s="20" t="s">
        <v>104</v>
      </c>
      <c r="H8" s="19">
        <v>45182</v>
      </c>
      <c r="I8" s="41">
        <v>210.3</v>
      </c>
      <c r="J8" s="32">
        <f t="shared" si="0"/>
        <v>420.6</v>
      </c>
      <c r="K8" s="32">
        <f t="shared" si="1"/>
        <v>4206</v>
      </c>
      <c r="L8" s="32">
        <f t="shared" si="2"/>
        <v>3752.5048740000002</v>
      </c>
    </row>
    <row r="9" spans="1:12" x14ac:dyDescent="0.2">
      <c r="A9" t="s">
        <v>25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102</v>
      </c>
      <c r="H9" s="19">
        <v>45182</v>
      </c>
      <c r="I9" s="41">
        <v>248.4</v>
      </c>
      <c r="J9" s="32">
        <f t="shared" si="0"/>
        <v>496.8</v>
      </c>
      <c r="K9" s="32">
        <f t="shared" si="1"/>
        <v>4968</v>
      </c>
      <c r="L9" s="32">
        <f t="shared" si="2"/>
        <v>4432.3452720000005</v>
      </c>
    </row>
    <row r="10" spans="1:12" x14ac:dyDescent="0.2">
      <c r="A10" t="s">
        <v>26</v>
      </c>
      <c r="B10" t="s">
        <v>21</v>
      </c>
      <c r="C10">
        <v>3</v>
      </c>
      <c r="D10" t="s">
        <v>10</v>
      </c>
      <c r="E10">
        <v>1</v>
      </c>
      <c r="F10">
        <v>102</v>
      </c>
      <c r="G10" s="20" t="s">
        <v>103</v>
      </c>
      <c r="H10" s="19">
        <v>45182</v>
      </c>
      <c r="I10" s="41">
        <v>65.599999999999994</v>
      </c>
      <c r="J10" s="32">
        <f t="shared" si="0"/>
        <v>131.19999999999999</v>
      </c>
      <c r="K10" s="32">
        <f t="shared" si="1"/>
        <v>1312</v>
      </c>
      <c r="L10" s="32">
        <f t="shared" si="2"/>
        <v>1170.5388480000001</v>
      </c>
    </row>
    <row r="11" spans="1:12" x14ac:dyDescent="0.2">
      <c r="A11" t="s">
        <v>27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102</v>
      </c>
      <c r="H11" s="19">
        <v>45182</v>
      </c>
      <c r="I11" s="41">
        <v>279.3</v>
      </c>
      <c r="J11" s="32">
        <f t="shared" si="0"/>
        <v>558.6</v>
      </c>
      <c r="K11" s="32">
        <f t="shared" si="1"/>
        <v>5586</v>
      </c>
      <c r="L11" s="32">
        <f t="shared" si="2"/>
        <v>4983.711894</v>
      </c>
    </row>
    <row r="12" spans="1:12" x14ac:dyDescent="0.2">
      <c r="A12" t="s">
        <v>28</v>
      </c>
      <c r="B12" t="s">
        <v>21</v>
      </c>
      <c r="C12">
        <v>4</v>
      </c>
      <c r="D12" t="s">
        <v>11</v>
      </c>
      <c r="E12">
        <v>1</v>
      </c>
      <c r="F12">
        <v>103</v>
      </c>
      <c r="G12" s="20" t="s">
        <v>103</v>
      </c>
      <c r="H12" s="19">
        <v>45182</v>
      </c>
      <c r="I12" s="41">
        <v>80.099999999999994</v>
      </c>
      <c r="J12" s="32">
        <f t="shared" si="0"/>
        <v>160.19999999999999</v>
      </c>
      <c r="K12" s="32">
        <f t="shared" si="1"/>
        <v>1602</v>
      </c>
      <c r="L12" s="32">
        <f t="shared" si="2"/>
        <v>1429.2707580000001</v>
      </c>
    </row>
    <row r="13" spans="1:12" x14ac:dyDescent="0.2">
      <c r="A13" t="s">
        <v>29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102</v>
      </c>
      <c r="H13" s="19">
        <v>45182</v>
      </c>
      <c r="I13" s="41">
        <v>190.2</v>
      </c>
      <c r="J13" s="32">
        <f t="shared" si="0"/>
        <v>380.4</v>
      </c>
      <c r="K13" s="32">
        <f t="shared" si="1"/>
        <v>3804</v>
      </c>
      <c r="L13" s="32">
        <f t="shared" si="2"/>
        <v>3393.8489160000004</v>
      </c>
    </row>
    <row r="14" spans="1:12" x14ac:dyDescent="0.2">
      <c r="A14" t="s">
        <v>30</v>
      </c>
      <c r="B14" t="s">
        <v>21</v>
      </c>
      <c r="C14">
        <v>2</v>
      </c>
      <c r="D14" t="s">
        <v>9</v>
      </c>
      <c r="E14">
        <v>1</v>
      </c>
      <c r="F14">
        <v>104</v>
      </c>
      <c r="G14" s="20" t="s">
        <v>103</v>
      </c>
      <c r="H14" s="19">
        <v>45182</v>
      </c>
      <c r="I14" s="41">
        <v>138.69999999999999</v>
      </c>
      <c r="J14" s="32">
        <f t="shared" si="0"/>
        <v>277.39999999999998</v>
      </c>
      <c r="K14" s="32">
        <f t="shared" si="1"/>
        <v>2774</v>
      </c>
      <c r="L14" s="32">
        <f t="shared" si="2"/>
        <v>2474.9045460000002</v>
      </c>
    </row>
    <row r="15" spans="1:12" x14ac:dyDescent="0.2">
      <c r="A15" t="s">
        <v>31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102</v>
      </c>
      <c r="H15" s="19">
        <v>45182</v>
      </c>
      <c r="I15" s="41">
        <v>292</v>
      </c>
      <c r="J15" s="32">
        <f t="shared" si="0"/>
        <v>584</v>
      </c>
      <c r="K15" s="32">
        <f t="shared" si="1"/>
        <v>5840</v>
      </c>
      <c r="L15" s="32">
        <f t="shared" si="2"/>
        <v>5210.3253600000007</v>
      </c>
    </row>
    <row r="16" spans="1:12" x14ac:dyDescent="0.2">
      <c r="A16" t="s">
        <v>32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103</v>
      </c>
      <c r="H16" s="19">
        <v>45182</v>
      </c>
      <c r="I16" s="41">
        <v>77.7</v>
      </c>
      <c r="J16" s="32">
        <f t="shared" si="0"/>
        <v>155.4</v>
      </c>
      <c r="K16" s="32">
        <f t="shared" si="1"/>
        <v>1554</v>
      </c>
      <c r="L16" s="32">
        <f t="shared" si="2"/>
        <v>1386.4461660000002</v>
      </c>
    </row>
    <row r="17" spans="1:12" x14ac:dyDescent="0.2">
      <c r="A17" t="s">
        <v>33</v>
      </c>
      <c r="B17" t="s">
        <v>21</v>
      </c>
      <c r="C17">
        <v>1</v>
      </c>
      <c r="D17" t="s">
        <v>12</v>
      </c>
      <c r="E17">
        <v>2</v>
      </c>
      <c r="F17">
        <v>201</v>
      </c>
      <c r="G17" s="20" t="s">
        <v>104</v>
      </c>
      <c r="H17" s="19">
        <v>45182</v>
      </c>
      <c r="I17" s="41">
        <v>293.7</v>
      </c>
      <c r="J17" s="32">
        <f t="shared" si="0"/>
        <v>587.4</v>
      </c>
      <c r="K17" s="32">
        <f t="shared" si="1"/>
        <v>5874</v>
      </c>
      <c r="L17" s="32">
        <f t="shared" si="2"/>
        <v>5240.6594460000006</v>
      </c>
    </row>
    <row r="18" spans="1:12" x14ac:dyDescent="0.2">
      <c r="A18" t="s">
        <v>34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102</v>
      </c>
      <c r="H18" s="19">
        <v>45182</v>
      </c>
      <c r="I18" s="41">
        <v>166.9</v>
      </c>
      <c r="J18" s="32">
        <f t="shared" si="0"/>
        <v>333.8</v>
      </c>
      <c r="K18" s="32">
        <f t="shared" si="1"/>
        <v>3338</v>
      </c>
      <c r="L18" s="32">
        <f t="shared" si="2"/>
        <v>2978.0935020000002</v>
      </c>
    </row>
    <row r="19" spans="1:12" x14ac:dyDescent="0.2">
      <c r="A19" t="s">
        <v>35</v>
      </c>
      <c r="B19" t="s">
        <v>21</v>
      </c>
      <c r="C19">
        <v>2</v>
      </c>
      <c r="D19" t="s">
        <v>9</v>
      </c>
      <c r="E19">
        <v>2</v>
      </c>
      <c r="F19">
        <v>202</v>
      </c>
      <c r="G19" s="20" t="s">
        <v>103</v>
      </c>
      <c r="H19" s="19">
        <v>45182</v>
      </c>
      <c r="I19" s="41">
        <v>80.599999999999994</v>
      </c>
      <c r="J19" s="32">
        <f t="shared" si="0"/>
        <v>161.19999999999999</v>
      </c>
      <c r="K19" s="32">
        <f t="shared" si="1"/>
        <v>1612</v>
      </c>
      <c r="L19" s="32">
        <f t="shared" si="2"/>
        <v>1438.192548</v>
      </c>
    </row>
    <row r="20" spans="1:12" x14ac:dyDescent="0.2">
      <c r="A20" t="s">
        <v>36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102</v>
      </c>
      <c r="H20" s="19">
        <v>45182</v>
      </c>
      <c r="I20" s="41">
        <v>56.1</v>
      </c>
      <c r="J20" s="32">
        <f t="shared" si="0"/>
        <v>112.2</v>
      </c>
      <c r="K20" s="32">
        <f t="shared" si="1"/>
        <v>1122</v>
      </c>
      <c r="L20" s="32">
        <f t="shared" si="2"/>
        <v>1001.024838</v>
      </c>
    </row>
    <row r="21" spans="1:12" x14ac:dyDescent="0.2">
      <c r="A21" t="s">
        <v>37</v>
      </c>
      <c r="B21" t="s">
        <v>21</v>
      </c>
      <c r="C21">
        <v>4</v>
      </c>
      <c r="D21" t="s">
        <v>11</v>
      </c>
      <c r="E21">
        <v>2</v>
      </c>
      <c r="F21">
        <v>203</v>
      </c>
      <c r="G21" s="20" t="s">
        <v>103</v>
      </c>
      <c r="H21" s="19">
        <v>45182</v>
      </c>
      <c r="I21" s="41">
        <v>238.6</v>
      </c>
      <c r="J21" s="32">
        <f t="shared" si="0"/>
        <v>477.2</v>
      </c>
      <c r="K21" s="32">
        <f t="shared" si="1"/>
        <v>4772</v>
      </c>
      <c r="L21" s="32">
        <f t="shared" si="2"/>
        <v>4257.478188</v>
      </c>
    </row>
    <row r="22" spans="1:12" x14ac:dyDescent="0.2">
      <c r="A22" t="s">
        <v>38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102</v>
      </c>
      <c r="H22" s="19">
        <v>45182</v>
      </c>
      <c r="I22" s="41">
        <v>146.19999999999999</v>
      </c>
      <c r="J22" s="32">
        <f t="shared" si="0"/>
        <v>292.39999999999998</v>
      </c>
      <c r="K22" s="32">
        <f t="shared" si="1"/>
        <v>2924</v>
      </c>
      <c r="L22" s="32">
        <f t="shared" si="2"/>
        <v>2608.7313960000001</v>
      </c>
    </row>
    <row r="23" spans="1:12" x14ac:dyDescent="0.2">
      <c r="A23" t="s">
        <v>39</v>
      </c>
      <c r="B23" t="s">
        <v>21</v>
      </c>
      <c r="C23">
        <v>3</v>
      </c>
      <c r="D23" t="s">
        <v>10</v>
      </c>
      <c r="E23">
        <v>2</v>
      </c>
      <c r="F23">
        <v>204</v>
      </c>
      <c r="G23" s="20" t="s">
        <v>103</v>
      </c>
      <c r="H23" s="19">
        <v>45182</v>
      </c>
      <c r="I23" s="41">
        <v>75.900000000000006</v>
      </c>
      <c r="J23" s="32">
        <f t="shared" si="0"/>
        <v>151.80000000000001</v>
      </c>
      <c r="K23" s="32">
        <f t="shared" si="1"/>
        <v>1518</v>
      </c>
      <c r="L23" s="32">
        <f t="shared" si="2"/>
        <v>1354.327722</v>
      </c>
    </row>
    <row r="24" spans="1:12" x14ac:dyDescent="0.2">
      <c r="A24" t="s">
        <v>41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102</v>
      </c>
      <c r="H24" s="19">
        <v>45182</v>
      </c>
      <c r="I24" s="41">
        <v>210.7</v>
      </c>
      <c r="J24" s="32">
        <f t="shared" si="0"/>
        <v>421.4</v>
      </c>
      <c r="K24" s="32">
        <f t="shared" si="1"/>
        <v>4214</v>
      </c>
      <c r="L24" s="32">
        <f t="shared" si="2"/>
        <v>3759.6423060000002</v>
      </c>
    </row>
    <row r="25" spans="1:12" x14ac:dyDescent="0.2">
      <c r="A25" t="s">
        <v>42</v>
      </c>
      <c r="B25" t="s">
        <v>21</v>
      </c>
      <c r="C25">
        <v>4</v>
      </c>
      <c r="D25" t="s">
        <v>11</v>
      </c>
      <c r="E25">
        <v>3</v>
      </c>
      <c r="F25">
        <v>301</v>
      </c>
      <c r="G25" s="20" t="s">
        <v>103</v>
      </c>
      <c r="H25" s="19">
        <v>45182</v>
      </c>
      <c r="I25" s="41">
        <v>129.30000000000001</v>
      </c>
      <c r="J25" s="32">
        <f t="shared" si="0"/>
        <v>258.60000000000002</v>
      </c>
      <c r="K25" s="32">
        <f t="shared" si="1"/>
        <v>2586</v>
      </c>
      <c r="L25" s="32">
        <f t="shared" si="2"/>
        <v>2307.1748940000002</v>
      </c>
    </row>
    <row r="26" spans="1:12" x14ac:dyDescent="0.2">
      <c r="A26" t="s">
        <v>43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102</v>
      </c>
      <c r="H26" s="19">
        <v>45182</v>
      </c>
      <c r="I26" s="41">
        <v>199.7</v>
      </c>
      <c r="J26" s="32">
        <f t="shared" si="0"/>
        <v>399.4</v>
      </c>
      <c r="K26" s="32">
        <f t="shared" si="1"/>
        <v>3994</v>
      </c>
      <c r="L26" s="32">
        <f t="shared" si="2"/>
        <v>3563.3629260000002</v>
      </c>
    </row>
    <row r="27" spans="1:12" x14ac:dyDescent="0.2">
      <c r="A27" t="s">
        <v>44</v>
      </c>
      <c r="B27" t="s">
        <v>21</v>
      </c>
      <c r="C27">
        <v>3</v>
      </c>
      <c r="D27" t="s">
        <v>10</v>
      </c>
      <c r="E27">
        <v>3</v>
      </c>
      <c r="F27">
        <v>302</v>
      </c>
      <c r="G27" s="20" t="s">
        <v>103</v>
      </c>
      <c r="H27" s="19">
        <v>45182</v>
      </c>
      <c r="I27" s="41">
        <v>129.80000000000001</v>
      </c>
      <c r="J27" s="32">
        <f t="shared" si="0"/>
        <v>259.60000000000002</v>
      </c>
      <c r="K27" s="32">
        <f t="shared" si="1"/>
        <v>2596</v>
      </c>
      <c r="L27" s="32">
        <f t="shared" si="2"/>
        <v>2316.0966840000001</v>
      </c>
    </row>
    <row r="28" spans="1:12" x14ac:dyDescent="0.2">
      <c r="A28" t="s">
        <v>45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102</v>
      </c>
      <c r="H28" s="19">
        <v>45182</v>
      </c>
      <c r="I28" s="41">
        <v>233.4</v>
      </c>
      <c r="J28" s="32">
        <f t="shared" si="0"/>
        <v>466.8</v>
      </c>
      <c r="K28" s="32">
        <f t="shared" si="1"/>
        <v>4668</v>
      </c>
      <c r="L28" s="32">
        <f t="shared" si="2"/>
        <v>4164.6915720000006</v>
      </c>
    </row>
    <row r="29" spans="1:12" x14ac:dyDescent="0.2">
      <c r="A29" t="s">
        <v>46</v>
      </c>
      <c r="B29" t="s">
        <v>21</v>
      </c>
      <c r="C29">
        <v>2</v>
      </c>
      <c r="D29" t="s">
        <v>9</v>
      </c>
      <c r="E29">
        <v>3</v>
      </c>
      <c r="F29">
        <v>303</v>
      </c>
      <c r="G29" s="20" t="s">
        <v>103</v>
      </c>
      <c r="H29" s="19">
        <v>45182</v>
      </c>
      <c r="I29" s="41">
        <v>107.2</v>
      </c>
      <c r="J29" s="32">
        <f t="shared" si="0"/>
        <v>214.4</v>
      </c>
      <c r="K29" s="32">
        <f t="shared" si="1"/>
        <v>2144</v>
      </c>
      <c r="L29" s="32">
        <f t="shared" si="2"/>
        <v>1912.8317760000002</v>
      </c>
    </row>
    <row r="30" spans="1:12" x14ac:dyDescent="0.2">
      <c r="A30" t="s">
        <v>47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102</v>
      </c>
      <c r="H30" s="19">
        <v>45182</v>
      </c>
      <c r="I30" s="41">
        <v>194.7</v>
      </c>
      <c r="J30" s="32">
        <f t="shared" si="0"/>
        <v>389.4</v>
      </c>
      <c r="K30" s="32">
        <f t="shared" si="1"/>
        <v>3894</v>
      </c>
      <c r="L30" s="32">
        <f t="shared" si="2"/>
        <v>3474.1450260000001</v>
      </c>
    </row>
    <row r="31" spans="1:12" x14ac:dyDescent="0.2">
      <c r="A31" t="s">
        <v>48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103</v>
      </c>
      <c r="H31" s="19">
        <v>45182</v>
      </c>
      <c r="I31" s="41">
        <v>117.5</v>
      </c>
      <c r="J31" s="32">
        <f t="shared" si="0"/>
        <v>235</v>
      </c>
      <c r="K31" s="32">
        <f t="shared" si="1"/>
        <v>2350</v>
      </c>
      <c r="L31" s="32">
        <f t="shared" si="2"/>
        <v>2096.6206500000003</v>
      </c>
    </row>
    <row r="32" spans="1:12" x14ac:dyDescent="0.2">
      <c r="A32" t="s">
        <v>40</v>
      </c>
      <c r="B32" t="s">
        <v>21</v>
      </c>
      <c r="C32">
        <v>1</v>
      </c>
      <c r="D32" t="s">
        <v>12</v>
      </c>
      <c r="E32">
        <v>3</v>
      </c>
      <c r="F32">
        <v>304</v>
      </c>
      <c r="G32" s="20" t="s">
        <v>104</v>
      </c>
      <c r="H32" s="19">
        <v>45182</v>
      </c>
      <c r="I32" s="41">
        <v>126.4</v>
      </c>
      <c r="J32" s="32">
        <f t="shared" si="0"/>
        <v>252.8</v>
      </c>
      <c r="K32" s="32">
        <f t="shared" si="1"/>
        <v>2528</v>
      </c>
      <c r="L32" s="32">
        <f t="shared" si="2"/>
        <v>2255.428512</v>
      </c>
    </row>
    <row r="33" spans="1:12" x14ac:dyDescent="0.2">
      <c r="A33" t="s">
        <v>49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102</v>
      </c>
      <c r="H33" s="19">
        <v>45182</v>
      </c>
      <c r="I33" s="41">
        <v>177.4</v>
      </c>
      <c r="J33" s="32">
        <f t="shared" si="0"/>
        <v>354.8</v>
      </c>
      <c r="K33" s="32">
        <f t="shared" si="1"/>
        <v>3548</v>
      </c>
      <c r="L33" s="32">
        <f t="shared" si="2"/>
        <v>3165.4510920000002</v>
      </c>
    </row>
    <row r="34" spans="1:12" x14ac:dyDescent="0.2">
      <c r="A34" t="s">
        <v>50</v>
      </c>
      <c r="B34" t="s">
        <v>21</v>
      </c>
      <c r="C34">
        <v>4</v>
      </c>
      <c r="D34" t="s">
        <v>11</v>
      </c>
      <c r="E34">
        <v>4</v>
      </c>
      <c r="F34">
        <v>401</v>
      </c>
      <c r="G34" s="20" t="s">
        <v>103</v>
      </c>
      <c r="H34" s="19">
        <v>45182</v>
      </c>
      <c r="I34" s="41">
        <v>35.6</v>
      </c>
      <c r="J34" s="32">
        <f t="shared" si="0"/>
        <v>71.2</v>
      </c>
      <c r="K34" s="32">
        <f t="shared" si="1"/>
        <v>712</v>
      </c>
      <c r="L34" s="32">
        <f t="shared" si="2"/>
        <v>635.231448</v>
      </c>
    </row>
    <row r="35" spans="1:12" x14ac:dyDescent="0.2">
      <c r="A35" t="s">
        <v>51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102</v>
      </c>
      <c r="H35" s="19">
        <v>45182</v>
      </c>
      <c r="I35" s="41">
        <v>181.7</v>
      </c>
      <c r="J35" s="32">
        <f t="shared" si="0"/>
        <v>363.4</v>
      </c>
      <c r="K35" s="32">
        <f t="shared" si="1"/>
        <v>3634</v>
      </c>
      <c r="L35" s="32">
        <f t="shared" si="2"/>
        <v>3242.1784860000002</v>
      </c>
    </row>
    <row r="36" spans="1:12" x14ac:dyDescent="0.2">
      <c r="A36" t="s">
        <v>52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103</v>
      </c>
      <c r="H36" s="19">
        <v>45182</v>
      </c>
      <c r="I36" s="41">
        <v>79.2</v>
      </c>
      <c r="J36" s="32">
        <f t="shared" si="0"/>
        <v>158.4</v>
      </c>
      <c r="K36" s="32">
        <f t="shared" si="1"/>
        <v>1584</v>
      </c>
      <c r="L36" s="32">
        <f t="shared" si="2"/>
        <v>1413.211536</v>
      </c>
    </row>
    <row r="37" spans="1:12" x14ac:dyDescent="0.2">
      <c r="A37" t="s">
        <v>53</v>
      </c>
      <c r="B37" t="s">
        <v>21</v>
      </c>
      <c r="C37">
        <v>1</v>
      </c>
      <c r="D37" t="s">
        <v>12</v>
      </c>
      <c r="E37">
        <v>4</v>
      </c>
      <c r="F37">
        <v>402</v>
      </c>
      <c r="G37" s="20" t="s">
        <v>104</v>
      </c>
      <c r="H37" s="19">
        <v>45182</v>
      </c>
      <c r="I37" s="41">
        <v>229.9</v>
      </c>
      <c r="J37" s="32">
        <f t="shared" si="0"/>
        <v>459.8</v>
      </c>
      <c r="K37" s="32">
        <f t="shared" si="1"/>
        <v>4598</v>
      </c>
      <c r="L37" s="32">
        <f t="shared" si="2"/>
        <v>4102.2390420000002</v>
      </c>
    </row>
    <row r="38" spans="1:12" x14ac:dyDescent="0.2">
      <c r="A38" t="s">
        <v>54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102</v>
      </c>
      <c r="H38" s="19">
        <v>45182</v>
      </c>
      <c r="I38" s="41">
        <v>151.69999999999999</v>
      </c>
      <c r="J38" s="32">
        <f t="shared" si="0"/>
        <v>303.39999999999998</v>
      </c>
      <c r="K38" s="32">
        <f t="shared" si="1"/>
        <v>3034</v>
      </c>
      <c r="L38" s="32">
        <f t="shared" si="2"/>
        <v>2706.8710860000001</v>
      </c>
    </row>
    <row r="39" spans="1:12" x14ac:dyDescent="0.2">
      <c r="A39" t="s">
        <v>55</v>
      </c>
      <c r="B39" t="s">
        <v>21</v>
      </c>
      <c r="C39">
        <v>3</v>
      </c>
      <c r="D39" t="s">
        <v>10</v>
      </c>
      <c r="E39">
        <v>4</v>
      </c>
      <c r="F39">
        <v>403</v>
      </c>
      <c r="G39" s="20" t="s">
        <v>103</v>
      </c>
      <c r="H39" s="19">
        <v>45182</v>
      </c>
      <c r="I39" s="41">
        <v>78.099999999999994</v>
      </c>
      <c r="J39" s="32">
        <f t="shared" si="0"/>
        <v>156.19999999999999</v>
      </c>
      <c r="K39" s="32">
        <f t="shared" si="1"/>
        <v>1562</v>
      </c>
      <c r="L39" s="32">
        <f t="shared" si="2"/>
        <v>1393.5835980000002</v>
      </c>
    </row>
    <row r="40" spans="1:12" x14ac:dyDescent="0.2">
      <c r="A40" t="s">
        <v>56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102</v>
      </c>
      <c r="H40" s="19">
        <v>45182</v>
      </c>
      <c r="I40" s="41">
        <v>139.4</v>
      </c>
      <c r="J40" s="32">
        <f t="shared" si="0"/>
        <v>278.8</v>
      </c>
      <c r="K40" s="32">
        <f t="shared" si="1"/>
        <v>2788</v>
      </c>
      <c r="L40" s="32">
        <f t="shared" si="2"/>
        <v>2487.3950520000003</v>
      </c>
    </row>
    <row r="41" spans="1:12" x14ac:dyDescent="0.2">
      <c r="A41" t="s">
        <v>57</v>
      </c>
      <c r="B41" t="s">
        <v>21</v>
      </c>
      <c r="C41">
        <v>2</v>
      </c>
      <c r="D41" t="s">
        <v>9</v>
      </c>
      <c r="E41">
        <v>4</v>
      </c>
      <c r="F41">
        <v>404</v>
      </c>
      <c r="G41" s="20" t="s">
        <v>103</v>
      </c>
      <c r="H41" s="19">
        <v>45182</v>
      </c>
      <c r="I41" s="41">
        <v>137.9</v>
      </c>
      <c r="J41" s="32">
        <f t="shared" si="0"/>
        <v>275.8</v>
      </c>
      <c r="K41" s="32">
        <f t="shared" si="1"/>
        <v>2758</v>
      </c>
      <c r="L41" s="32">
        <f t="shared" si="2"/>
        <v>2460.6296820000002</v>
      </c>
    </row>
  </sheetData>
  <mergeCells count="2">
    <mergeCell ref="I1:L3"/>
    <mergeCell ref="A1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A753-B33B-E348-9319-A2A4E73832CE}">
  <dimension ref="A1:T41"/>
  <sheetViews>
    <sheetView topLeftCell="D1" workbookViewId="0">
      <selection activeCell="Z35" sqref="Z35"/>
    </sheetView>
  </sheetViews>
  <sheetFormatPr baseColWidth="10" defaultRowHeight="16" x14ac:dyDescent="0.2"/>
  <sheetData>
    <row r="1" spans="1:20" x14ac:dyDescent="0.2">
      <c r="A1" s="56" t="s">
        <v>98</v>
      </c>
      <c r="B1" s="57"/>
      <c r="C1" s="57"/>
      <c r="D1" s="57"/>
      <c r="E1" s="57"/>
      <c r="F1" s="57"/>
      <c r="G1" s="57"/>
      <c r="H1" s="58"/>
      <c r="I1" s="59" t="s">
        <v>6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2">
      <c r="A2" s="56"/>
      <c r="B2" s="57"/>
      <c r="C2" s="57"/>
      <c r="D2" s="57"/>
      <c r="E2" s="57"/>
      <c r="F2" s="57"/>
      <c r="G2" s="57"/>
      <c r="H2" s="58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x14ac:dyDescent="0.2">
      <c r="A3" s="56"/>
      <c r="B3" s="57"/>
      <c r="C3" s="57"/>
      <c r="D3" s="57"/>
      <c r="E3" s="57"/>
      <c r="F3" s="57"/>
      <c r="G3" s="57"/>
      <c r="H3" s="58"/>
      <c r="I3" s="51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x14ac:dyDescent="0.2">
      <c r="A4" s="51"/>
      <c r="B4" s="52"/>
      <c r="C4" s="52"/>
      <c r="D4" s="52"/>
      <c r="E4" s="52"/>
      <c r="F4" s="52"/>
      <c r="G4" s="52"/>
      <c r="H4" s="53"/>
      <c r="I4" s="10" t="s">
        <v>193</v>
      </c>
      <c r="J4" s="10" t="s">
        <v>194</v>
      </c>
      <c r="K4" s="10" t="s">
        <v>195</v>
      </c>
      <c r="L4" s="10" t="s">
        <v>196</v>
      </c>
      <c r="M4" s="10" t="s">
        <v>197</v>
      </c>
      <c r="N4" s="10" t="s">
        <v>198</v>
      </c>
      <c r="O4" s="10" t="s">
        <v>199</v>
      </c>
      <c r="P4" s="10" t="s">
        <v>200</v>
      </c>
      <c r="Q4" s="10" t="s">
        <v>201</v>
      </c>
      <c r="R4" s="10" t="s">
        <v>202</v>
      </c>
      <c r="S4" s="33" t="s">
        <v>203</v>
      </c>
      <c r="T4" s="10" t="s">
        <v>204</v>
      </c>
    </row>
    <row r="5" spans="1:20" ht="68" x14ac:dyDescent="0.2">
      <c r="A5" s="9" t="s">
        <v>0</v>
      </c>
      <c r="B5" s="9" t="s">
        <v>1</v>
      </c>
      <c r="C5" s="9" t="s">
        <v>58</v>
      </c>
      <c r="D5" s="9" t="s">
        <v>3</v>
      </c>
      <c r="E5" s="9" t="s">
        <v>2</v>
      </c>
      <c r="F5" s="10" t="s">
        <v>4</v>
      </c>
      <c r="G5" s="9" t="s">
        <v>59</v>
      </c>
      <c r="H5" s="9" t="s">
        <v>5</v>
      </c>
      <c r="I5" s="34" t="s">
        <v>205</v>
      </c>
      <c r="J5" s="34" t="s">
        <v>206</v>
      </c>
      <c r="K5" s="42" t="s">
        <v>207</v>
      </c>
      <c r="L5" s="42" t="s">
        <v>208</v>
      </c>
      <c r="M5" s="35" t="s">
        <v>209</v>
      </c>
      <c r="N5" s="35" t="s">
        <v>210</v>
      </c>
      <c r="O5" s="43" t="s">
        <v>211</v>
      </c>
      <c r="P5" s="43" t="s">
        <v>212</v>
      </c>
      <c r="Q5" s="36" t="s">
        <v>108</v>
      </c>
      <c r="R5" s="36" t="s">
        <v>213</v>
      </c>
      <c r="S5" s="36" t="s">
        <v>214</v>
      </c>
      <c r="T5" s="37" t="s">
        <v>215</v>
      </c>
    </row>
    <row r="6" spans="1:20" x14ac:dyDescent="0.2">
      <c r="A6" t="s">
        <v>22</v>
      </c>
      <c r="B6" t="s">
        <v>21</v>
      </c>
      <c r="C6">
        <v>1</v>
      </c>
      <c r="D6" t="s">
        <v>12</v>
      </c>
      <c r="E6">
        <v>1</v>
      </c>
      <c r="F6">
        <v>101</v>
      </c>
      <c r="G6" s="20" t="s">
        <v>102</v>
      </c>
      <c r="H6" s="19">
        <v>45182</v>
      </c>
      <c r="I6" s="38">
        <v>0</v>
      </c>
      <c r="J6" s="38">
        <f>I6*2</f>
        <v>0</v>
      </c>
      <c r="K6" s="38">
        <f>((I6/0.5)*10000)/1000</f>
        <v>0</v>
      </c>
      <c r="L6" s="38">
        <f>K6*0.892179</f>
        <v>0</v>
      </c>
      <c r="M6" s="39">
        <v>1.839999999999999</v>
      </c>
      <c r="N6" s="39">
        <f>M6*2</f>
        <v>3.6799999999999979</v>
      </c>
      <c r="O6" s="39">
        <f>((M6/0.5)*10000)/1000</f>
        <v>36.799999999999976</v>
      </c>
      <c r="P6" s="39">
        <f>O6*0.892179</f>
        <v>32.832187199999979</v>
      </c>
      <c r="Q6" s="40">
        <v>1.839999999999999</v>
      </c>
      <c r="R6" s="40">
        <f>Q6*2</f>
        <v>3.6799999999999979</v>
      </c>
      <c r="S6" s="40">
        <f>((Q6/0.5)*10000)/1000</f>
        <v>36.799999999999976</v>
      </c>
      <c r="T6" s="40">
        <f>S6*0.892179</f>
        <v>32.832187199999979</v>
      </c>
    </row>
    <row r="7" spans="1:20" x14ac:dyDescent="0.2">
      <c r="A7" t="s">
        <v>23</v>
      </c>
      <c r="B7" t="s">
        <v>21</v>
      </c>
      <c r="C7">
        <v>1</v>
      </c>
      <c r="D7" t="s">
        <v>12</v>
      </c>
      <c r="E7">
        <v>1</v>
      </c>
      <c r="F7">
        <v>101</v>
      </c>
      <c r="G7" s="20" t="s">
        <v>103</v>
      </c>
      <c r="H7" s="19">
        <v>45182</v>
      </c>
      <c r="I7" s="38">
        <v>31.66</v>
      </c>
      <c r="J7" s="38">
        <f t="shared" ref="J7:J41" si="0">I7*2</f>
        <v>63.32</v>
      </c>
      <c r="K7" s="38">
        <f t="shared" ref="K7:K41" si="1">((I7/0.5)*10000)/1000</f>
        <v>633.20000000000005</v>
      </c>
      <c r="L7" s="38">
        <f t="shared" ref="L7:L41" si="2">K7*0.892179</f>
        <v>564.92774280000003</v>
      </c>
      <c r="M7" s="39">
        <v>155.89999999999998</v>
      </c>
      <c r="N7" s="39">
        <f t="shared" ref="N7:N41" si="3">M7*2</f>
        <v>311.79999999999995</v>
      </c>
      <c r="O7" s="39">
        <f t="shared" ref="O7:O41" si="4">((M7/0.5)*10000)/1000</f>
        <v>3117.9999999999995</v>
      </c>
      <c r="P7" s="39">
        <f t="shared" ref="P7:P41" si="5">O7*0.892179</f>
        <v>2781.8141219999998</v>
      </c>
      <c r="Q7" s="40">
        <v>187.55999999999997</v>
      </c>
      <c r="R7" s="40">
        <f t="shared" ref="R7:R41" si="6">Q7*2</f>
        <v>375.11999999999995</v>
      </c>
      <c r="S7" s="40">
        <f t="shared" ref="S7:S41" si="7">((Q7/0.5)*10000)/1000</f>
        <v>3751.1999999999994</v>
      </c>
      <c r="T7" s="40">
        <f t="shared" ref="T7:T41" si="8">S7*0.892179</f>
        <v>3346.7418647999998</v>
      </c>
    </row>
    <row r="8" spans="1:20" x14ac:dyDescent="0.2">
      <c r="A8" t="s">
        <v>24</v>
      </c>
      <c r="B8" t="s">
        <v>21</v>
      </c>
      <c r="C8">
        <v>1</v>
      </c>
      <c r="D8" t="s">
        <v>12</v>
      </c>
      <c r="E8">
        <v>1</v>
      </c>
      <c r="F8">
        <v>101</v>
      </c>
      <c r="G8" s="20" t="s">
        <v>104</v>
      </c>
      <c r="H8" s="19">
        <v>45182</v>
      </c>
      <c r="I8" s="38">
        <v>0</v>
      </c>
      <c r="J8" s="38">
        <f t="shared" si="0"/>
        <v>0</v>
      </c>
      <c r="K8" s="38">
        <f t="shared" si="1"/>
        <v>0</v>
      </c>
      <c r="L8" s="38">
        <f t="shared" si="2"/>
        <v>0</v>
      </c>
      <c r="M8" s="39">
        <v>0</v>
      </c>
      <c r="N8" s="39">
        <f t="shared" si="3"/>
        <v>0</v>
      </c>
      <c r="O8" s="39">
        <f t="shared" si="4"/>
        <v>0</v>
      </c>
      <c r="P8" s="39">
        <f t="shared" si="5"/>
        <v>0</v>
      </c>
      <c r="Q8" s="40">
        <v>0</v>
      </c>
      <c r="R8" s="40">
        <f t="shared" si="6"/>
        <v>0</v>
      </c>
      <c r="S8" s="40">
        <f t="shared" si="7"/>
        <v>0</v>
      </c>
      <c r="T8" s="40">
        <f t="shared" si="8"/>
        <v>0</v>
      </c>
    </row>
    <row r="9" spans="1:20" x14ac:dyDescent="0.2">
      <c r="A9" t="s">
        <v>25</v>
      </c>
      <c r="B9" t="s">
        <v>21</v>
      </c>
      <c r="C9">
        <v>3</v>
      </c>
      <c r="D9" t="s">
        <v>10</v>
      </c>
      <c r="E9">
        <v>1</v>
      </c>
      <c r="F9">
        <v>102</v>
      </c>
      <c r="G9" s="20" t="s">
        <v>102</v>
      </c>
      <c r="H9" s="19">
        <v>45182</v>
      </c>
      <c r="I9" s="38">
        <v>0</v>
      </c>
      <c r="J9" s="38">
        <f t="shared" si="0"/>
        <v>0</v>
      </c>
      <c r="K9" s="38">
        <f t="shared" si="1"/>
        <v>0</v>
      </c>
      <c r="L9" s="38">
        <f t="shared" si="2"/>
        <v>0</v>
      </c>
      <c r="M9" s="39">
        <v>0</v>
      </c>
      <c r="N9" s="39">
        <f t="shared" si="3"/>
        <v>0</v>
      </c>
      <c r="O9" s="39">
        <f t="shared" si="4"/>
        <v>0</v>
      </c>
      <c r="P9" s="39">
        <f t="shared" si="5"/>
        <v>0</v>
      </c>
      <c r="Q9" s="40">
        <v>0</v>
      </c>
      <c r="R9" s="40">
        <f t="shared" si="6"/>
        <v>0</v>
      </c>
      <c r="S9" s="40">
        <f t="shared" si="7"/>
        <v>0</v>
      </c>
      <c r="T9" s="40">
        <f t="shared" si="8"/>
        <v>0</v>
      </c>
    </row>
    <row r="10" spans="1:20" x14ac:dyDescent="0.2">
      <c r="A10" t="s">
        <v>26</v>
      </c>
      <c r="B10" t="s">
        <v>21</v>
      </c>
      <c r="C10">
        <v>3</v>
      </c>
      <c r="D10" t="s">
        <v>10</v>
      </c>
      <c r="E10">
        <v>1</v>
      </c>
      <c r="F10">
        <v>102</v>
      </c>
      <c r="G10" s="20" t="s">
        <v>103</v>
      </c>
      <c r="H10" s="19">
        <v>45182</v>
      </c>
      <c r="I10" s="38">
        <v>28.76</v>
      </c>
      <c r="J10" s="38">
        <f t="shared" si="0"/>
        <v>57.52</v>
      </c>
      <c r="K10" s="38">
        <f t="shared" si="1"/>
        <v>575.20000000000005</v>
      </c>
      <c r="L10" s="38">
        <f t="shared" si="2"/>
        <v>513.18136080000011</v>
      </c>
      <c r="M10" s="39">
        <v>50</v>
      </c>
      <c r="N10" s="39">
        <f t="shared" si="3"/>
        <v>100</v>
      </c>
      <c r="O10" s="39">
        <f t="shared" si="4"/>
        <v>1000</v>
      </c>
      <c r="P10" s="39">
        <f t="shared" si="5"/>
        <v>892.17900000000009</v>
      </c>
      <c r="Q10" s="40">
        <v>78.760000000000005</v>
      </c>
      <c r="R10" s="40">
        <f t="shared" si="6"/>
        <v>157.52000000000001</v>
      </c>
      <c r="S10" s="40">
        <f t="shared" si="7"/>
        <v>1575.2</v>
      </c>
      <c r="T10" s="40">
        <f t="shared" si="8"/>
        <v>1405.3603608000001</v>
      </c>
    </row>
    <row r="11" spans="1:20" x14ac:dyDescent="0.2">
      <c r="A11" t="s">
        <v>27</v>
      </c>
      <c r="B11" t="s">
        <v>21</v>
      </c>
      <c r="C11">
        <v>4</v>
      </c>
      <c r="D11" t="s">
        <v>11</v>
      </c>
      <c r="E11">
        <v>1</v>
      </c>
      <c r="F11">
        <v>103</v>
      </c>
      <c r="G11" s="20" t="s">
        <v>102</v>
      </c>
      <c r="H11" s="19">
        <v>45182</v>
      </c>
      <c r="I11" s="38">
        <v>0</v>
      </c>
      <c r="J11" s="38">
        <f t="shared" si="0"/>
        <v>0</v>
      </c>
      <c r="K11" s="38">
        <f t="shared" si="1"/>
        <v>0</v>
      </c>
      <c r="L11" s="38">
        <f t="shared" si="2"/>
        <v>0</v>
      </c>
      <c r="M11" s="39">
        <v>0.20999999999999996</v>
      </c>
      <c r="N11" s="39">
        <f t="shared" si="3"/>
        <v>0.41999999999999993</v>
      </c>
      <c r="O11" s="39">
        <f t="shared" si="4"/>
        <v>4.1999999999999993</v>
      </c>
      <c r="P11" s="39">
        <f t="shared" si="5"/>
        <v>3.7471517999999997</v>
      </c>
      <c r="Q11" s="40">
        <v>0.20999999999999996</v>
      </c>
      <c r="R11" s="40">
        <f t="shared" si="6"/>
        <v>0.41999999999999993</v>
      </c>
      <c r="S11" s="40">
        <f t="shared" si="7"/>
        <v>4.1999999999999993</v>
      </c>
      <c r="T11" s="40">
        <f t="shared" si="8"/>
        <v>3.7471517999999997</v>
      </c>
    </row>
    <row r="12" spans="1:20" x14ac:dyDescent="0.2">
      <c r="A12" t="s">
        <v>28</v>
      </c>
      <c r="B12" t="s">
        <v>21</v>
      </c>
      <c r="C12">
        <v>4</v>
      </c>
      <c r="D12" t="s">
        <v>11</v>
      </c>
      <c r="E12">
        <v>1</v>
      </c>
      <c r="F12">
        <v>103</v>
      </c>
      <c r="G12" s="20" t="s">
        <v>103</v>
      </c>
      <c r="H12" s="19">
        <v>45182</v>
      </c>
      <c r="I12" s="38">
        <v>27.56</v>
      </c>
      <c r="J12" s="38">
        <f t="shared" si="0"/>
        <v>55.12</v>
      </c>
      <c r="K12" s="38">
        <f t="shared" si="1"/>
        <v>551.20000000000005</v>
      </c>
      <c r="L12" s="38">
        <f t="shared" si="2"/>
        <v>491.76906480000008</v>
      </c>
      <c r="M12" s="39">
        <v>22.259999999999998</v>
      </c>
      <c r="N12" s="39">
        <f t="shared" si="3"/>
        <v>44.519999999999996</v>
      </c>
      <c r="O12" s="39">
        <f t="shared" si="4"/>
        <v>445.19999999999993</v>
      </c>
      <c r="P12" s="39">
        <f t="shared" si="5"/>
        <v>397.19809079999999</v>
      </c>
      <c r="Q12" s="40">
        <v>49.819999999999993</v>
      </c>
      <c r="R12" s="40">
        <f t="shared" si="6"/>
        <v>99.639999999999986</v>
      </c>
      <c r="S12" s="40">
        <f t="shared" si="7"/>
        <v>996.39999999999986</v>
      </c>
      <c r="T12" s="40">
        <f t="shared" si="8"/>
        <v>888.96715559999996</v>
      </c>
    </row>
    <row r="13" spans="1:20" x14ac:dyDescent="0.2">
      <c r="A13" t="s">
        <v>29</v>
      </c>
      <c r="B13" t="s">
        <v>21</v>
      </c>
      <c r="C13">
        <v>2</v>
      </c>
      <c r="D13" t="s">
        <v>9</v>
      </c>
      <c r="E13">
        <v>1</v>
      </c>
      <c r="F13">
        <v>104</v>
      </c>
      <c r="G13" s="20" t="s">
        <v>102</v>
      </c>
      <c r="H13" s="19">
        <v>45182</v>
      </c>
      <c r="I13" s="38">
        <v>0</v>
      </c>
      <c r="J13" s="38">
        <f t="shared" si="0"/>
        <v>0</v>
      </c>
      <c r="K13" s="38">
        <f t="shared" si="1"/>
        <v>0</v>
      </c>
      <c r="L13" s="38">
        <f t="shared" si="2"/>
        <v>0</v>
      </c>
      <c r="M13" s="39">
        <v>0.22999999999999954</v>
      </c>
      <c r="N13" s="39">
        <f t="shared" si="3"/>
        <v>0.45999999999999908</v>
      </c>
      <c r="O13" s="39">
        <f t="shared" si="4"/>
        <v>4.5999999999999908</v>
      </c>
      <c r="P13" s="39">
        <f t="shared" si="5"/>
        <v>4.104023399999992</v>
      </c>
      <c r="Q13" s="40">
        <v>0.22999999999999954</v>
      </c>
      <c r="R13" s="40">
        <f t="shared" si="6"/>
        <v>0.45999999999999908</v>
      </c>
      <c r="S13" s="40">
        <f t="shared" si="7"/>
        <v>4.5999999999999908</v>
      </c>
      <c r="T13" s="40">
        <f t="shared" si="8"/>
        <v>4.104023399999992</v>
      </c>
    </row>
    <row r="14" spans="1:20" x14ac:dyDescent="0.2">
      <c r="A14" t="s">
        <v>30</v>
      </c>
      <c r="B14" t="s">
        <v>21</v>
      </c>
      <c r="C14">
        <v>2</v>
      </c>
      <c r="D14" t="s">
        <v>9</v>
      </c>
      <c r="E14">
        <v>1</v>
      </c>
      <c r="F14">
        <v>104</v>
      </c>
      <c r="G14" s="20" t="s">
        <v>103</v>
      </c>
      <c r="H14" s="19">
        <v>45182</v>
      </c>
      <c r="I14" s="38">
        <v>2.96</v>
      </c>
      <c r="J14" s="38">
        <f t="shared" si="0"/>
        <v>5.92</v>
      </c>
      <c r="K14" s="38">
        <f t="shared" si="1"/>
        <v>59.2</v>
      </c>
      <c r="L14" s="38">
        <f t="shared" si="2"/>
        <v>52.816996800000005</v>
      </c>
      <c r="M14" s="39">
        <v>83.699999999999989</v>
      </c>
      <c r="N14" s="39">
        <f t="shared" si="3"/>
        <v>167.39999999999998</v>
      </c>
      <c r="O14" s="39">
        <f t="shared" si="4"/>
        <v>1673.9999999999998</v>
      </c>
      <c r="P14" s="39">
        <f t="shared" si="5"/>
        <v>1493.5076459999998</v>
      </c>
      <c r="Q14" s="40">
        <v>86.659999999999982</v>
      </c>
      <c r="R14" s="40">
        <f t="shared" si="6"/>
        <v>173.31999999999996</v>
      </c>
      <c r="S14" s="40">
        <f t="shared" si="7"/>
        <v>1733.1999999999996</v>
      </c>
      <c r="T14" s="40">
        <f t="shared" si="8"/>
        <v>1546.3246427999998</v>
      </c>
    </row>
    <row r="15" spans="1:20" x14ac:dyDescent="0.2">
      <c r="A15" t="s">
        <v>31</v>
      </c>
      <c r="B15" t="s">
        <v>21</v>
      </c>
      <c r="C15">
        <v>1</v>
      </c>
      <c r="D15" t="s">
        <v>12</v>
      </c>
      <c r="E15">
        <v>2</v>
      </c>
      <c r="F15">
        <v>201</v>
      </c>
      <c r="G15" s="20" t="s">
        <v>102</v>
      </c>
      <c r="H15" s="19">
        <v>45182</v>
      </c>
      <c r="I15" s="38">
        <v>0</v>
      </c>
      <c r="J15" s="38">
        <f t="shared" si="0"/>
        <v>0</v>
      </c>
      <c r="K15" s="38">
        <f t="shared" si="1"/>
        <v>0</v>
      </c>
      <c r="L15" s="38">
        <f t="shared" si="2"/>
        <v>0</v>
      </c>
      <c r="M15" s="39">
        <v>0</v>
      </c>
      <c r="N15" s="39">
        <f t="shared" si="3"/>
        <v>0</v>
      </c>
      <c r="O15" s="39">
        <f t="shared" si="4"/>
        <v>0</v>
      </c>
      <c r="P15" s="39">
        <f t="shared" si="5"/>
        <v>0</v>
      </c>
      <c r="Q15" s="40">
        <v>0</v>
      </c>
      <c r="R15" s="40">
        <f t="shared" si="6"/>
        <v>0</v>
      </c>
      <c r="S15" s="40">
        <f t="shared" si="7"/>
        <v>0</v>
      </c>
      <c r="T15" s="40">
        <f t="shared" si="8"/>
        <v>0</v>
      </c>
    </row>
    <row r="16" spans="1:20" x14ac:dyDescent="0.2">
      <c r="A16" t="s">
        <v>32</v>
      </c>
      <c r="B16" t="s">
        <v>21</v>
      </c>
      <c r="C16">
        <v>1</v>
      </c>
      <c r="D16" t="s">
        <v>12</v>
      </c>
      <c r="E16">
        <v>2</v>
      </c>
      <c r="F16">
        <v>201</v>
      </c>
      <c r="G16" s="20" t="s">
        <v>103</v>
      </c>
      <c r="H16" s="19">
        <v>45182</v>
      </c>
      <c r="I16" s="38">
        <v>35.06</v>
      </c>
      <c r="J16" s="38">
        <f t="shared" si="0"/>
        <v>70.12</v>
      </c>
      <c r="K16" s="38">
        <f t="shared" si="1"/>
        <v>701.2</v>
      </c>
      <c r="L16" s="38">
        <f t="shared" si="2"/>
        <v>625.59591480000006</v>
      </c>
      <c r="M16" s="39">
        <v>50.8</v>
      </c>
      <c r="N16" s="39">
        <f t="shared" si="3"/>
        <v>101.6</v>
      </c>
      <c r="O16" s="39">
        <f t="shared" si="4"/>
        <v>1016</v>
      </c>
      <c r="P16" s="39">
        <f t="shared" si="5"/>
        <v>906.45386400000007</v>
      </c>
      <c r="Q16" s="40">
        <v>85.86</v>
      </c>
      <c r="R16" s="40">
        <f t="shared" si="6"/>
        <v>171.72</v>
      </c>
      <c r="S16" s="40">
        <f t="shared" si="7"/>
        <v>1717.2</v>
      </c>
      <c r="T16" s="40">
        <f t="shared" si="8"/>
        <v>1532.0497788000002</v>
      </c>
    </row>
    <row r="17" spans="1:20" x14ac:dyDescent="0.2">
      <c r="A17" t="s">
        <v>33</v>
      </c>
      <c r="B17" t="s">
        <v>21</v>
      </c>
      <c r="C17">
        <v>1</v>
      </c>
      <c r="D17" t="s">
        <v>12</v>
      </c>
      <c r="E17">
        <v>2</v>
      </c>
      <c r="F17">
        <v>201</v>
      </c>
      <c r="G17" s="20" t="s">
        <v>104</v>
      </c>
      <c r="H17" s="19">
        <v>45182</v>
      </c>
      <c r="I17" s="38">
        <v>0</v>
      </c>
      <c r="J17" s="38">
        <f t="shared" si="0"/>
        <v>0</v>
      </c>
      <c r="K17" s="38">
        <f t="shared" si="1"/>
        <v>0</v>
      </c>
      <c r="L17" s="38">
        <f t="shared" si="2"/>
        <v>0</v>
      </c>
      <c r="M17" s="39">
        <v>0</v>
      </c>
      <c r="N17" s="39">
        <f t="shared" si="3"/>
        <v>0</v>
      </c>
      <c r="O17" s="39">
        <f t="shared" si="4"/>
        <v>0</v>
      </c>
      <c r="P17" s="39">
        <f t="shared" si="5"/>
        <v>0</v>
      </c>
      <c r="Q17" s="40">
        <v>0</v>
      </c>
      <c r="R17" s="40">
        <f t="shared" si="6"/>
        <v>0</v>
      </c>
      <c r="S17" s="40">
        <f t="shared" si="7"/>
        <v>0</v>
      </c>
      <c r="T17" s="40">
        <f t="shared" si="8"/>
        <v>0</v>
      </c>
    </row>
    <row r="18" spans="1:20" x14ac:dyDescent="0.2">
      <c r="A18" t="s">
        <v>34</v>
      </c>
      <c r="B18" t="s">
        <v>21</v>
      </c>
      <c r="C18">
        <v>2</v>
      </c>
      <c r="D18" t="s">
        <v>9</v>
      </c>
      <c r="E18">
        <v>2</v>
      </c>
      <c r="F18">
        <v>202</v>
      </c>
      <c r="G18" s="20" t="s">
        <v>102</v>
      </c>
      <c r="H18" s="19">
        <v>45182</v>
      </c>
      <c r="I18" s="38">
        <v>0.25999999999999979</v>
      </c>
      <c r="J18" s="38">
        <f t="shared" si="0"/>
        <v>0.51999999999999957</v>
      </c>
      <c r="K18" s="38">
        <f t="shared" si="1"/>
        <v>5.1999999999999957</v>
      </c>
      <c r="L18" s="38">
        <f t="shared" si="2"/>
        <v>4.6393307999999962</v>
      </c>
      <c r="M18" s="39">
        <v>3.6599999999999993</v>
      </c>
      <c r="N18" s="39">
        <f t="shared" si="3"/>
        <v>7.3199999999999985</v>
      </c>
      <c r="O18" s="39">
        <f t="shared" si="4"/>
        <v>73.199999999999989</v>
      </c>
      <c r="P18" s="39">
        <f t="shared" si="5"/>
        <v>65.307502799999995</v>
      </c>
      <c r="Q18" s="40">
        <v>3.919999999999999</v>
      </c>
      <c r="R18" s="40">
        <f t="shared" si="6"/>
        <v>7.8399999999999981</v>
      </c>
      <c r="S18" s="40">
        <f t="shared" si="7"/>
        <v>78.399999999999991</v>
      </c>
      <c r="T18" s="40">
        <f t="shared" si="8"/>
        <v>69.946833599999991</v>
      </c>
    </row>
    <row r="19" spans="1:20" x14ac:dyDescent="0.2">
      <c r="A19" t="s">
        <v>35</v>
      </c>
      <c r="B19" t="s">
        <v>21</v>
      </c>
      <c r="C19">
        <v>2</v>
      </c>
      <c r="D19" t="s">
        <v>9</v>
      </c>
      <c r="E19">
        <v>2</v>
      </c>
      <c r="F19">
        <v>202</v>
      </c>
      <c r="G19" s="20" t="s">
        <v>103</v>
      </c>
      <c r="H19" s="19">
        <v>45182</v>
      </c>
      <c r="I19" s="38">
        <v>5.36</v>
      </c>
      <c r="J19" s="38">
        <f t="shared" si="0"/>
        <v>10.72</v>
      </c>
      <c r="K19" s="38">
        <f t="shared" si="1"/>
        <v>107.2</v>
      </c>
      <c r="L19" s="38">
        <f t="shared" si="2"/>
        <v>95.641588800000008</v>
      </c>
      <c r="M19" s="39">
        <v>89.299999999999983</v>
      </c>
      <c r="N19" s="39">
        <f t="shared" si="3"/>
        <v>178.59999999999997</v>
      </c>
      <c r="O19" s="39">
        <f t="shared" si="4"/>
        <v>1785.9999999999998</v>
      </c>
      <c r="P19" s="39">
        <f t="shared" si="5"/>
        <v>1593.4316939999999</v>
      </c>
      <c r="Q19" s="40">
        <v>94.659999999999982</v>
      </c>
      <c r="R19" s="40">
        <f t="shared" si="6"/>
        <v>189.31999999999996</v>
      </c>
      <c r="S19" s="40">
        <f t="shared" si="7"/>
        <v>1893.1999999999996</v>
      </c>
      <c r="T19" s="40">
        <f t="shared" si="8"/>
        <v>1689.0732827999998</v>
      </c>
    </row>
    <row r="20" spans="1:20" x14ac:dyDescent="0.2">
      <c r="A20" t="s">
        <v>36</v>
      </c>
      <c r="B20" t="s">
        <v>21</v>
      </c>
      <c r="C20">
        <v>4</v>
      </c>
      <c r="D20" t="s">
        <v>11</v>
      </c>
      <c r="E20">
        <v>2</v>
      </c>
      <c r="F20">
        <v>203</v>
      </c>
      <c r="G20" s="20" t="s">
        <v>102</v>
      </c>
      <c r="H20" s="19">
        <v>45182</v>
      </c>
      <c r="I20" s="38">
        <v>0</v>
      </c>
      <c r="J20" s="38">
        <f t="shared" si="0"/>
        <v>0</v>
      </c>
      <c r="K20" s="38">
        <f t="shared" si="1"/>
        <v>0</v>
      </c>
      <c r="L20" s="38">
        <f t="shared" si="2"/>
        <v>0</v>
      </c>
      <c r="M20" s="39">
        <v>0</v>
      </c>
      <c r="N20" s="39">
        <f t="shared" si="3"/>
        <v>0</v>
      </c>
      <c r="O20" s="39">
        <f t="shared" si="4"/>
        <v>0</v>
      </c>
      <c r="P20" s="39">
        <f t="shared" si="5"/>
        <v>0</v>
      </c>
      <c r="Q20" s="40">
        <v>0</v>
      </c>
      <c r="R20" s="40">
        <f t="shared" si="6"/>
        <v>0</v>
      </c>
      <c r="S20" s="40">
        <f t="shared" si="7"/>
        <v>0</v>
      </c>
      <c r="T20" s="40">
        <f t="shared" si="8"/>
        <v>0</v>
      </c>
    </row>
    <row r="21" spans="1:20" x14ac:dyDescent="0.2">
      <c r="A21" t="s">
        <v>37</v>
      </c>
      <c r="B21" t="s">
        <v>21</v>
      </c>
      <c r="C21">
        <v>4</v>
      </c>
      <c r="D21" t="s">
        <v>11</v>
      </c>
      <c r="E21">
        <v>2</v>
      </c>
      <c r="F21">
        <v>203</v>
      </c>
      <c r="G21" s="20" t="s">
        <v>103</v>
      </c>
      <c r="H21" s="19">
        <v>45182</v>
      </c>
      <c r="I21" s="38">
        <v>63.400000000000006</v>
      </c>
      <c r="J21" s="38">
        <f t="shared" si="0"/>
        <v>126.80000000000001</v>
      </c>
      <c r="K21" s="38">
        <f t="shared" si="1"/>
        <v>1268</v>
      </c>
      <c r="L21" s="38">
        <f t="shared" si="2"/>
        <v>1131.282972</v>
      </c>
      <c r="M21" s="39">
        <v>10.760000000000002</v>
      </c>
      <c r="N21" s="39">
        <f t="shared" si="3"/>
        <v>21.520000000000003</v>
      </c>
      <c r="O21" s="39">
        <f t="shared" si="4"/>
        <v>215.20000000000002</v>
      </c>
      <c r="P21" s="39">
        <f t="shared" si="5"/>
        <v>191.99692080000003</v>
      </c>
      <c r="Q21" s="40">
        <v>74.160000000000011</v>
      </c>
      <c r="R21" s="40">
        <f t="shared" si="6"/>
        <v>148.32000000000002</v>
      </c>
      <c r="S21" s="40">
        <f t="shared" si="7"/>
        <v>1483.2000000000003</v>
      </c>
      <c r="T21" s="40">
        <f t="shared" si="8"/>
        <v>1323.2798928000004</v>
      </c>
    </row>
    <row r="22" spans="1:20" x14ac:dyDescent="0.2">
      <c r="A22" t="s">
        <v>38</v>
      </c>
      <c r="B22" t="s">
        <v>21</v>
      </c>
      <c r="C22">
        <v>3</v>
      </c>
      <c r="D22" t="s">
        <v>10</v>
      </c>
      <c r="E22">
        <v>2</v>
      </c>
      <c r="F22">
        <v>204</v>
      </c>
      <c r="G22" s="20" t="s">
        <v>102</v>
      </c>
      <c r="H22" s="19">
        <v>45182</v>
      </c>
      <c r="I22" s="38">
        <v>0</v>
      </c>
      <c r="J22" s="38">
        <f t="shared" si="0"/>
        <v>0</v>
      </c>
      <c r="K22" s="38">
        <f t="shared" si="1"/>
        <v>0</v>
      </c>
      <c r="L22" s="38">
        <f t="shared" si="2"/>
        <v>0</v>
      </c>
      <c r="M22" s="39">
        <v>0</v>
      </c>
      <c r="N22" s="39">
        <f t="shared" si="3"/>
        <v>0</v>
      </c>
      <c r="O22" s="39">
        <f t="shared" si="4"/>
        <v>0</v>
      </c>
      <c r="P22" s="39">
        <f t="shared" si="5"/>
        <v>0</v>
      </c>
      <c r="Q22" s="40">
        <v>0</v>
      </c>
      <c r="R22" s="40">
        <f t="shared" si="6"/>
        <v>0</v>
      </c>
      <c r="S22" s="40">
        <f t="shared" si="7"/>
        <v>0</v>
      </c>
      <c r="T22" s="40">
        <f t="shared" si="8"/>
        <v>0</v>
      </c>
    </row>
    <row r="23" spans="1:20" x14ac:dyDescent="0.2">
      <c r="A23" t="s">
        <v>39</v>
      </c>
      <c r="B23" t="s">
        <v>21</v>
      </c>
      <c r="C23">
        <v>3</v>
      </c>
      <c r="D23" t="s">
        <v>10</v>
      </c>
      <c r="E23">
        <v>2</v>
      </c>
      <c r="F23">
        <v>204</v>
      </c>
      <c r="G23" s="20" t="s">
        <v>103</v>
      </c>
      <c r="H23" s="19">
        <v>45182</v>
      </c>
      <c r="I23" s="38">
        <v>7.7599999999999989</v>
      </c>
      <c r="J23" s="38">
        <f t="shared" si="0"/>
        <v>15.519999999999998</v>
      </c>
      <c r="K23" s="38">
        <f t="shared" si="1"/>
        <v>155.19999999999996</v>
      </c>
      <c r="L23" s="38">
        <f t="shared" si="2"/>
        <v>138.46618079999996</v>
      </c>
      <c r="M23" s="39">
        <v>22.959999999999997</v>
      </c>
      <c r="N23" s="39">
        <f t="shared" si="3"/>
        <v>45.919999999999995</v>
      </c>
      <c r="O23" s="39">
        <f t="shared" si="4"/>
        <v>459.19999999999993</v>
      </c>
      <c r="P23" s="39">
        <f t="shared" si="5"/>
        <v>409.68859679999997</v>
      </c>
      <c r="Q23" s="40">
        <v>30.719999999999995</v>
      </c>
      <c r="R23" s="40">
        <f t="shared" si="6"/>
        <v>61.439999999999991</v>
      </c>
      <c r="S23" s="40">
        <f t="shared" si="7"/>
        <v>614.39999999999986</v>
      </c>
      <c r="T23" s="40">
        <f t="shared" si="8"/>
        <v>548.15477759999987</v>
      </c>
    </row>
    <row r="24" spans="1:20" x14ac:dyDescent="0.2">
      <c r="A24" t="s">
        <v>41</v>
      </c>
      <c r="B24" t="s">
        <v>21</v>
      </c>
      <c r="C24">
        <v>4</v>
      </c>
      <c r="D24" t="s">
        <v>11</v>
      </c>
      <c r="E24">
        <v>3</v>
      </c>
      <c r="F24">
        <v>301</v>
      </c>
      <c r="G24" s="20" t="s">
        <v>102</v>
      </c>
      <c r="H24" s="19">
        <v>45182</v>
      </c>
      <c r="I24" s="38">
        <v>0.30999999999999961</v>
      </c>
      <c r="J24" s="38">
        <f t="shared" si="0"/>
        <v>0.61999999999999922</v>
      </c>
      <c r="K24" s="38">
        <f t="shared" si="1"/>
        <v>6.1999999999999922</v>
      </c>
      <c r="L24" s="38">
        <f t="shared" si="2"/>
        <v>5.5315097999999931</v>
      </c>
      <c r="M24" s="39">
        <v>3.0599999999999996</v>
      </c>
      <c r="N24" s="39">
        <f t="shared" si="3"/>
        <v>6.1199999999999992</v>
      </c>
      <c r="O24" s="39">
        <f t="shared" si="4"/>
        <v>61.199999999999996</v>
      </c>
      <c r="P24" s="39">
        <f t="shared" si="5"/>
        <v>54.601354800000003</v>
      </c>
      <c r="Q24" s="40">
        <v>3.3699999999999992</v>
      </c>
      <c r="R24" s="40">
        <f t="shared" si="6"/>
        <v>6.7399999999999984</v>
      </c>
      <c r="S24" s="40">
        <f t="shared" si="7"/>
        <v>67.399999999999991</v>
      </c>
      <c r="T24" s="40">
        <f t="shared" si="8"/>
        <v>60.132864599999998</v>
      </c>
    </row>
    <row r="25" spans="1:20" x14ac:dyDescent="0.2">
      <c r="A25" t="s">
        <v>42</v>
      </c>
      <c r="B25" t="s">
        <v>21</v>
      </c>
      <c r="C25">
        <v>4</v>
      </c>
      <c r="D25" t="s">
        <v>11</v>
      </c>
      <c r="E25">
        <v>3</v>
      </c>
      <c r="F25">
        <v>301</v>
      </c>
      <c r="G25" s="20" t="s">
        <v>103</v>
      </c>
      <c r="H25" s="19">
        <v>45182</v>
      </c>
      <c r="I25" s="38">
        <v>4.8600000000000003</v>
      </c>
      <c r="J25" s="38">
        <f t="shared" si="0"/>
        <v>9.7200000000000006</v>
      </c>
      <c r="K25" s="38">
        <f t="shared" si="1"/>
        <v>97.2</v>
      </c>
      <c r="L25" s="38">
        <f t="shared" si="2"/>
        <v>86.719798800000007</v>
      </c>
      <c r="M25" s="39">
        <v>14.86</v>
      </c>
      <c r="N25" s="39">
        <f t="shared" si="3"/>
        <v>29.72</v>
      </c>
      <c r="O25" s="39">
        <f t="shared" si="4"/>
        <v>297.2</v>
      </c>
      <c r="P25" s="39">
        <f t="shared" si="5"/>
        <v>265.15559880000001</v>
      </c>
      <c r="Q25" s="40">
        <v>19.72</v>
      </c>
      <c r="R25" s="40">
        <f t="shared" si="6"/>
        <v>39.44</v>
      </c>
      <c r="S25" s="40">
        <f t="shared" si="7"/>
        <v>394.4</v>
      </c>
      <c r="T25" s="40">
        <f t="shared" si="8"/>
        <v>351.87539759999999</v>
      </c>
    </row>
    <row r="26" spans="1:20" x14ac:dyDescent="0.2">
      <c r="A26" t="s">
        <v>43</v>
      </c>
      <c r="B26" t="s">
        <v>21</v>
      </c>
      <c r="C26">
        <v>3</v>
      </c>
      <c r="D26" t="s">
        <v>10</v>
      </c>
      <c r="E26">
        <v>3</v>
      </c>
      <c r="F26">
        <v>302</v>
      </c>
      <c r="G26" s="20" t="s">
        <v>102</v>
      </c>
      <c r="H26" s="19">
        <v>45182</v>
      </c>
      <c r="I26" s="38">
        <v>0</v>
      </c>
      <c r="J26" s="38">
        <f t="shared" si="0"/>
        <v>0</v>
      </c>
      <c r="K26" s="38">
        <f t="shared" si="1"/>
        <v>0</v>
      </c>
      <c r="L26" s="38">
        <f t="shared" si="2"/>
        <v>0</v>
      </c>
      <c r="M26" s="39">
        <v>0</v>
      </c>
      <c r="N26" s="39">
        <f t="shared" si="3"/>
        <v>0</v>
      </c>
      <c r="O26" s="39">
        <f t="shared" si="4"/>
        <v>0</v>
      </c>
      <c r="P26" s="39">
        <f t="shared" si="5"/>
        <v>0</v>
      </c>
      <c r="Q26" s="40">
        <v>0</v>
      </c>
      <c r="R26" s="40">
        <f t="shared" si="6"/>
        <v>0</v>
      </c>
      <c r="S26" s="40">
        <f t="shared" si="7"/>
        <v>0</v>
      </c>
      <c r="T26" s="40">
        <f t="shared" si="8"/>
        <v>0</v>
      </c>
    </row>
    <row r="27" spans="1:20" x14ac:dyDescent="0.2">
      <c r="A27" t="s">
        <v>44</v>
      </c>
      <c r="B27" t="s">
        <v>21</v>
      </c>
      <c r="C27">
        <v>3</v>
      </c>
      <c r="D27" t="s">
        <v>10</v>
      </c>
      <c r="E27">
        <v>3</v>
      </c>
      <c r="F27">
        <v>302</v>
      </c>
      <c r="G27" s="20" t="s">
        <v>103</v>
      </c>
      <c r="H27" s="19">
        <v>45182</v>
      </c>
      <c r="I27" s="38">
        <v>5.6599999999999993</v>
      </c>
      <c r="J27" s="38">
        <f t="shared" si="0"/>
        <v>11.319999999999999</v>
      </c>
      <c r="K27" s="38">
        <f t="shared" si="1"/>
        <v>113.19999999999999</v>
      </c>
      <c r="L27" s="38">
        <f t="shared" si="2"/>
        <v>100.9946628</v>
      </c>
      <c r="M27" s="39">
        <v>3.8600000000000003</v>
      </c>
      <c r="N27" s="39">
        <f t="shared" si="3"/>
        <v>7.7200000000000006</v>
      </c>
      <c r="O27" s="39">
        <f t="shared" si="4"/>
        <v>77.2</v>
      </c>
      <c r="P27" s="39">
        <f t="shared" si="5"/>
        <v>68.876218800000004</v>
      </c>
      <c r="Q27" s="40">
        <v>9.52</v>
      </c>
      <c r="R27" s="40">
        <f t="shared" si="6"/>
        <v>19.04</v>
      </c>
      <c r="S27" s="40">
        <f t="shared" si="7"/>
        <v>190.4</v>
      </c>
      <c r="T27" s="40">
        <f t="shared" si="8"/>
        <v>169.87088160000002</v>
      </c>
    </row>
    <row r="28" spans="1:20" x14ac:dyDescent="0.2">
      <c r="A28" t="s">
        <v>45</v>
      </c>
      <c r="B28" t="s">
        <v>21</v>
      </c>
      <c r="C28">
        <v>2</v>
      </c>
      <c r="D28" t="s">
        <v>9</v>
      </c>
      <c r="E28">
        <v>3</v>
      </c>
      <c r="F28">
        <v>303</v>
      </c>
      <c r="G28" s="20" t="s">
        <v>102</v>
      </c>
      <c r="H28" s="19">
        <v>45182</v>
      </c>
      <c r="I28" s="38">
        <v>0</v>
      </c>
      <c r="J28" s="38">
        <f t="shared" si="0"/>
        <v>0</v>
      </c>
      <c r="K28" s="38">
        <f t="shared" si="1"/>
        <v>0</v>
      </c>
      <c r="L28" s="38">
        <f t="shared" si="2"/>
        <v>0</v>
      </c>
      <c r="M28" s="39">
        <v>1.4099999999999993</v>
      </c>
      <c r="N28" s="39">
        <f t="shared" si="3"/>
        <v>2.8199999999999985</v>
      </c>
      <c r="O28" s="39">
        <f t="shared" si="4"/>
        <v>28.199999999999985</v>
      </c>
      <c r="P28" s="39">
        <f t="shared" si="5"/>
        <v>25.159447799999988</v>
      </c>
      <c r="Q28" s="40">
        <v>1.4099999999999993</v>
      </c>
      <c r="R28" s="40">
        <f t="shared" si="6"/>
        <v>2.8199999999999985</v>
      </c>
      <c r="S28" s="40">
        <f t="shared" si="7"/>
        <v>28.199999999999985</v>
      </c>
      <c r="T28" s="40">
        <f t="shared" si="8"/>
        <v>25.159447799999988</v>
      </c>
    </row>
    <row r="29" spans="1:20" x14ac:dyDescent="0.2">
      <c r="A29" t="s">
        <v>46</v>
      </c>
      <c r="B29" t="s">
        <v>21</v>
      </c>
      <c r="C29">
        <v>2</v>
      </c>
      <c r="D29" t="s">
        <v>9</v>
      </c>
      <c r="E29">
        <v>3</v>
      </c>
      <c r="F29">
        <v>303</v>
      </c>
      <c r="G29" s="20" t="s">
        <v>103</v>
      </c>
      <c r="H29" s="19">
        <v>45182</v>
      </c>
      <c r="I29" s="38">
        <v>21.16</v>
      </c>
      <c r="J29" s="38">
        <f t="shared" si="0"/>
        <v>42.32</v>
      </c>
      <c r="K29" s="38">
        <f t="shared" si="1"/>
        <v>423.2</v>
      </c>
      <c r="L29" s="38">
        <f t="shared" si="2"/>
        <v>377.57015280000002</v>
      </c>
      <c r="M29" s="39">
        <v>10.459999999999997</v>
      </c>
      <c r="N29" s="39">
        <f t="shared" si="3"/>
        <v>20.919999999999995</v>
      </c>
      <c r="O29" s="39">
        <f t="shared" si="4"/>
        <v>209.19999999999993</v>
      </c>
      <c r="P29" s="39">
        <f t="shared" si="5"/>
        <v>186.64384679999995</v>
      </c>
      <c r="Q29" s="40">
        <v>31.619999999999997</v>
      </c>
      <c r="R29" s="40">
        <f t="shared" si="6"/>
        <v>63.239999999999995</v>
      </c>
      <c r="S29" s="40">
        <f t="shared" si="7"/>
        <v>632.4</v>
      </c>
      <c r="T29" s="40">
        <f t="shared" si="8"/>
        <v>564.21399959999997</v>
      </c>
    </row>
    <row r="30" spans="1:20" x14ac:dyDescent="0.2">
      <c r="A30" t="s">
        <v>47</v>
      </c>
      <c r="B30" t="s">
        <v>21</v>
      </c>
      <c r="C30">
        <v>1</v>
      </c>
      <c r="D30" t="s">
        <v>12</v>
      </c>
      <c r="E30">
        <v>3</v>
      </c>
      <c r="F30">
        <v>304</v>
      </c>
      <c r="G30" s="20" t="s">
        <v>102</v>
      </c>
      <c r="H30" s="19">
        <v>45182</v>
      </c>
      <c r="I30" s="38">
        <v>0</v>
      </c>
      <c r="J30" s="38">
        <f t="shared" si="0"/>
        <v>0</v>
      </c>
      <c r="K30" s="38">
        <f t="shared" si="1"/>
        <v>0</v>
      </c>
      <c r="L30" s="38">
        <f t="shared" si="2"/>
        <v>0</v>
      </c>
      <c r="M30" s="39">
        <v>0</v>
      </c>
      <c r="N30" s="39">
        <f t="shared" si="3"/>
        <v>0</v>
      </c>
      <c r="O30" s="39">
        <f t="shared" si="4"/>
        <v>0</v>
      </c>
      <c r="P30" s="39">
        <f t="shared" si="5"/>
        <v>0</v>
      </c>
      <c r="Q30" s="40">
        <v>0</v>
      </c>
      <c r="R30" s="40">
        <f t="shared" si="6"/>
        <v>0</v>
      </c>
      <c r="S30" s="40">
        <f t="shared" si="7"/>
        <v>0</v>
      </c>
      <c r="T30" s="40">
        <f t="shared" si="8"/>
        <v>0</v>
      </c>
    </row>
    <row r="31" spans="1:20" x14ac:dyDescent="0.2">
      <c r="A31" t="s">
        <v>48</v>
      </c>
      <c r="B31" t="s">
        <v>21</v>
      </c>
      <c r="C31">
        <v>1</v>
      </c>
      <c r="D31" t="s">
        <v>12</v>
      </c>
      <c r="E31">
        <v>3</v>
      </c>
      <c r="F31">
        <v>304</v>
      </c>
      <c r="G31" s="20" t="s">
        <v>103</v>
      </c>
      <c r="H31" s="19">
        <v>45182</v>
      </c>
      <c r="I31" s="38">
        <v>12.959999999999997</v>
      </c>
      <c r="J31" s="38">
        <f t="shared" si="0"/>
        <v>25.919999999999995</v>
      </c>
      <c r="K31" s="38">
        <f t="shared" si="1"/>
        <v>259.19999999999993</v>
      </c>
      <c r="L31" s="38">
        <f t="shared" si="2"/>
        <v>231.25279679999994</v>
      </c>
      <c r="M31" s="39">
        <v>58.399999999999991</v>
      </c>
      <c r="N31" s="39">
        <f t="shared" si="3"/>
        <v>116.79999999999998</v>
      </c>
      <c r="O31" s="39">
        <f t="shared" si="4"/>
        <v>1167.9999999999998</v>
      </c>
      <c r="P31" s="39">
        <f t="shared" si="5"/>
        <v>1042.0650719999999</v>
      </c>
      <c r="Q31" s="40">
        <v>71.359999999999985</v>
      </c>
      <c r="R31" s="40">
        <f t="shared" si="6"/>
        <v>142.71999999999997</v>
      </c>
      <c r="S31" s="40">
        <f t="shared" si="7"/>
        <v>1427.1999999999998</v>
      </c>
      <c r="T31" s="40">
        <f t="shared" si="8"/>
        <v>1273.3178687999998</v>
      </c>
    </row>
    <row r="32" spans="1:20" x14ac:dyDescent="0.2">
      <c r="A32" t="s">
        <v>40</v>
      </c>
      <c r="B32" t="s">
        <v>21</v>
      </c>
      <c r="C32">
        <v>1</v>
      </c>
      <c r="D32" t="s">
        <v>12</v>
      </c>
      <c r="E32">
        <v>3</v>
      </c>
      <c r="F32">
        <v>304</v>
      </c>
      <c r="G32" s="20" t="s">
        <v>104</v>
      </c>
      <c r="H32" s="19">
        <v>45182</v>
      </c>
      <c r="I32" s="38">
        <v>0</v>
      </c>
      <c r="J32" s="38">
        <f t="shared" si="0"/>
        <v>0</v>
      </c>
      <c r="K32" s="38">
        <f t="shared" si="1"/>
        <v>0</v>
      </c>
      <c r="L32" s="38">
        <f t="shared" si="2"/>
        <v>0</v>
      </c>
      <c r="M32" s="39">
        <v>0</v>
      </c>
      <c r="N32" s="39">
        <f t="shared" si="3"/>
        <v>0</v>
      </c>
      <c r="O32" s="39">
        <f t="shared" si="4"/>
        <v>0</v>
      </c>
      <c r="P32" s="39">
        <f t="shared" si="5"/>
        <v>0</v>
      </c>
      <c r="Q32" s="40">
        <v>0</v>
      </c>
      <c r="R32" s="40">
        <f t="shared" si="6"/>
        <v>0</v>
      </c>
      <c r="S32" s="40">
        <f t="shared" si="7"/>
        <v>0</v>
      </c>
      <c r="T32" s="40">
        <f t="shared" si="8"/>
        <v>0</v>
      </c>
    </row>
    <row r="33" spans="1:20" x14ac:dyDescent="0.2">
      <c r="A33" t="s">
        <v>49</v>
      </c>
      <c r="B33" t="s">
        <v>21</v>
      </c>
      <c r="C33">
        <v>4</v>
      </c>
      <c r="D33" t="s">
        <v>11</v>
      </c>
      <c r="E33">
        <v>4</v>
      </c>
      <c r="F33">
        <v>401</v>
      </c>
      <c r="G33" s="20" t="s">
        <v>102</v>
      </c>
      <c r="H33" s="19">
        <v>45182</v>
      </c>
      <c r="I33" s="38">
        <v>0</v>
      </c>
      <c r="J33" s="38">
        <f t="shared" si="0"/>
        <v>0</v>
      </c>
      <c r="K33" s="38">
        <f t="shared" si="1"/>
        <v>0</v>
      </c>
      <c r="L33" s="38">
        <f t="shared" si="2"/>
        <v>0</v>
      </c>
      <c r="M33" s="39">
        <v>1.5699999999999994</v>
      </c>
      <c r="N33" s="39">
        <f t="shared" si="3"/>
        <v>3.1399999999999988</v>
      </c>
      <c r="O33" s="39">
        <f t="shared" si="4"/>
        <v>31.399999999999988</v>
      </c>
      <c r="P33" s="39">
        <f t="shared" si="5"/>
        <v>28.01442059999999</v>
      </c>
      <c r="Q33" s="40">
        <v>1.5699999999999994</v>
      </c>
      <c r="R33" s="40">
        <f t="shared" si="6"/>
        <v>3.1399999999999988</v>
      </c>
      <c r="S33" s="40">
        <f t="shared" si="7"/>
        <v>31.399999999999988</v>
      </c>
      <c r="T33" s="40">
        <f t="shared" si="8"/>
        <v>28.01442059999999</v>
      </c>
    </row>
    <row r="34" spans="1:20" x14ac:dyDescent="0.2">
      <c r="A34" t="s">
        <v>50</v>
      </c>
      <c r="B34" t="s">
        <v>21</v>
      </c>
      <c r="C34">
        <v>4</v>
      </c>
      <c r="D34" t="s">
        <v>11</v>
      </c>
      <c r="E34">
        <v>4</v>
      </c>
      <c r="F34">
        <v>401</v>
      </c>
      <c r="G34" s="20" t="s">
        <v>103</v>
      </c>
      <c r="H34" s="19">
        <v>45182</v>
      </c>
      <c r="I34" s="38">
        <v>32.660000000000004</v>
      </c>
      <c r="J34" s="38">
        <f t="shared" si="0"/>
        <v>65.320000000000007</v>
      </c>
      <c r="K34" s="38">
        <f t="shared" si="1"/>
        <v>653.20000000000016</v>
      </c>
      <c r="L34" s="38">
        <f t="shared" si="2"/>
        <v>582.77132280000023</v>
      </c>
      <c r="M34" s="39">
        <v>38.699999999999996</v>
      </c>
      <c r="N34" s="39">
        <f t="shared" si="3"/>
        <v>77.399999999999991</v>
      </c>
      <c r="O34" s="39">
        <f t="shared" si="4"/>
        <v>773.99999999999989</v>
      </c>
      <c r="P34" s="39">
        <f t="shared" si="5"/>
        <v>690.54654599999992</v>
      </c>
      <c r="Q34" s="40">
        <v>71.36</v>
      </c>
      <c r="R34" s="40">
        <f t="shared" si="6"/>
        <v>142.72</v>
      </c>
      <c r="S34" s="40">
        <f t="shared" si="7"/>
        <v>1427.2</v>
      </c>
      <c r="T34" s="40">
        <f t="shared" si="8"/>
        <v>1273.3178688</v>
      </c>
    </row>
    <row r="35" spans="1:20" x14ac:dyDescent="0.2">
      <c r="A35" t="s">
        <v>51</v>
      </c>
      <c r="B35" t="s">
        <v>21</v>
      </c>
      <c r="C35">
        <v>1</v>
      </c>
      <c r="D35" t="s">
        <v>12</v>
      </c>
      <c r="E35">
        <v>4</v>
      </c>
      <c r="F35">
        <v>402</v>
      </c>
      <c r="G35" s="20" t="s">
        <v>102</v>
      </c>
      <c r="H35" s="19">
        <v>45182</v>
      </c>
      <c r="I35" s="38">
        <v>0</v>
      </c>
      <c r="J35" s="38">
        <f t="shared" si="0"/>
        <v>0</v>
      </c>
      <c r="K35" s="38">
        <f t="shared" si="1"/>
        <v>0</v>
      </c>
      <c r="L35" s="38">
        <f t="shared" si="2"/>
        <v>0</v>
      </c>
      <c r="M35" s="39">
        <v>0</v>
      </c>
      <c r="N35" s="39">
        <f t="shared" si="3"/>
        <v>0</v>
      </c>
      <c r="O35" s="39">
        <f t="shared" si="4"/>
        <v>0</v>
      </c>
      <c r="P35" s="39">
        <f t="shared" si="5"/>
        <v>0</v>
      </c>
      <c r="Q35" s="40">
        <v>0</v>
      </c>
      <c r="R35" s="40">
        <f t="shared" si="6"/>
        <v>0</v>
      </c>
      <c r="S35" s="40">
        <f t="shared" si="7"/>
        <v>0</v>
      </c>
      <c r="T35" s="40">
        <f t="shared" si="8"/>
        <v>0</v>
      </c>
    </row>
    <row r="36" spans="1:20" x14ac:dyDescent="0.2">
      <c r="A36" t="s">
        <v>52</v>
      </c>
      <c r="B36" t="s">
        <v>21</v>
      </c>
      <c r="C36">
        <v>1</v>
      </c>
      <c r="D36" t="s">
        <v>12</v>
      </c>
      <c r="E36">
        <v>4</v>
      </c>
      <c r="F36">
        <v>402</v>
      </c>
      <c r="G36" s="20" t="s">
        <v>103</v>
      </c>
      <c r="H36" s="19">
        <v>45182</v>
      </c>
      <c r="I36" s="38">
        <v>3.0599999999999996</v>
      </c>
      <c r="J36" s="38">
        <f t="shared" si="0"/>
        <v>6.1199999999999992</v>
      </c>
      <c r="K36" s="38">
        <f t="shared" si="1"/>
        <v>61.199999999999996</v>
      </c>
      <c r="L36" s="38">
        <f t="shared" si="2"/>
        <v>54.601354800000003</v>
      </c>
      <c r="M36" s="39">
        <v>128</v>
      </c>
      <c r="N36" s="39">
        <f t="shared" si="3"/>
        <v>256</v>
      </c>
      <c r="O36" s="39">
        <f t="shared" si="4"/>
        <v>2560</v>
      </c>
      <c r="P36" s="39">
        <f t="shared" si="5"/>
        <v>2283.9782400000004</v>
      </c>
      <c r="Q36" s="40">
        <v>131.06</v>
      </c>
      <c r="R36" s="40">
        <f t="shared" si="6"/>
        <v>262.12</v>
      </c>
      <c r="S36" s="40">
        <f t="shared" si="7"/>
        <v>2621.1999999999998</v>
      </c>
      <c r="T36" s="40">
        <f t="shared" si="8"/>
        <v>2338.5795948</v>
      </c>
    </row>
    <row r="37" spans="1:20" x14ac:dyDescent="0.2">
      <c r="A37" t="s">
        <v>53</v>
      </c>
      <c r="B37" t="s">
        <v>21</v>
      </c>
      <c r="C37">
        <v>1</v>
      </c>
      <c r="D37" t="s">
        <v>12</v>
      </c>
      <c r="E37">
        <v>4</v>
      </c>
      <c r="F37">
        <v>402</v>
      </c>
      <c r="G37" s="20" t="s">
        <v>104</v>
      </c>
      <c r="H37" s="19">
        <v>45182</v>
      </c>
      <c r="I37" s="38">
        <v>0</v>
      </c>
      <c r="J37" s="38">
        <f t="shared" si="0"/>
        <v>0</v>
      </c>
      <c r="K37" s="38">
        <f t="shared" si="1"/>
        <v>0</v>
      </c>
      <c r="L37" s="38">
        <f t="shared" si="2"/>
        <v>0</v>
      </c>
      <c r="M37" s="39">
        <v>0</v>
      </c>
      <c r="N37" s="39">
        <f t="shared" si="3"/>
        <v>0</v>
      </c>
      <c r="O37" s="39">
        <f t="shared" si="4"/>
        <v>0</v>
      </c>
      <c r="P37" s="39">
        <f t="shared" si="5"/>
        <v>0</v>
      </c>
      <c r="Q37" s="40">
        <v>0</v>
      </c>
      <c r="R37" s="40">
        <f t="shared" si="6"/>
        <v>0</v>
      </c>
      <c r="S37" s="40">
        <f t="shared" si="7"/>
        <v>0</v>
      </c>
      <c r="T37" s="40">
        <f t="shared" si="8"/>
        <v>0</v>
      </c>
    </row>
    <row r="38" spans="1:20" x14ac:dyDescent="0.2">
      <c r="A38" t="s">
        <v>54</v>
      </c>
      <c r="B38" t="s">
        <v>21</v>
      </c>
      <c r="C38">
        <v>3</v>
      </c>
      <c r="D38" t="s">
        <v>10</v>
      </c>
      <c r="E38">
        <v>4</v>
      </c>
      <c r="F38">
        <v>403</v>
      </c>
      <c r="G38" s="20" t="s">
        <v>102</v>
      </c>
      <c r="H38" s="19">
        <v>45182</v>
      </c>
      <c r="I38" s="38">
        <v>0</v>
      </c>
      <c r="J38" s="38">
        <f t="shared" si="0"/>
        <v>0</v>
      </c>
      <c r="K38" s="38">
        <f t="shared" si="1"/>
        <v>0</v>
      </c>
      <c r="L38" s="38">
        <f t="shared" si="2"/>
        <v>0</v>
      </c>
      <c r="M38" s="39">
        <v>0</v>
      </c>
      <c r="N38" s="39">
        <f t="shared" si="3"/>
        <v>0</v>
      </c>
      <c r="O38" s="39">
        <f t="shared" si="4"/>
        <v>0</v>
      </c>
      <c r="P38" s="39">
        <f t="shared" si="5"/>
        <v>0</v>
      </c>
      <c r="Q38" s="40">
        <v>0</v>
      </c>
      <c r="R38" s="40">
        <f t="shared" si="6"/>
        <v>0</v>
      </c>
      <c r="S38" s="40">
        <f t="shared" si="7"/>
        <v>0</v>
      </c>
      <c r="T38" s="40">
        <f t="shared" si="8"/>
        <v>0</v>
      </c>
    </row>
    <row r="39" spans="1:20" x14ac:dyDescent="0.2">
      <c r="A39" t="s">
        <v>55</v>
      </c>
      <c r="B39" t="s">
        <v>21</v>
      </c>
      <c r="C39">
        <v>3</v>
      </c>
      <c r="D39" t="s">
        <v>10</v>
      </c>
      <c r="E39">
        <v>4</v>
      </c>
      <c r="F39">
        <v>403</v>
      </c>
      <c r="G39" s="20" t="s">
        <v>103</v>
      </c>
      <c r="H39" s="19">
        <v>45182</v>
      </c>
      <c r="I39" s="38">
        <v>20.959999999999997</v>
      </c>
      <c r="J39" s="38">
        <f t="shared" si="0"/>
        <v>41.919999999999995</v>
      </c>
      <c r="K39" s="38">
        <f t="shared" si="1"/>
        <v>419.19999999999993</v>
      </c>
      <c r="L39" s="38">
        <f t="shared" si="2"/>
        <v>374.00143679999996</v>
      </c>
      <c r="M39" s="39">
        <v>15.36</v>
      </c>
      <c r="N39" s="39">
        <f t="shared" si="3"/>
        <v>30.72</v>
      </c>
      <c r="O39" s="39">
        <f t="shared" si="4"/>
        <v>307.2</v>
      </c>
      <c r="P39" s="39">
        <f t="shared" si="5"/>
        <v>274.07738879999999</v>
      </c>
      <c r="Q39" s="40">
        <v>36.319999999999993</v>
      </c>
      <c r="R39" s="40">
        <f t="shared" si="6"/>
        <v>72.639999999999986</v>
      </c>
      <c r="S39" s="40">
        <f t="shared" si="7"/>
        <v>726.39999999999986</v>
      </c>
      <c r="T39" s="40">
        <f t="shared" si="8"/>
        <v>648.07882559999996</v>
      </c>
    </row>
    <row r="40" spans="1:20" x14ac:dyDescent="0.2">
      <c r="A40" t="s">
        <v>56</v>
      </c>
      <c r="B40" t="s">
        <v>21</v>
      </c>
      <c r="C40">
        <v>2</v>
      </c>
      <c r="D40" t="s">
        <v>9</v>
      </c>
      <c r="E40">
        <v>4</v>
      </c>
      <c r="F40">
        <v>404</v>
      </c>
      <c r="G40" s="20" t="s">
        <v>102</v>
      </c>
      <c r="H40" s="19">
        <v>45182</v>
      </c>
      <c r="I40" s="38">
        <v>0.12999999999999989</v>
      </c>
      <c r="J40" s="38">
        <f t="shared" si="0"/>
        <v>0.25999999999999979</v>
      </c>
      <c r="K40" s="38">
        <f t="shared" si="1"/>
        <v>2.5999999999999979</v>
      </c>
      <c r="L40" s="38">
        <f t="shared" si="2"/>
        <v>2.3196653999999981</v>
      </c>
      <c r="M40" s="39">
        <v>15.66</v>
      </c>
      <c r="N40" s="39">
        <f t="shared" si="3"/>
        <v>31.32</v>
      </c>
      <c r="O40" s="39">
        <f t="shared" si="4"/>
        <v>313.2</v>
      </c>
      <c r="P40" s="39">
        <f t="shared" si="5"/>
        <v>279.43046279999999</v>
      </c>
      <c r="Q40" s="40">
        <v>15.79</v>
      </c>
      <c r="R40" s="40">
        <f t="shared" si="6"/>
        <v>31.58</v>
      </c>
      <c r="S40" s="40">
        <f t="shared" si="7"/>
        <v>315.8</v>
      </c>
      <c r="T40" s="40">
        <f t="shared" si="8"/>
        <v>281.75012820000001</v>
      </c>
    </row>
    <row r="41" spans="1:20" x14ac:dyDescent="0.2">
      <c r="A41" t="s">
        <v>57</v>
      </c>
      <c r="B41" t="s">
        <v>21</v>
      </c>
      <c r="C41">
        <v>2</v>
      </c>
      <c r="D41" t="s">
        <v>9</v>
      </c>
      <c r="E41">
        <v>4</v>
      </c>
      <c r="F41">
        <v>404</v>
      </c>
      <c r="G41" s="20" t="s">
        <v>103</v>
      </c>
      <c r="H41" s="19">
        <v>45182</v>
      </c>
      <c r="I41" s="38">
        <v>31.16</v>
      </c>
      <c r="J41" s="38">
        <f t="shared" si="0"/>
        <v>62.32</v>
      </c>
      <c r="K41" s="38">
        <f t="shared" si="1"/>
        <v>623.20000000000005</v>
      </c>
      <c r="L41" s="38">
        <f t="shared" si="2"/>
        <v>556.00595280000005</v>
      </c>
      <c r="M41" s="39">
        <v>41</v>
      </c>
      <c r="N41" s="39">
        <f t="shared" si="3"/>
        <v>82</v>
      </c>
      <c r="O41" s="39">
        <f t="shared" si="4"/>
        <v>820</v>
      </c>
      <c r="P41" s="39">
        <f t="shared" si="5"/>
        <v>731.58678000000009</v>
      </c>
      <c r="Q41" s="40">
        <v>72.16</v>
      </c>
      <c r="R41" s="40">
        <f t="shared" si="6"/>
        <v>144.32</v>
      </c>
      <c r="S41" s="40">
        <f t="shared" si="7"/>
        <v>1443.2</v>
      </c>
      <c r="T41" s="40">
        <f t="shared" si="8"/>
        <v>1287.5927328</v>
      </c>
    </row>
  </sheetData>
  <mergeCells count="2">
    <mergeCell ref="A1:H4"/>
    <mergeCell ref="I1:T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B76F-B369-ED43-B0AB-171E1053EA41}">
  <dimension ref="A1:W40"/>
  <sheetViews>
    <sheetView workbookViewId="0">
      <selection activeCell="R44" sqref="R44"/>
    </sheetView>
  </sheetViews>
  <sheetFormatPr baseColWidth="10" defaultRowHeight="16" x14ac:dyDescent="0.2"/>
  <cols>
    <col min="14" max="14" width="17" customWidth="1"/>
    <col min="16" max="16" width="13.6640625" customWidth="1"/>
  </cols>
  <sheetData>
    <row r="1" spans="1:23" x14ac:dyDescent="0.2">
      <c r="A1" s="56" t="s">
        <v>98</v>
      </c>
      <c r="B1" s="57"/>
      <c r="C1" s="57"/>
      <c r="D1" s="57"/>
      <c r="E1" s="57"/>
      <c r="F1" s="57"/>
      <c r="G1" s="58"/>
      <c r="H1" s="6"/>
      <c r="I1" s="15"/>
      <c r="J1" s="15"/>
      <c r="K1" s="15"/>
      <c r="L1" s="15"/>
      <c r="M1" s="15"/>
    </row>
    <row r="2" spans="1:23" x14ac:dyDescent="0.2">
      <c r="A2" s="56"/>
      <c r="B2" s="57"/>
      <c r="C2" s="57"/>
      <c r="D2" s="57"/>
      <c r="E2" s="57"/>
      <c r="F2" s="57"/>
      <c r="G2" s="58"/>
      <c r="H2" s="6"/>
      <c r="I2" s="15"/>
      <c r="J2" s="15"/>
      <c r="K2" s="15"/>
      <c r="L2" s="15"/>
      <c r="M2" s="15"/>
    </row>
    <row r="3" spans="1:23" x14ac:dyDescent="0.2">
      <c r="A3" s="51"/>
      <c r="B3" s="52"/>
      <c r="C3" s="52"/>
      <c r="D3" s="52"/>
      <c r="E3" s="52"/>
      <c r="F3" s="52"/>
      <c r="G3" s="53"/>
      <c r="H3" s="10"/>
      <c r="I3" s="10"/>
      <c r="J3" s="10" t="s">
        <v>216</v>
      </c>
      <c r="K3" s="10" t="s">
        <v>217</v>
      </c>
      <c r="L3" s="10" t="s">
        <v>218</v>
      </c>
      <c r="M3" s="10" t="s">
        <v>111</v>
      </c>
      <c r="N3" s="30"/>
      <c r="O3" s="30"/>
      <c r="P3" s="30"/>
      <c r="Q3" s="30"/>
      <c r="R3" s="30"/>
      <c r="S3" s="30"/>
      <c r="T3" s="30"/>
      <c r="U3" s="30" t="s">
        <v>117</v>
      </c>
      <c r="V3" s="30" t="s">
        <v>120</v>
      </c>
      <c r="W3" s="30" t="s">
        <v>122</v>
      </c>
    </row>
    <row r="4" spans="1:23" ht="102" x14ac:dyDescent="0.2">
      <c r="A4" s="9" t="s">
        <v>0</v>
      </c>
      <c r="B4" s="9" t="s">
        <v>1</v>
      </c>
      <c r="C4" s="9" t="s">
        <v>3</v>
      </c>
      <c r="D4" s="9" t="s">
        <v>2</v>
      </c>
      <c r="E4" s="10" t="s">
        <v>4</v>
      </c>
      <c r="F4" s="9" t="s">
        <v>59</v>
      </c>
      <c r="G4" s="9" t="s">
        <v>5</v>
      </c>
      <c r="H4" s="44" t="s">
        <v>219</v>
      </c>
      <c r="I4" s="45" t="s">
        <v>220</v>
      </c>
      <c r="J4" s="45" t="s">
        <v>110</v>
      </c>
      <c r="K4" s="30" t="s">
        <v>221</v>
      </c>
      <c r="L4" s="30" t="s">
        <v>222</v>
      </c>
      <c r="M4" s="45" t="s">
        <v>223</v>
      </c>
      <c r="N4" s="30" t="s">
        <v>224</v>
      </c>
      <c r="O4" s="44" t="s">
        <v>112</v>
      </c>
      <c r="P4" s="47" t="s">
        <v>113</v>
      </c>
      <c r="Q4" s="47" t="s">
        <v>114</v>
      </c>
      <c r="R4" s="47" t="s">
        <v>115</v>
      </c>
      <c r="S4" s="47" t="s">
        <v>116</v>
      </c>
      <c r="T4" s="48" t="s">
        <v>118</v>
      </c>
      <c r="U4" s="47" t="s">
        <v>119</v>
      </c>
      <c r="V4" s="48" t="s">
        <v>121</v>
      </c>
      <c r="W4" s="48" t="s">
        <v>123</v>
      </c>
    </row>
    <row r="5" spans="1:23" x14ac:dyDescent="0.2">
      <c r="A5" t="s">
        <v>22</v>
      </c>
      <c r="B5" t="s">
        <v>21</v>
      </c>
      <c r="C5" t="s">
        <v>12</v>
      </c>
      <c r="D5">
        <v>1</v>
      </c>
      <c r="E5">
        <v>101</v>
      </c>
      <c r="F5" s="20" t="s">
        <v>102</v>
      </c>
      <c r="G5" s="19">
        <v>45243</v>
      </c>
      <c r="H5">
        <v>20</v>
      </c>
      <c r="I5">
        <v>18</v>
      </c>
      <c r="J5" s="46">
        <f>H5+I5</f>
        <v>38</v>
      </c>
      <c r="K5" s="18">
        <f>((J5)/1.524*10000)</f>
        <v>249343.83202099739</v>
      </c>
      <c r="L5" s="18">
        <f>K5/2.471</f>
        <v>100908.06637838826</v>
      </c>
      <c r="M5">
        <v>295.66000000000003</v>
      </c>
      <c r="N5">
        <v>0</v>
      </c>
      <c r="O5">
        <f>(3.28*2)*2.5</f>
        <v>16.399999999999999</v>
      </c>
      <c r="P5">
        <f>M5/454</f>
        <v>0.65123348017621152</v>
      </c>
      <c r="Q5">
        <f>P5/(O5/43560)</f>
        <v>1729.7396583216937</v>
      </c>
      <c r="R5">
        <f>Q5/60</f>
        <v>28.828994305361562</v>
      </c>
      <c r="S5" s="18">
        <f>Q5*1.12085</f>
        <v>1938.7786960298702</v>
      </c>
      <c r="T5" s="24">
        <f>((100-0.00001)/(100-14))</f>
        <v>1.1627905813953487</v>
      </c>
      <c r="U5">
        <f>(Q5/60)*T5</f>
        <v>33.522083049374565</v>
      </c>
      <c r="V5">
        <f>Q5*T5</f>
        <v>2011.324982962474</v>
      </c>
      <c r="W5">
        <f>S5*T5</f>
        <v>2254.393607153489</v>
      </c>
    </row>
    <row r="6" spans="1:23" x14ac:dyDescent="0.2">
      <c r="A6" t="s">
        <v>23</v>
      </c>
      <c r="B6" t="s">
        <v>21</v>
      </c>
      <c r="C6" t="s">
        <v>12</v>
      </c>
      <c r="D6">
        <v>1</v>
      </c>
      <c r="E6">
        <v>101</v>
      </c>
      <c r="F6" s="20" t="s">
        <v>103</v>
      </c>
      <c r="G6" s="19">
        <v>45243</v>
      </c>
      <c r="H6">
        <v>14</v>
      </c>
      <c r="I6">
        <v>14</v>
      </c>
      <c r="J6" s="46">
        <f t="shared" ref="J6:J40" si="0">H6+I6</f>
        <v>28</v>
      </c>
      <c r="K6" s="18">
        <f t="shared" ref="K6:K40" si="1">((J6)/1.524*10000)</f>
        <v>183727.03412073493</v>
      </c>
      <c r="L6" s="18">
        <f t="shared" ref="L6:L40" si="2">K6/2.471</f>
        <v>74353.31206828609</v>
      </c>
      <c r="M6">
        <v>88.81</v>
      </c>
      <c r="N6">
        <v>0</v>
      </c>
      <c r="O6">
        <f t="shared" ref="O6:O40" si="3">(3.28*2)*2.5</f>
        <v>16.399999999999999</v>
      </c>
      <c r="P6">
        <f t="shared" ref="P6:P40" si="4">M6/454</f>
        <v>0.19561674008810573</v>
      </c>
      <c r="Q6">
        <f t="shared" ref="Q6:Q40" si="5">P6/(O6/43560)</f>
        <v>519.57714623401739</v>
      </c>
      <c r="R6">
        <f t="shared" ref="R6:R40" si="6">Q6/60</f>
        <v>8.6596191039002903</v>
      </c>
      <c r="S6" s="18">
        <f t="shared" ref="S6:S40" si="7">Q6*1.12085</f>
        <v>582.36804435639829</v>
      </c>
      <c r="T6" s="24">
        <f t="shared" ref="T6:T40" si="8">((100-0.00001)/(100-14))</f>
        <v>1.1627905813953487</v>
      </c>
      <c r="U6">
        <f t="shared" ref="U6:U40" si="9">(Q6/60)*T6</f>
        <v>10.069323532486488</v>
      </c>
      <c r="V6">
        <f t="shared" ref="V6:V40" si="10">Q6*T6</f>
        <v>604.15941194918923</v>
      </c>
      <c r="W6">
        <f t="shared" ref="W6:W40" si="11">S6*T6</f>
        <v>677.17207688324856</v>
      </c>
    </row>
    <row r="7" spans="1:23" x14ac:dyDescent="0.2">
      <c r="A7" t="s">
        <v>24</v>
      </c>
      <c r="B7" t="s">
        <v>21</v>
      </c>
      <c r="C7" t="s">
        <v>12</v>
      </c>
      <c r="D7">
        <v>1</v>
      </c>
      <c r="E7">
        <v>101</v>
      </c>
      <c r="F7" s="20" t="s">
        <v>104</v>
      </c>
      <c r="G7" s="19">
        <v>45243</v>
      </c>
      <c r="H7">
        <v>21</v>
      </c>
      <c r="I7">
        <v>17</v>
      </c>
      <c r="J7" s="46">
        <f t="shared" si="0"/>
        <v>38</v>
      </c>
      <c r="K7" s="18">
        <f t="shared" si="1"/>
        <v>249343.83202099739</v>
      </c>
      <c r="L7" s="18">
        <f t="shared" si="2"/>
        <v>100908.06637838826</v>
      </c>
      <c r="M7">
        <v>273.51</v>
      </c>
      <c r="N7">
        <v>0</v>
      </c>
      <c r="O7">
        <f t="shared" si="3"/>
        <v>16.399999999999999</v>
      </c>
      <c r="P7">
        <f t="shared" si="4"/>
        <v>0.60244493392070486</v>
      </c>
      <c r="Q7">
        <f t="shared" si="5"/>
        <v>1600.1525196088967</v>
      </c>
      <c r="R7">
        <f t="shared" si="6"/>
        <v>26.669208660148279</v>
      </c>
      <c r="S7" s="18">
        <f t="shared" si="7"/>
        <v>1793.5309516036316</v>
      </c>
      <c r="T7" s="24">
        <f t="shared" si="8"/>
        <v>1.1627905813953487</v>
      </c>
      <c r="U7">
        <f t="shared" si="9"/>
        <v>31.010704643287685</v>
      </c>
      <c r="V7">
        <f t="shared" si="10"/>
        <v>1860.6422785972611</v>
      </c>
      <c r="W7">
        <f t="shared" si="11"/>
        <v>2085.50089796574</v>
      </c>
    </row>
    <row r="8" spans="1:23" x14ac:dyDescent="0.2">
      <c r="A8" t="s">
        <v>25</v>
      </c>
      <c r="B8" t="s">
        <v>21</v>
      </c>
      <c r="C8" t="s">
        <v>10</v>
      </c>
      <c r="D8">
        <v>1</v>
      </c>
      <c r="E8">
        <v>102</v>
      </c>
      <c r="F8" s="20" t="s">
        <v>102</v>
      </c>
      <c r="G8" s="19">
        <v>45243</v>
      </c>
      <c r="H8">
        <v>11</v>
      </c>
      <c r="I8">
        <v>16</v>
      </c>
      <c r="J8" s="46">
        <f t="shared" si="0"/>
        <v>27</v>
      </c>
      <c r="K8" s="18">
        <f t="shared" si="1"/>
        <v>177165.35433070868</v>
      </c>
      <c r="L8" s="18">
        <f t="shared" si="2"/>
        <v>71697.836637275876</v>
      </c>
      <c r="M8">
        <v>321.16000000000003</v>
      </c>
      <c r="N8">
        <v>0</v>
      </c>
      <c r="O8">
        <f t="shared" si="3"/>
        <v>16.399999999999999</v>
      </c>
      <c r="P8">
        <f t="shared" si="4"/>
        <v>0.70740088105726873</v>
      </c>
      <c r="Q8">
        <f t="shared" si="5"/>
        <v>1878.9257548082089</v>
      </c>
      <c r="R8">
        <f t="shared" si="6"/>
        <v>31.315429246803482</v>
      </c>
      <c r="S8" s="18">
        <f t="shared" si="7"/>
        <v>2105.9939322767809</v>
      </c>
      <c r="T8" s="24">
        <f t="shared" si="8"/>
        <v>1.1627905813953487</v>
      </c>
      <c r="U8">
        <f t="shared" si="9"/>
        <v>36.413286180535529</v>
      </c>
      <c r="V8">
        <f t="shared" si="10"/>
        <v>2184.7971708321315</v>
      </c>
      <c r="W8">
        <f t="shared" si="11"/>
        <v>2448.829908927195</v>
      </c>
    </row>
    <row r="9" spans="1:23" x14ac:dyDescent="0.2">
      <c r="A9" t="s">
        <v>26</v>
      </c>
      <c r="B9" t="s">
        <v>21</v>
      </c>
      <c r="C9" t="s">
        <v>10</v>
      </c>
      <c r="D9">
        <v>1</v>
      </c>
      <c r="E9">
        <v>102</v>
      </c>
      <c r="F9" s="20" t="s">
        <v>103</v>
      </c>
      <c r="G9" s="19">
        <v>45243</v>
      </c>
      <c r="H9">
        <v>16</v>
      </c>
      <c r="I9">
        <v>16</v>
      </c>
      <c r="J9" s="46">
        <f t="shared" si="0"/>
        <v>32</v>
      </c>
      <c r="K9" s="18">
        <f t="shared" si="1"/>
        <v>209973.75328083991</v>
      </c>
      <c r="L9" s="18">
        <f t="shared" si="2"/>
        <v>84975.213792326947</v>
      </c>
      <c r="M9">
        <v>97.45</v>
      </c>
      <c r="N9">
        <v>0</v>
      </c>
      <c r="O9">
        <f t="shared" si="3"/>
        <v>16.399999999999999</v>
      </c>
      <c r="P9">
        <f t="shared" si="4"/>
        <v>0.21464757709251103</v>
      </c>
      <c r="Q9">
        <f t="shared" si="5"/>
        <v>570.12490598474278</v>
      </c>
      <c r="R9">
        <f t="shared" si="6"/>
        <v>9.5020817664123793</v>
      </c>
      <c r="S9" s="18">
        <f t="shared" si="7"/>
        <v>639.02450087299894</v>
      </c>
      <c r="T9" s="24">
        <f t="shared" si="8"/>
        <v>1.1627905813953487</v>
      </c>
      <c r="U9">
        <f t="shared" si="9"/>
        <v>11.048931181632794</v>
      </c>
      <c r="V9">
        <f t="shared" si="10"/>
        <v>662.93587089796756</v>
      </c>
      <c r="W9">
        <f t="shared" si="11"/>
        <v>743.05167089598694</v>
      </c>
    </row>
    <row r="10" spans="1:23" x14ac:dyDescent="0.2">
      <c r="A10" t="s">
        <v>27</v>
      </c>
      <c r="B10" t="s">
        <v>21</v>
      </c>
      <c r="C10" t="s">
        <v>11</v>
      </c>
      <c r="D10">
        <v>1</v>
      </c>
      <c r="E10">
        <v>103</v>
      </c>
      <c r="F10" s="20" t="s">
        <v>102</v>
      </c>
      <c r="G10" s="19">
        <v>45243</v>
      </c>
      <c r="H10">
        <v>16</v>
      </c>
      <c r="I10">
        <v>18</v>
      </c>
      <c r="J10" s="46">
        <f t="shared" si="0"/>
        <v>34</v>
      </c>
      <c r="K10" s="18">
        <f t="shared" si="1"/>
        <v>223097.1128608924</v>
      </c>
      <c r="L10" s="18">
        <f t="shared" si="2"/>
        <v>90286.164654347391</v>
      </c>
      <c r="M10">
        <v>302.72000000000003</v>
      </c>
      <c r="N10">
        <v>0</v>
      </c>
      <c r="O10">
        <f t="shared" si="3"/>
        <v>16.399999999999999</v>
      </c>
      <c r="P10">
        <f t="shared" si="4"/>
        <v>0.66678414096916305</v>
      </c>
      <c r="Q10">
        <f t="shared" si="5"/>
        <v>1771.0437305254113</v>
      </c>
      <c r="R10">
        <f t="shared" si="6"/>
        <v>29.517395508756856</v>
      </c>
      <c r="S10" s="18">
        <f t="shared" si="7"/>
        <v>1985.074365359407</v>
      </c>
      <c r="T10" s="24">
        <f t="shared" si="8"/>
        <v>1.1627905813953487</v>
      </c>
      <c r="U10">
        <f t="shared" si="9"/>
        <v>34.322549484903838</v>
      </c>
      <c r="V10">
        <f t="shared" si="10"/>
        <v>2059.3529690942305</v>
      </c>
      <c r="W10">
        <f t="shared" si="11"/>
        <v>2308.225775409268</v>
      </c>
    </row>
    <row r="11" spans="1:23" x14ac:dyDescent="0.2">
      <c r="A11" t="s">
        <v>28</v>
      </c>
      <c r="B11" t="s">
        <v>21</v>
      </c>
      <c r="C11" t="s">
        <v>11</v>
      </c>
      <c r="D11">
        <v>1</v>
      </c>
      <c r="E11">
        <v>103</v>
      </c>
      <c r="F11" s="20" t="s">
        <v>103</v>
      </c>
      <c r="G11" s="19">
        <v>45243</v>
      </c>
      <c r="H11">
        <v>16</v>
      </c>
      <c r="I11">
        <v>16</v>
      </c>
      <c r="J11" s="46">
        <f t="shared" si="0"/>
        <v>32</v>
      </c>
      <c r="K11" s="18">
        <f t="shared" si="1"/>
        <v>209973.75328083991</v>
      </c>
      <c r="L11" s="18">
        <f t="shared" si="2"/>
        <v>84975.213792326947</v>
      </c>
      <c r="M11">
        <v>118.17</v>
      </c>
      <c r="N11">
        <v>0</v>
      </c>
      <c r="O11">
        <f t="shared" si="3"/>
        <v>16.399999999999999</v>
      </c>
      <c r="P11">
        <f t="shared" si="4"/>
        <v>0.26028634361233483</v>
      </c>
      <c r="Q11">
        <f t="shared" si="5"/>
        <v>691.34592242398207</v>
      </c>
      <c r="R11">
        <f t="shared" si="6"/>
        <v>11.522432040399702</v>
      </c>
      <c r="S11" s="18">
        <f t="shared" si="7"/>
        <v>774.89507714892022</v>
      </c>
      <c r="T11" s="24">
        <f t="shared" si="8"/>
        <v>1.1627905813953487</v>
      </c>
      <c r="U11">
        <f t="shared" si="9"/>
        <v>13.398175451344764</v>
      </c>
      <c r="V11">
        <f t="shared" si="10"/>
        <v>803.89052708068584</v>
      </c>
      <c r="W11">
        <f t="shared" si="11"/>
        <v>901.04069727838657</v>
      </c>
    </row>
    <row r="12" spans="1:23" x14ac:dyDescent="0.2">
      <c r="A12" t="s">
        <v>29</v>
      </c>
      <c r="B12" t="s">
        <v>21</v>
      </c>
      <c r="C12" t="s">
        <v>9</v>
      </c>
      <c r="D12">
        <v>1</v>
      </c>
      <c r="E12">
        <v>104</v>
      </c>
      <c r="F12" s="20" t="s">
        <v>102</v>
      </c>
      <c r="G12" s="19">
        <v>45243</v>
      </c>
      <c r="H12">
        <v>22</v>
      </c>
      <c r="I12">
        <v>10</v>
      </c>
      <c r="J12" s="46">
        <f t="shared" si="0"/>
        <v>32</v>
      </c>
      <c r="K12" s="18">
        <f t="shared" si="1"/>
        <v>209973.75328083991</v>
      </c>
      <c r="L12" s="18">
        <f t="shared" si="2"/>
        <v>84975.213792326947</v>
      </c>
      <c r="M12">
        <v>247.85</v>
      </c>
      <c r="N12">
        <v>0</v>
      </c>
      <c r="O12">
        <f t="shared" si="3"/>
        <v>16.399999999999999</v>
      </c>
      <c r="P12">
        <f t="shared" si="4"/>
        <v>0.54592511013215861</v>
      </c>
      <c r="Q12">
        <f t="shared" si="5"/>
        <v>1450.0303534973677</v>
      </c>
      <c r="R12">
        <f t="shared" si="6"/>
        <v>24.167172558289462</v>
      </c>
      <c r="S12" s="18">
        <f t="shared" si="7"/>
        <v>1625.2665217175245</v>
      </c>
      <c r="T12" s="24">
        <f t="shared" si="8"/>
        <v>1.1627905813953487</v>
      </c>
      <c r="U12">
        <f t="shared" si="9"/>
        <v>28.101360629735122</v>
      </c>
      <c r="V12">
        <f t="shared" si="10"/>
        <v>1686.0816377841072</v>
      </c>
      <c r="W12">
        <f t="shared" si="11"/>
        <v>1889.8446037103165</v>
      </c>
    </row>
    <row r="13" spans="1:23" x14ac:dyDescent="0.2">
      <c r="A13" t="s">
        <v>30</v>
      </c>
      <c r="B13" t="s">
        <v>21</v>
      </c>
      <c r="C13" t="s">
        <v>9</v>
      </c>
      <c r="D13">
        <v>1</v>
      </c>
      <c r="E13">
        <v>104</v>
      </c>
      <c r="F13" s="20" t="s">
        <v>103</v>
      </c>
      <c r="G13" s="19">
        <v>45243</v>
      </c>
      <c r="H13">
        <v>10</v>
      </c>
      <c r="I13">
        <v>22</v>
      </c>
      <c r="J13" s="46">
        <f t="shared" si="0"/>
        <v>32</v>
      </c>
      <c r="K13" s="18">
        <f t="shared" si="1"/>
        <v>209973.75328083991</v>
      </c>
      <c r="L13" s="18">
        <f t="shared" si="2"/>
        <v>84975.213792326947</v>
      </c>
      <c r="M13">
        <v>97.42</v>
      </c>
      <c r="N13">
        <v>0</v>
      </c>
      <c r="O13">
        <f t="shared" si="3"/>
        <v>16.399999999999999</v>
      </c>
      <c r="P13">
        <f t="shared" si="4"/>
        <v>0.21458149779735683</v>
      </c>
      <c r="Q13">
        <f t="shared" si="5"/>
        <v>569.94939293005268</v>
      </c>
      <c r="R13">
        <f t="shared" si="6"/>
        <v>9.4991565488342111</v>
      </c>
      <c r="S13" s="18">
        <f t="shared" si="7"/>
        <v>638.82777706564946</v>
      </c>
      <c r="T13" s="24">
        <f t="shared" si="8"/>
        <v>1.1627905813953487</v>
      </c>
      <c r="U13">
        <f t="shared" si="9"/>
        <v>11.045529766184368</v>
      </c>
      <c r="V13">
        <f t="shared" si="10"/>
        <v>662.73178597106198</v>
      </c>
      <c r="W13">
        <f t="shared" si="11"/>
        <v>742.82292230566475</v>
      </c>
    </row>
    <row r="14" spans="1:23" x14ac:dyDescent="0.2">
      <c r="A14" t="s">
        <v>31</v>
      </c>
      <c r="B14" t="s">
        <v>21</v>
      </c>
      <c r="C14" t="s">
        <v>12</v>
      </c>
      <c r="D14">
        <v>2</v>
      </c>
      <c r="E14">
        <v>201</v>
      </c>
      <c r="F14" s="20" t="s">
        <v>102</v>
      </c>
      <c r="G14" s="19">
        <v>45243</v>
      </c>
      <c r="H14">
        <v>17</v>
      </c>
      <c r="I14">
        <v>10</v>
      </c>
      <c r="J14" s="46">
        <f t="shared" si="0"/>
        <v>27</v>
      </c>
      <c r="K14" s="18">
        <f t="shared" si="1"/>
        <v>177165.35433070868</v>
      </c>
      <c r="L14" s="18">
        <f t="shared" si="2"/>
        <v>71697.836637275876</v>
      </c>
      <c r="M14">
        <v>380.14</v>
      </c>
      <c r="N14">
        <v>0</v>
      </c>
      <c r="O14">
        <f t="shared" si="3"/>
        <v>16.399999999999999</v>
      </c>
      <c r="P14">
        <f t="shared" si="4"/>
        <v>0.8373127753303965</v>
      </c>
      <c r="Q14">
        <f t="shared" si="5"/>
        <v>2223.9844203287848</v>
      </c>
      <c r="R14">
        <f t="shared" si="6"/>
        <v>37.066407005479746</v>
      </c>
      <c r="S14" s="18">
        <f t="shared" si="7"/>
        <v>2492.7529375255181</v>
      </c>
      <c r="T14" s="24">
        <f t="shared" si="8"/>
        <v>1.1627905813953487</v>
      </c>
      <c r="U14">
        <f t="shared" si="9"/>
        <v>43.100468952138421</v>
      </c>
      <c r="V14">
        <f t="shared" si="10"/>
        <v>2586.0281371283054</v>
      </c>
      <c r="W14">
        <f t="shared" si="11"/>
        <v>2898.5496375002608</v>
      </c>
    </row>
    <row r="15" spans="1:23" x14ac:dyDescent="0.2">
      <c r="A15" t="s">
        <v>32</v>
      </c>
      <c r="B15" t="s">
        <v>21</v>
      </c>
      <c r="C15" t="s">
        <v>12</v>
      </c>
      <c r="D15">
        <v>2</v>
      </c>
      <c r="E15">
        <v>201</v>
      </c>
      <c r="F15" s="20" t="s">
        <v>103</v>
      </c>
      <c r="G15" s="19">
        <v>45243</v>
      </c>
      <c r="H15">
        <v>21</v>
      </c>
      <c r="I15">
        <v>17</v>
      </c>
      <c r="J15" s="46">
        <f t="shared" si="0"/>
        <v>38</v>
      </c>
      <c r="K15" s="18">
        <f t="shared" si="1"/>
        <v>249343.83202099739</v>
      </c>
      <c r="L15" s="18">
        <f t="shared" si="2"/>
        <v>100908.06637838826</v>
      </c>
      <c r="M15">
        <v>100.87</v>
      </c>
      <c r="N15">
        <v>0</v>
      </c>
      <c r="O15">
        <f t="shared" si="3"/>
        <v>16.399999999999999</v>
      </c>
      <c r="P15">
        <f t="shared" si="4"/>
        <v>0.22218061674008813</v>
      </c>
      <c r="Q15">
        <f t="shared" si="5"/>
        <v>590.13339421940486</v>
      </c>
      <c r="R15">
        <f t="shared" si="6"/>
        <v>9.8355565703234138</v>
      </c>
      <c r="S15" s="18">
        <f t="shared" si="7"/>
        <v>661.45101491081994</v>
      </c>
      <c r="T15" s="24">
        <f t="shared" si="8"/>
        <v>1.1627905813953487</v>
      </c>
      <c r="U15">
        <f t="shared" si="9"/>
        <v>11.436692542753205</v>
      </c>
      <c r="V15">
        <f t="shared" si="10"/>
        <v>686.20155256519229</v>
      </c>
      <c r="W15">
        <f t="shared" si="11"/>
        <v>769.12901019269577</v>
      </c>
    </row>
    <row r="16" spans="1:23" x14ac:dyDescent="0.2">
      <c r="A16" t="s">
        <v>33</v>
      </c>
      <c r="B16" t="s">
        <v>21</v>
      </c>
      <c r="C16" t="s">
        <v>12</v>
      </c>
      <c r="D16">
        <v>2</v>
      </c>
      <c r="E16">
        <v>201</v>
      </c>
      <c r="F16" s="20" t="s">
        <v>104</v>
      </c>
      <c r="G16" s="19">
        <v>45243</v>
      </c>
      <c r="H16">
        <v>22</v>
      </c>
      <c r="I16">
        <v>16</v>
      </c>
      <c r="J16" s="46">
        <f t="shared" si="0"/>
        <v>38</v>
      </c>
      <c r="K16" s="18">
        <f t="shared" si="1"/>
        <v>249343.83202099739</v>
      </c>
      <c r="L16" s="18">
        <f t="shared" si="2"/>
        <v>100908.06637838826</v>
      </c>
      <c r="M16">
        <v>323.5</v>
      </c>
      <c r="N16">
        <v>0</v>
      </c>
      <c r="O16">
        <f t="shared" si="3"/>
        <v>16.399999999999999</v>
      </c>
      <c r="P16">
        <f t="shared" si="4"/>
        <v>0.7125550660792952</v>
      </c>
      <c r="Q16">
        <f t="shared" si="5"/>
        <v>1892.6157730740306</v>
      </c>
      <c r="R16">
        <f t="shared" si="6"/>
        <v>31.543596217900511</v>
      </c>
      <c r="S16" s="18">
        <f t="shared" si="7"/>
        <v>2121.3383892500269</v>
      </c>
      <c r="T16" s="24">
        <f t="shared" si="8"/>
        <v>1.1627905813953487</v>
      </c>
      <c r="U16">
        <f t="shared" si="9"/>
        <v>36.678596585512658</v>
      </c>
      <c r="V16">
        <f t="shared" si="10"/>
        <v>2200.7157951307595</v>
      </c>
      <c r="W16">
        <f t="shared" si="11"/>
        <v>2466.6722989723116</v>
      </c>
    </row>
    <row r="17" spans="1:23" x14ac:dyDescent="0.2">
      <c r="A17" t="s">
        <v>34</v>
      </c>
      <c r="B17" t="s">
        <v>21</v>
      </c>
      <c r="C17" t="s">
        <v>9</v>
      </c>
      <c r="D17">
        <v>2</v>
      </c>
      <c r="E17">
        <v>202</v>
      </c>
      <c r="F17" s="20" t="s">
        <v>102</v>
      </c>
      <c r="G17" s="19">
        <v>45243</v>
      </c>
      <c r="H17">
        <v>26</v>
      </c>
      <c r="I17">
        <v>16</v>
      </c>
      <c r="J17" s="46">
        <f t="shared" si="0"/>
        <v>42</v>
      </c>
      <c r="K17" s="18">
        <f t="shared" si="1"/>
        <v>275590.55118110235</v>
      </c>
      <c r="L17" s="18">
        <f t="shared" si="2"/>
        <v>111529.96810242911</v>
      </c>
      <c r="M17">
        <v>234.37</v>
      </c>
      <c r="N17">
        <v>0</v>
      </c>
      <c r="O17">
        <f t="shared" si="3"/>
        <v>16.399999999999999</v>
      </c>
      <c r="P17">
        <f t="shared" si="4"/>
        <v>0.51623348017621151</v>
      </c>
      <c r="Q17">
        <f t="shared" si="5"/>
        <v>1371.1664875899862</v>
      </c>
      <c r="R17">
        <f t="shared" si="6"/>
        <v>22.852774793166436</v>
      </c>
      <c r="S17" s="18">
        <f t="shared" si="7"/>
        <v>1536.8719576152359</v>
      </c>
      <c r="T17" s="24">
        <f t="shared" si="8"/>
        <v>1.1627905813953487</v>
      </c>
      <c r="U17">
        <f t="shared" si="9"/>
        <v>26.572991288242971</v>
      </c>
      <c r="V17">
        <f t="shared" si="10"/>
        <v>1594.3794772945782</v>
      </c>
      <c r="W17">
        <f t="shared" si="11"/>
        <v>1787.060237125628</v>
      </c>
    </row>
    <row r="18" spans="1:23" x14ac:dyDescent="0.2">
      <c r="A18" t="s">
        <v>35</v>
      </c>
      <c r="B18" t="s">
        <v>21</v>
      </c>
      <c r="C18" t="s">
        <v>9</v>
      </c>
      <c r="D18">
        <v>2</v>
      </c>
      <c r="E18">
        <v>202</v>
      </c>
      <c r="F18" s="20" t="s">
        <v>103</v>
      </c>
      <c r="G18" s="19">
        <v>45243</v>
      </c>
      <c r="H18">
        <v>14</v>
      </c>
      <c r="I18">
        <v>10</v>
      </c>
      <c r="J18" s="46">
        <f t="shared" si="0"/>
        <v>24</v>
      </c>
      <c r="K18" s="18">
        <f t="shared" si="1"/>
        <v>157480.31496062991</v>
      </c>
      <c r="L18" s="18">
        <f t="shared" si="2"/>
        <v>63731.410344245211</v>
      </c>
      <c r="M18">
        <v>68.099999999999994</v>
      </c>
      <c r="N18">
        <v>0</v>
      </c>
      <c r="O18">
        <f t="shared" si="3"/>
        <v>16.399999999999999</v>
      </c>
      <c r="P18">
        <f t="shared" si="4"/>
        <v>0.15</v>
      </c>
      <c r="Q18">
        <f t="shared" si="5"/>
        <v>398.41463414634148</v>
      </c>
      <c r="R18">
        <f t="shared" si="6"/>
        <v>6.6402439024390247</v>
      </c>
      <c r="S18" s="18">
        <f t="shared" si="7"/>
        <v>446.56304268292683</v>
      </c>
      <c r="T18" s="24">
        <f t="shared" si="8"/>
        <v>1.1627905813953487</v>
      </c>
      <c r="U18">
        <f t="shared" si="9"/>
        <v>7.7212130679239932</v>
      </c>
      <c r="V18">
        <f t="shared" si="10"/>
        <v>463.27278407543957</v>
      </c>
      <c r="W18">
        <f t="shared" si="11"/>
        <v>519.25930003095641</v>
      </c>
    </row>
    <row r="19" spans="1:23" x14ac:dyDescent="0.2">
      <c r="A19" t="s">
        <v>36</v>
      </c>
      <c r="B19" t="s">
        <v>21</v>
      </c>
      <c r="C19" t="s">
        <v>11</v>
      </c>
      <c r="D19">
        <v>2</v>
      </c>
      <c r="E19">
        <v>203</v>
      </c>
      <c r="F19" s="20" t="s">
        <v>102</v>
      </c>
      <c r="G19" s="19">
        <v>45243</v>
      </c>
      <c r="H19">
        <v>12</v>
      </c>
      <c r="I19">
        <v>17</v>
      </c>
      <c r="J19" s="46">
        <f t="shared" si="0"/>
        <v>29</v>
      </c>
      <c r="K19" s="18">
        <f t="shared" si="1"/>
        <v>190288.71391076117</v>
      </c>
      <c r="L19" s="18">
        <f t="shared" si="2"/>
        <v>77008.787499296304</v>
      </c>
      <c r="M19">
        <v>255.68</v>
      </c>
      <c r="N19">
        <v>0</v>
      </c>
      <c r="O19">
        <f t="shared" si="3"/>
        <v>16.399999999999999</v>
      </c>
      <c r="P19">
        <f t="shared" si="4"/>
        <v>0.56317180616740092</v>
      </c>
      <c r="Q19">
        <f t="shared" si="5"/>
        <v>1495.8392607714625</v>
      </c>
      <c r="R19">
        <f t="shared" si="6"/>
        <v>24.930654346191041</v>
      </c>
      <c r="S19" s="18">
        <f t="shared" si="7"/>
        <v>1676.6114354356935</v>
      </c>
      <c r="T19" s="24">
        <f t="shared" si="8"/>
        <v>1.1627905813953487</v>
      </c>
      <c r="U19">
        <f t="shared" si="9"/>
        <v>28.98913006177396</v>
      </c>
      <c r="V19">
        <f t="shared" si="10"/>
        <v>1739.3478037064376</v>
      </c>
      <c r="W19">
        <f t="shared" si="11"/>
        <v>1949.5479857843602</v>
      </c>
    </row>
    <row r="20" spans="1:23" x14ac:dyDescent="0.2">
      <c r="A20" t="s">
        <v>37</v>
      </c>
      <c r="B20" t="s">
        <v>21</v>
      </c>
      <c r="C20" t="s">
        <v>11</v>
      </c>
      <c r="D20">
        <v>2</v>
      </c>
      <c r="E20">
        <v>203</v>
      </c>
      <c r="F20" s="20" t="s">
        <v>103</v>
      </c>
      <c r="G20" s="19">
        <v>45243</v>
      </c>
      <c r="H20">
        <v>10</v>
      </c>
      <c r="I20">
        <v>17</v>
      </c>
      <c r="J20" s="46">
        <f t="shared" si="0"/>
        <v>27</v>
      </c>
      <c r="K20" s="18">
        <f t="shared" si="1"/>
        <v>177165.35433070868</v>
      </c>
      <c r="L20" s="18">
        <f t="shared" si="2"/>
        <v>71697.836637275876</v>
      </c>
      <c r="M20">
        <v>37.630000000000003</v>
      </c>
      <c r="N20">
        <v>0</v>
      </c>
      <c r="O20">
        <f t="shared" si="3"/>
        <v>16.399999999999999</v>
      </c>
      <c r="P20">
        <f t="shared" si="4"/>
        <v>8.2885462555066083E-2</v>
      </c>
      <c r="Q20">
        <f t="shared" si="5"/>
        <v>220.15187493284628</v>
      </c>
      <c r="R20">
        <f t="shared" si="6"/>
        <v>3.6691979155474379</v>
      </c>
      <c r="S20" s="18">
        <f t="shared" si="7"/>
        <v>246.75722901848073</v>
      </c>
      <c r="T20" s="24">
        <f t="shared" si="8"/>
        <v>1.1627905813953487</v>
      </c>
      <c r="U20">
        <f t="shared" si="9"/>
        <v>4.2665087774740069</v>
      </c>
      <c r="V20">
        <f t="shared" si="10"/>
        <v>255.99052664844044</v>
      </c>
      <c r="W20">
        <f t="shared" si="11"/>
        <v>286.92698179390442</v>
      </c>
    </row>
    <row r="21" spans="1:23" x14ac:dyDescent="0.2">
      <c r="A21" t="s">
        <v>38</v>
      </c>
      <c r="B21" t="s">
        <v>21</v>
      </c>
      <c r="C21" t="s">
        <v>10</v>
      </c>
      <c r="D21">
        <v>2</v>
      </c>
      <c r="E21">
        <v>204</v>
      </c>
      <c r="F21" s="20" t="s">
        <v>102</v>
      </c>
      <c r="G21" s="19">
        <v>45243</v>
      </c>
      <c r="H21">
        <v>17</v>
      </c>
      <c r="I21">
        <v>14</v>
      </c>
      <c r="J21" s="46">
        <f t="shared" si="0"/>
        <v>31</v>
      </c>
      <c r="K21" s="18">
        <f t="shared" si="1"/>
        <v>203412.07349081367</v>
      </c>
      <c r="L21" s="18">
        <f t="shared" si="2"/>
        <v>82319.738361316733</v>
      </c>
      <c r="M21">
        <v>200.88</v>
      </c>
      <c r="N21">
        <v>0</v>
      </c>
      <c r="O21">
        <f t="shared" si="3"/>
        <v>16.399999999999999</v>
      </c>
      <c r="P21">
        <f t="shared" si="4"/>
        <v>0.44246696035242289</v>
      </c>
      <c r="Q21">
        <f t="shared" si="5"/>
        <v>1175.2354142043623</v>
      </c>
      <c r="R21">
        <f t="shared" si="6"/>
        <v>19.58725690340604</v>
      </c>
      <c r="S21" s="18">
        <f t="shared" si="7"/>
        <v>1317.2626140109594</v>
      </c>
      <c r="T21" s="24">
        <f t="shared" si="8"/>
        <v>1.1627905813953487</v>
      </c>
      <c r="U21">
        <f t="shared" si="9"/>
        <v>22.775877842651568</v>
      </c>
      <c r="V21">
        <f t="shared" si="10"/>
        <v>1366.5526705590939</v>
      </c>
      <c r="W21">
        <f t="shared" si="11"/>
        <v>1531.7005607961603</v>
      </c>
    </row>
    <row r="22" spans="1:23" x14ac:dyDescent="0.2">
      <c r="A22" t="s">
        <v>39</v>
      </c>
      <c r="B22" t="s">
        <v>21</v>
      </c>
      <c r="C22" t="s">
        <v>10</v>
      </c>
      <c r="D22">
        <v>2</v>
      </c>
      <c r="E22">
        <v>204</v>
      </c>
      <c r="F22" s="20" t="s">
        <v>103</v>
      </c>
      <c r="G22" s="19">
        <v>45243</v>
      </c>
      <c r="H22">
        <v>14</v>
      </c>
      <c r="I22">
        <v>9</v>
      </c>
      <c r="J22" s="46">
        <f t="shared" si="0"/>
        <v>23</v>
      </c>
      <c r="K22" s="18">
        <f t="shared" si="1"/>
        <v>150918.63517060367</v>
      </c>
      <c r="L22" s="18">
        <f t="shared" si="2"/>
        <v>61075.934913234989</v>
      </c>
      <c r="M22">
        <v>58.89</v>
      </c>
      <c r="N22">
        <v>0</v>
      </c>
      <c r="O22">
        <f t="shared" si="3"/>
        <v>16.399999999999999</v>
      </c>
      <c r="P22">
        <f t="shared" si="4"/>
        <v>0.12971365638766519</v>
      </c>
      <c r="Q22">
        <f t="shared" si="5"/>
        <v>344.53212635650584</v>
      </c>
      <c r="R22">
        <f t="shared" si="6"/>
        <v>5.7422021059417636</v>
      </c>
      <c r="S22" s="18">
        <f t="shared" si="7"/>
        <v>386.16883382668954</v>
      </c>
      <c r="T22" s="24">
        <f t="shared" si="8"/>
        <v>1.1627905813953487</v>
      </c>
      <c r="U22">
        <f t="shared" si="9"/>
        <v>6.6769785252576188</v>
      </c>
      <c r="V22">
        <f t="shared" si="10"/>
        <v>400.61871151545716</v>
      </c>
      <c r="W22">
        <f t="shared" si="11"/>
        <v>449.03348280210014</v>
      </c>
    </row>
    <row r="23" spans="1:23" x14ac:dyDescent="0.2">
      <c r="A23" t="s">
        <v>41</v>
      </c>
      <c r="B23" t="s">
        <v>21</v>
      </c>
      <c r="C23" t="s">
        <v>11</v>
      </c>
      <c r="D23">
        <v>3</v>
      </c>
      <c r="E23">
        <v>301</v>
      </c>
      <c r="F23" s="20" t="s">
        <v>102</v>
      </c>
      <c r="G23" s="19">
        <v>45243</v>
      </c>
      <c r="H23">
        <v>13</v>
      </c>
      <c r="I23">
        <v>15</v>
      </c>
      <c r="J23" s="46">
        <f t="shared" si="0"/>
        <v>28</v>
      </c>
      <c r="K23" s="18">
        <f t="shared" si="1"/>
        <v>183727.03412073493</v>
      </c>
      <c r="L23" s="18">
        <f t="shared" si="2"/>
        <v>74353.31206828609</v>
      </c>
      <c r="M23">
        <v>75.209999999999994</v>
      </c>
      <c r="N23">
        <v>0</v>
      </c>
      <c r="O23">
        <f t="shared" si="3"/>
        <v>16.399999999999999</v>
      </c>
      <c r="P23">
        <f t="shared" si="4"/>
        <v>0.16566079295154185</v>
      </c>
      <c r="Q23">
        <f t="shared" si="5"/>
        <v>440.01122810787581</v>
      </c>
      <c r="R23">
        <f t="shared" si="6"/>
        <v>7.3335204684645969</v>
      </c>
      <c r="S23" s="18">
        <f t="shared" si="7"/>
        <v>493.18658502471254</v>
      </c>
      <c r="T23" s="24">
        <f t="shared" si="8"/>
        <v>1.1627905813953487</v>
      </c>
      <c r="U23">
        <f t="shared" si="9"/>
        <v>8.5273485292006388</v>
      </c>
      <c r="V23">
        <f t="shared" si="10"/>
        <v>511.64091175203833</v>
      </c>
      <c r="W23">
        <f t="shared" si="11"/>
        <v>573.47271593727214</v>
      </c>
    </row>
    <row r="24" spans="1:23" x14ac:dyDescent="0.2">
      <c r="A24" t="s">
        <v>42</v>
      </c>
      <c r="B24" t="s">
        <v>21</v>
      </c>
      <c r="C24" t="s">
        <v>11</v>
      </c>
      <c r="D24">
        <v>3</v>
      </c>
      <c r="E24">
        <v>301</v>
      </c>
      <c r="F24" s="20" t="s">
        <v>103</v>
      </c>
      <c r="G24" s="19">
        <v>45243</v>
      </c>
      <c r="H24">
        <v>9</v>
      </c>
      <c r="I24">
        <v>14</v>
      </c>
      <c r="J24" s="46">
        <f t="shared" si="0"/>
        <v>23</v>
      </c>
      <c r="K24" s="18">
        <f t="shared" si="1"/>
        <v>150918.63517060367</v>
      </c>
      <c r="L24" s="18">
        <f t="shared" si="2"/>
        <v>61075.934913234989</v>
      </c>
      <c r="M24">
        <v>42.44</v>
      </c>
      <c r="N24">
        <v>0</v>
      </c>
      <c r="O24">
        <f t="shared" si="3"/>
        <v>16.399999999999999</v>
      </c>
      <c r="P24">
        <f t="shared" si="4"/>
        <v>9.3480176211453742E-2</v>
      </c>
      <c r="Q24">
        <f t="shared" si="5"/>
        <v>248.29246803481252</v>
      </c>
      <c r="R24">
        <f t="shared" si="6"/>
        <v>4.1382078005802088</v>
      </c>
      <c r="S24" s="18">
        <f t="shared" si="7"/>
        <v>278.29861279681961</v>
      </c>
      <c r="T24" s="24">
        <f t="shared" si="8"/>
        <v>1.1627905813953487</v>
      </c>
      <c r="U24">
        <f t="shared" si="9"/>
        <v>4.811869054371428</v>
      </c>
      <c r="V24">
        <f t="shared" si="10"/>
        <v>288.71214326228568</v>
      </c>
      <c r="W24">
        <f t="shared" si="11"/>
        <v>323.60300577553289</v>
      </c>
    </row>
    <row r="25" spans="1:23" x14ac:dyDescent="0.2">
      <c r="A25" t="s">
        <v>43</v>
      </c>
      <c r="B25" t="s">
        <v>21</v>
      </c>
      <c r="C25" t="s">
        <v>10</v>
      </c>
      <c r="D25">
        <v>3</v>
      </c>
      <c r="E25">
        <v>302</v>
      </c>
      <c r="F25" s="20" t="s">
        <v>102</v>
      </c>
      <c r="G25" s="19">
        <v>45243</v>
      </c>
      <c r="H25">
        <v>19</v>
      </c>
      <c r="I25">
        <v>21</v>
      </c>
      <c r="J25" s="46">
        <f t="shared" si="0"/>
        <v>40</v>
      </c>
      <c r="K25" s="18">
        <f t="shared" si="1"/>
        <v>262467.19160104985</v>
      </c>
      <c r="L25" s="18">
        <f t="shared" si="2"/>
        <v>106219.01724040868</v>
      </c>
      <c r="M25">
        <v>301.37</v>
      </c>
      <c r="N25">
        <v>0</v>
      </c>
      <c r="O25">
        <f t="shared" si="3"/>
        <v>16.399999999999999</v>
      </c>
      <c r="P25">
        <f t="shared" si="4"/>
        <v>0.66381057268722465</v>
      </c>
      <c r="Q25">
        <f t="shared" si="5"/>
        <v>1763.1456430643602</v>
      </c>
      <c r="R25">
        <f t="shared" si="6"/>
        <v>29.385760717739338</v>
      </c>
      <c r="S25" s="18">
        <f t="shared" si="7"/>
        <v>1976.221794028688</v>
      </c>
      <c r="T25" s="24">
        <f t="shared" si="8"/>
        <v>1.1627905813953487</v>
      </c>
      <c r="U25">
        <f t="shared" si="9"/>
        <v>34.169485789724725</v>
      </c>
      <c r="V25">
        <f t="shared" si="10"/>
        <v>2050.1691473834835</v>
      </c>
      <c r="W25">
        <f t="shared" si="11"/>
        <v>2297.9320888447774</v>
      </c>
    </row>
    <row r="26" spans="1:23" x14ac:dyDescent="0.2">
      <c r="A26" t="s">
        <v>44</v>
      </c>
      <c r="B26" t="s">
        <v>21</v>
      </c>
      <c r="C26" t="s">
        <v>10</v>
      </c>
      <c r="D26">
        <v>3</v>
      </c>
      <c r="E26">
        <v>302</v>
      </c>
      <c r="F26" s="20" t="s">
        <v>103</v>
      </c>
      <c r="G26" s="19">
        <v>45243</v>
      </c>
      <c r="H26">
        <v>15</v>
      </c>
      <c r="I26">
        <v>11</v>
      </c>
      <c r="J26" s="46">
        <f t="shared" si="0"/>
        <v>26</v>
      </c>
      <c r="K26" s="18">
        <f t="shared" si="1"/>
        <v>170603.67454068243</v>
      </c>
      <c r="L26" s="18">
        <f t="shared" si="2"/>
        <v>69042.361206265647</v>
      </c>
      <c r="M26">
        <v>13.73</v>
      </c>
      <c r="N26">
        <v>0</v>
      </c>
      <c r="O26">
        <f t="shared" si="3"/>
        <v>16.399999999999999</v>
      </c>
      <c r="P26">
        <f t="shared" si="4"/>
        <v>3.0242290748898681E-2</v>
      </c>
      <c r="Q26">
        <f t="shared" si="5"/>
        <v>80.326474696465041</v>
      </c>
      <c r="R26">
        <f t="shared" si="6"/>
        <v>1.3387745782744174</v>
      </c>
      <c r="S26" s="18">
        <f t="shared" si="7"/>
        <v>90.033929163532832</v>
      </c>
      <c r="T26" s="24">
        <f t="shared" si="8"/>
        <v>1.1627905813953487</v>
      </c>
      <c r="U26">
        <f t="shared" si="9"/>
        <v>1.5567144702290225</v>
      </c>
      <c r="V26">
        <f t="shared" si="10"/>
        <v>93.402868213741357</v>
      </c>
      <c r="W26">
        <f t="shared" si="11"/>
        <v>104.69060483737199</v>
      </c>
    </row>
    <row r="27" spans="1:23" x14ac:dyDescent="0.2">
      <c r="A27" t="s">
        <v>45</v>
      </c>
      <c r="B27" t="s">
        <v>21</v>
      </c>
      <c r="C27" t="s">
        <v>9</v>
      </c>
      <c r="D27">
        <v>3</v>
      </c>
      <c r="E27">
        <v>303</v>
      </c>
      <c r="F27" s="20" t="s">
        <v>102</v>
      </c>
      <c r="G27" s="19">
        <v>45243</v>
      </c>
      <c r="H27">
        <v>17</v>
      </c>
      <c r="I27">
        <v>12</v>
      </c>
      <c r="J27" s="46">
        <f t="shared" si="0"/>
        <v>29</v>
      </c>
      <c r="K27" s="18">
        <f t="shared" si="1"/>
        <v>190288.71391076117</v>
      </c>
      <c r="L27" s="18">
        <f t="shared" si="2"/>
        <v>77008.787499296304</v>
      </c>
      <c r="M27">
        <v>67.3</v>
      </c>
      <c r="N27">
        <v>0</v>
      </c>
      <c r="O27">
        <f t="shared" si="3"/>
        <v>16.399999999999999</v>
      </c>
      <c r="P27">
        <f t="shared" si="4"/>
        <v>0.14823788546255506</v>
      </c>
      <c r="Q27">
        <f t="shared" si="5"/>
        <v>393.73428602127433</v>
      </c>
      <c r="R27">
        <f t="shared" si="6"/>
        <v>6.5622381003545724</v>
      </c>
      <c r="S27" s="18">
        <f t="shared" si="7"/>
        <v>441.31707448694527</v>
      </c>
      <c r="T27" s="24">
        <f t="shared" si="8"/>
        <v>1.1627905813953487</v>
      </c>
      <c r="U27">
        <f t="shared" si="9"/>
        <v>7.6305086559660023</v>
      </c>
      <c r="V27">
        <f t="shared" si="10"/>
        <v>457.8305193579601</v>
      </c>
      <c r="W27">
        <f t="shared" si="11"/>
        <v>513.15933762236955</v>
      </c>
    </row>
    <row r="28" spans="1:23" x14ac:dyDescent="0.2">
      <c r="A28" t="s">
        <v>46</v>
      </c>
      <c r="B28" t="s">
        <v>21</v>
      </c>
      <c r="C28" t="s">
        <v>9</v>
      </c>
      <c r="D28">
        <v>3</v>
      </c>
      <c r="E28">
        <v>303</v>
      </c>
      <c r="F28" s="20" t="s">
        <v>103</v>
      </c>
      <c r="G28" s="19">
        <v>45243</v>
      </c>
      <c r="H28">
        <v>12</v>
      </c>
      <c r="I28">
        <v>11</v>
      </c>
      <c r="J28" s="46">
        <f t="shared" si="0"/>
        <v>23</v>
      </c>
      <c r="K28" s="18">
        <f t="shared" si="1"/>
        <v>150918.63517060367</v>
      </c>
      <c r="L28" s="18">
        <f t="shared" si="2"/>
        <v>61075.934913234989</v>
      </c>
      <c r="M28">
        <v>1.69</v>
      </c>
      <c r="N28">
        <v>0</v>
      </c>
      <c r="O28">
        <f t="shared" si="3"/>
        <v>16.399999999999999</v>
      </c>
      <c r="P28">
        <f t="shared" si="4"/>
        <v>3.7224669603524228E-3</v>
      </c>
      <c r="Q28">
        <f t="shared" si="5"/>
        <v>9.8872354142043619</v>
      </c>
      <c r="R28">
        <f t="shared" si="6"/>
        <v>0.16478725690340604</v>
      </c>
      <c r="S28" s="18">
        <f t="shared" si="7"/>
        <v>11.082107814010959</v>
      </c>
      <c r="T28" s="24">
        <f t="shared" si="8"/>
        <v>1.1627905813953487</v>
      </c>
      <c r="U28">
        <f t="shared" si="9"/>
        <v>0.19161307026125621</v>
      </c>
      <c r="V28">
        <f t="shared" si="10"/>
        <v>11.496784215675373</v>
      </c>
      <c r="W28">
        <f t="shared" si="11"/>
        <v>12.886170588139739</v>
      </c>
    </row>
    <row r="29" spans="1:23" x14ac:dyDescent="0.2">
      <c r="A29" t="s">
        <v>47</v>
      </c>
      <c r="B29" t="s">
        <v>21</v>
      </c>
      <c r="C29" t="s">
        <v>12</v>
      </c>
      <c r="D29">
        <v>3</v>
      </c>
      <c r="E29">
        <v>304</v>
      </c>
      <c r="F29" s="20" t="s">
        <v>102</v>
      </c>
      <c r="G29" s="19">
        <v>45243</v>
      </c>
      <c r="H29">
        <v>15</v>
      </c>
      <c r="I29">
        <v>18</v>
      </c>
      <c r="J29" s="46">
        <f t="shared" si="0"/>
        <v>33</v>
      </c>
      <c r="K29" s="18">
        <f t="shared" si="1"/>
        <v>216535.43307086616</v>
      </c>
      <c r="L29" s="18">
        <f t="shared" si="2"/>
        <v>87630.689223337176</v>
      </c>
      <c r="M29">
        <v>46.06</v>
      </c>
      <c r="N29">
        <v>0</v>
      </c>
      <c r="O29">
        <f t="shared" si="3"/>
        <v>16.399999999999999</v>
      </c>
      <c r="P29">
        <f t="shared" si="4"/>
        <v>0.10145374449339208</v>
      </c>
      <c r="Q29">
        <f t="shared" si="5"/>
        <v>269.47104330074143</v>
      </c>
      <c r="R29">
        <f t="shared" si="6"/>
        <v>4.491184055012357</v>
      </c>
      <c r="S29" s="18">
        <f t="shared" si="7"/>
        <v>302.03661888363598</v>
      </c>
      <c r="T29" s="24">
        <f t="shared" si="8"/>
        <v>1.1627905813953487</v>
      </c>
      <c r="U29">
        <f t="shared" si="9"/>
        <v>5.2223065184813384</v>
      </c>
      <c r="V29">
        <f t="shared" si="10"/>
        <v>313.33839110888033</v>
      </c>
      <c r="W29">
        <f t="shared" si="11"/>
        <v>351.20533567438844</v>
      </c>
    </row>
    <row r="30" spans="1:23" x14ac:dyDescent="0.2">
      <c r="A30" t="s">
        <v>48</v>
      </c>
      <c r="B30" t="s">
        <v>21</v>
      </c>
      <c r="C30" t="s">
        <v>12</v>
      </c>
      <c r="D30">
        <v>3</v>
      </c>
      <c r="E30">
        <v>304</v>
      </c>
      <c r="F30" s="20" t="s">
        <v>103</v>
      </c>
      <c r="G30" s="19">
        <v>45243</v>
      </c>
      <c r="H30">
        <v>12</v>
      </c>
      <c r="I30">
        <v>15</v>
      </c>
      <c r="J30" s="46">
        <f t="shared" si="0"/>
        <v>27</v>
      </c>
      <c r="K30" s="18">
        <f t="shared" si="1"/>
        <v>177165.35433070868</v>
      </c>
      <c r="L30" s="18">
        <f t="shared" si="2"/>
        <v>71697.836637275876</v>
      </c>
      <c r="M30">
        <v>2.25</v>
      </c>
      <c r="N30">
        <v>0</v>
      </c>
      <c r="O30">
        <f t="shared" si="3"/>
        <v>16.399999999999999</v>
      </c>
      <c r="P30">
        <f t="shared" si="4"/>
        <v>4.955947136563877E-3</v>
      </c>
      <c r="Q30">
        <f t="shared" si="5"/>
        <v>13.163479101751372</v>
      </c>
      <c r="R30">
        <f t="shared" si="6"/>
        <v>0.21939131836252287</v>
      </c>
      <c r="S30" s="18">
        <f t="shared" si="7"/>
        <v>14.754285551198025</v>
      </c>
      <c r="T30" s="24">
        <f t="shared" si="8"/>
        <v>1.1627905813953487</v>
      </c>
      <c r="U30">
        <f t="shared" si="9"/>
        <v>0.25510615863185004</v>
      </c>
      <c r="V30">
        <f t="shared" si="10"/>
        <v>15.306369517911001</v>
      </c>
      <c r="W30">
        <f t="shared" si="11"/>
        <v>17.156144274150545</v>
      </c>
    </row>
    <row r="31" spans="1:23" x14ac:dyDescent="0.2">
      <c r="A31" t="s">
        <v>40</v>
      </c>
      <c r="B31" t="s">
        <v>21</v>
      </c>
      <c r="C31" t="s">
        <v>12</v>
      </c>
      <c r="D31">
        <v>3</v>
      </c>
      <c r="E31">
        <v>304</v>
      </c>
      <c r="F31" s="20" t="s">
        <v>104</v>
      </c>
      <c r="G31" s="19">
        <v>45243</v>
      </c>
      <c r="H31">
        <v>15</v>
      </c>
      <c r="I31">
        <v>20</v>
      </c>
      <c r="J31" s="46">
        <f t="shared" si="0"/>
        <v>35</v>
      </c>
      <c r="K31" s="18">
        <f t="shared" si="1"/>
        <v>229658.79265091865</v>
      </c>
      <c r="L31" s="18">
        <f t="shared" si="2"/>
        <v>92941.640085357605</v>
      </c>
      <c r="M31">
        <v>99.11</v>
      </c>
      <c r="N31">
        <v>0</v>
      </c>
      <c r="O31">
        <f t="shared" si="3"/>
        <v>16.399999999999999</v>
      </c>
      <c r="P31">
        <f t="shared" si="4"/>
        <v>0.21830396475770925</v>
      </c>
      <c r="Q31">
        <f t="shared" si="5"/>
        <v>579.83662834425706</v>
      </c>
      <c r="R31">
        <f t="shared" si="6"/>
        <v>9.6639438057376186</v>
      </c>
      <c r="S31" s="18">
        <f t="shared" si="7"/>
        <v>649.90988487966047</v>
      </c>
      <c r="T31" s="24">
        <f t="shared" si="8"/>
        <v>1.1627905813953487</v>
      </c>
      <c r="U31">
        <f t="shared" si="9"/>
        <v>11.237142836445624</v>
      </c>
      <c r="V31">
        <f t="shared" si="10"/>
        <v>674.22857018673744</v>
      </c>
      <c r="W31">
        <f t="shared" si="11"/>
        <v>755.70909289380461</v>
      </c>
    </row>
    <row r="32" spans="1:23" x14ac:dyDescent="0.2">
      <c r="A32" t="s">
        <v>49</v>
      </c>
      <c r="B32" t="s">
        <v>21</v>
      </c>
      <c r="C32" t="s">
        <v>11</v>
      </c>
      <c r="D32">
        <v>4</v>
      </c>
      <c r="E32">
        <v>401</v>
      </c>
      <c r="F32" s="20" t="s">
        <v>102</v>
      </c>
      <c r="G32" s="19">
        <v>45243</v>
      </c>
      <c r="H32">
        <v>22</v>
      </c>
      <c r="I32">
        <v>17</v>
      </c>
      <c r="J32" s="46">
        <f t="shared" si="0"/>
        <v>39</v>
      </c>
      <c r="K32" s="18">
        <f t="shared" si="1"/>
        <v>255905.51181102364</v>
      </c>
      <c r="L32" s="18">
        <f t="shared" si="2"/>
        <v>103563.54180939848</v>
      </c>
      <c r="M32">
        <v>194.03</v>
      </c>
      <c r="N32">
        <v>0</v>
      </c>
      <c r="O32">
        <f t="shared" si="3"/>
        <v>16.399999999999999</v>
      </c>
      <c r="P32">
        <f t="shared" si="4"/>
        <v>0.42737885462555064</v>
      </c>
      <c r="Q32">
        <f t="shared" si="5"/>
        <v>1135.1599333834749</v>
      </c>
      <c r="R32">
        <f t="shared" si="6"/>
        <v>18.919332223057914</v>
      </c>
      <c r="S32" s="18">
        <f t="shared" si="7"/>
        <v>1272.3440113328677</v>
      </c>
      <c r="T32" s="24">
        <f t="shared" si="8"/>
        <v>1.1627905813953487</v>
      </c>
      <c r="U32">
        <f t="shared" si="9"/>
        <v>21.999221315261266</v>
      </c>
      <c r="V32">
        <f t="shared" si="10"/>
        <v>1319.9532789156763</v>
      </c>
      <c r="W32">
        <f t="shared" si="11"/>
        <v>1479.4696326726355</v>
      </c>
    </row>
    <row r="33" spans="1:23" x14ac:dyDescent="0.2">
      <c r="A33" t="s">
        <v>50</v>
      </c>
      <c r="B33" t="s">
        <v>21</v>
      </c>
      <c r="C33" t="s">
        <v>11</v>
      </c>
      <c r="D33">
        <v>4</v>
      </c>
      <c r="E33">
        <v>401</v>
      </c>
      <c r="F33" s="20" t="s">
        <v>103</v>
      </c>
      <c r="G33" s="19">
        <v>45243</v>
      </c>
      <c r="H33">
        <v>16</v>
      </c>
      <c r="I33">
        <v>15</v>
      </c>
      <c r="J33" s="46">
        <f t="shared" si="0"/>
        <v>31</v>
      </c>
      <c r="K33" s="18">
        <f t="shared" si="1"/>
        <v>203412.07349081367</v>
      </c>
      <c r="L33" s="18">
        <f t="shared" si="2"/>
        <v>82319.738361316733</v>
      </c>
      <c r="M33">
        <v>31.61</v>
      </c>
      <c r="N33">
        <v>0</v>
      </c>
      <c r="O33">
        <f t="shared" si="3"/>
        <v>16.399999999999999</v>
      </c>
      <c r="P33">
        <f t="shared" si="4"/>
        <v>6.9625550660792956E-2</v>
      </c>
      <c r="Q33">
        <f t="shared" si="5"/>
        <v>184.93225529171593</v>
      </c>
      <c r="R33">
        <f t="shared" si="6"/>
        <v>3.0822042548619324</v>
      </c>
      <c r="S33" s="18">
        <f t="shared" si="7"/>
        <v>207.28131834371979</v>
      </c>
      <c r="T33" s="24">
        <f t="shared" si="8"/>
        <v>1.1627905813953487</v>
      </c>
      <c r="U33">
        <f t="shared" si="9"/>
        <v>3.5839580774901241</v>
      </c>
      <c r="V33">
        <f t="shared" si="10"/>
        <v>215.03748464940742</v>
      </c>
      <c r="W33">
        <f t="shared" si="11"/>
        <v>241.02476466928829</v>
      </c>
    </row>
    <row r="34" spans="1:23" x14ac:dyDescent="0.2">
      <c r="A34" t="s">
        <v>51</v>
      </c>
      <c r="B34" t="s">
        <v>21</v>
      </c>
      <c r="C34" t="s">
        <v>12</v>
      </c>
      <c r="D34">
        <v>4</v>
      </c>
      <c r="E34">
        <v>402</v>
      </c>
      <c r="F34" s="20" t="s">
        <v>102</v>
      </c>
      <c r="G34" s="19">
        <v>45243</v>
      </c>
      <c r="H34">
        <v>20</v>
      </c>
      <c r="I34">
        <v>16</v>
      </c>
      <c r="J34" s="46">
        <f t="shared" si="0"/>
        <v>36</v>
      </c>
      <c r="K34" s="18">
        <f t="shared" si="1"/>
        <v>236220.4724409449</v>
      </c>
      <c r="L34" s="18">
        <f t="shared" si="2"/>
        <v>95597.11551636782</v>
      </c>
      <c r="M34">
        <v>190.89</v>
      </c>
      <c r="N34">
        <v>0</v>
      </c>
      <c r="O34">
        <f t="shared" si="3"/>
        <v>16.399999999999999</v>
      </c>
      <c r="P34">
        <f t="shared" si="4"/>
        <v>0.42046255506607927</v>
      </c>
      <c r="Q34">
        <f t="shared" si="5"/>
        <v>1116.7895669925863</v>
      </c>
      <c r="R34">
        <f t="shared" si="6"/>
        <v>18.613159449876438</v>
      </c>
      <c r="S34" s="18">
        <f t="shared" si="7"/>
        <v>1251.7535861636402</v>
      </c>
      <c r="T34" s="24">
        <f t="shared" si="8"/>
        <v>1.1627905813953487</v>
      </c>
      <c r="U34">
        <f t="shared" si="9"/>
        <v>21.643206498326151</v>
      </c>
      <c r="V34">
        <f t="shared" si="10"/>
        <v>1298.5923898995691</v>
      </c>
      <c r="W34">
        <f t="shared" si="11"/>
        <v>1455.527280218932</v>
      </c>
    </row>
    <row r="35" spans="1:23" x14ac:dyDescent="0.2">
      <c r="A35" t="s">
        <v>52</v>
      </c>
      <c r="B35" t="s">
        <v>21</v>
      </c>
      <c r="C35" t="s">
        <v>12</v>
      </c>
      <c r="D35">
        <v>4</v>
      </c>
      <c r="E35">
        <v>402</v>
      </c>
      <c r="F35" s="20" t="s">
        <v>103</v>
      </c>
      <c r="G35" s="19">
        <v>45243</v>
      </c>
      <c r="H35">
        <v>19</v>
      </c>
      <c r="I35">
        <v>18</v>
      </c>
      <c r="J35" s="46">
        <f t="shared" si="0"/>
        <v>37</v>
      </c>
      <c r="K35" s="18">
        <f t="shared" si="1"/>
        <v>242782.15223097114</v>
      </c>
      <c r="L35" s="18">
        <f t="shared" si="2"/>
        <v>98252.590947378034</v>
      </c>
      <c r="M35">
        <v>5.0199999999999996</v>
      </c>
      <c r="N35">
        <v>0</v>
      </c>
      <c r="O35">
        <f t="shared" si="3"/>
        <v>16.399999999999999</v>
      </c>
      <c r="P35">
        <f t="shared" si="4"/>
        <v>1.105726872246696E-2</v>
      </c>
      <c r="Q35">
        <f t="shared" si="5"/>
        <v>29.369184484796392</v>
      </c>
      <c r="R35">
        <f t="shared" si="6"/>
        <v>0.48948640807993987</v>
      </c>
      <c r="S35" s="18">
        <f t="shared" si="7"/>
        <v>32.918450429784031</v>
      </c>
      <c r="T35" s="24">
        <f t="shared" si="8"/>
        <v>1.1627905813953487</v>
      </c>
      <c r="U35">
        <f t="shared" si="9"/>
        <v>0.56917018503639416</v>
      </c>
      <c r="V35">
        <f t="shared" si="10"/>
        <v>34.150211102183654</v>
      </c>
      <c r="W35">
        <f t="shared" si="11"/>
        <v>38.277264113882538</v>
      </c>
    </row>
    <row r="36" spans="1:23" x14ac:dyDescent="0.2">
      <c r="A36" t="s">
        <v>53</v>
      </c>
      <c r="B36" t="s">
        <v>21</v>
      </c>
      <c r="C36" t="s">
        <v>12</v>
      </c>
      <c r="D36">
        <v>4</v>
      </c>
      <c r="E36">
        <v>402</v>
      </c>
      <c r="F36" s="20" t="s">
        <v>104</v>
      </c>
      <c r="G36" s="19">
        <v>45243</v>
      </c>
      <c r="H36">
        <v>16</v>
      </c>
      <c r="I36">
        <v>22</v>
      </c>
      <c r="J36" s="46">
        <f t="shared" si="0"/>
        <v>38</v>
      </c>
      <c r="K36" s="18">
        <f t="shared" si="1"/>
        <v>249343.83202099739</v>
      </c>
      <c r="L36" s="18">
        <f t="shared" si="2"/>
        <v>100908.06637838826</v>
      </c>
      <c r="M36">
        <v>185.79</v>
      </c>
      <c r="N36">
        <v>0</v>
      </c>
      <c r="O36">
        <f t="shared" si="3"/>
        <v>16.399999999999999</v>
      </c>
      <c r="P36">
        <f t="shared" si="4"/>
        <v>0.40922907488986782</v>
      </c>
      <c r="Q36">
        <f t="shared" si="5"/>
        <v>1086.9523476952832</v>
      </c>
      <c r="R36">
        <f t="shared" si="6"/>
        <v>18.115872461588051</v>
      </c>
      <c r="S36" s="18">
        <f t="shared" si="7"/>
        <v>1218.3105389142579</v>
      </c>
      <c r="T36" s="24">
        <f t="shared" si="8"/>
        <v>1.1627905813953487</v>
      </c>
      <c r="U36">
        <f t="shared" si="9"/>
        <v>21.064965872093957</v>
      </c>
      <c r="V36">
        <f t="shared" si="10"/>
        <v>1263.8979523256376</v>
      </c>
      <c r="W36">
        <f t="shared" si="11"/>
        <v>1416.6400198641907</v>
      </c>
    </row>
    <row r="37" spans="1:23" x14ac:dyDescent="0.2">
      <c r="A37" t="s">
        <v>54</v>
      </c>
      <c r="B37" t="s">
        <v>21</v>
      </c>
      <c r="C37" t="s">
        <v>10</v>
      </c>
      <c r="D37">
        <v>4</v>
      </c>
      <c r="E37">
        <v>403</v>
      </c>
      <c r="F37" s="20" t="s">
        <v>102</v>
      </c>
      <c r="G37" s="19">
        <v>45243</v>
      </c>
      <c r="H37">
        <v>16</v>
      </c>
      <c r="I37">
        <v>19</v>
      </c>
      <c r="J37" s="46">
        <f t="shared" si="0"/>
        <v>35</v>
      </c>
      <c r="K37" s="18">
        <f t="shared" si="1"/>
        <v>229658.79265091865</v>
      </c>
      <c r="L37" s="18">
        <f t="shared" si="2"/>
        <v>92941.640085357605</v>
      </c>
      <c r="M37">
        <v>54.91</v>
      </c>
      <c r="N37">
        <v>0</v>
      </c>
      <c r="O37">
        <f t="shared" si="3"/>
        <v>16.399999999999999</v>
      </c>
      <c r="P37">
        <f t="shared" si="4"/>
        <v>0.12094713656387665</v>
      </c>
      <c r="Q37">
        <f t="shared" si="5"/>
        <v>321.24739443429678</v>
      </c>
      <c r="R37">
        <f t="shared" si="6"/>
        <v>5.3541232405716128</v>
      </c>
      <c r="S37" s="18">
        <f t="shared" si="7"/>
        <v>360.0701420516815</v>
      </c>
      <c r="T37" s="24">
        <f t="shared" si="8"/>
        <v>1.1627905813953487</v>
      </c>
      <c r="U37">
        <f t="shared" si="9"/>
        <v>6.2257240757666139</v>
      </c>
      <c r="V37">
        <f t="shared" si="10"/>
        <v>373.54344454599686</v>
      </c>
      <c r="W37">
        <f t="shared" si="11"/>
        <v>418.68616981938055</v>
      </c>
    </row>
    <row r="38" spans="1:23" x14ac:dyDescent="0.2">
      <c r="A38" t="s">
        <v>55</v>
      </c>
      <c r="B38" t="s">
        <v>21</v>
      </c>
      <c r="C38" t="s">
        <v>10</v>
      </c>
      <c r="D38">
        <v>4</v>
      </c>
      <c r="E38">
        <v>403</v>
      </c>
      <c r="F38" s="20" t="s">
        <v>103</v>
      </c>
      <c r="G38" s="19">
        <v>45243</v>
      </c>
      <c r="H38">
        <v>9</v>
      </c>
      <c r="I38">
        <v>10</v>
      </c>
      <c r="J38" s="46">
        <f t="shared" si="0"/>
        <v>19</v>
      </c>
      <c r="K38" s="18">
        <f t="shared" si="1"/>
        <v>124671.91601049869</v>
      </c>
      <c r="L38" s="18">
        <f t="shared" si="2"/>
        <v>50454.033189194131</v>
      </c>
      <c r="M38">
        <v>6.48</v>
      </c>
      <c r="N38">
        <v>0</v>
      </c>
      <c r="O38">
        <f t="shared" si="3"/>
        <v>16.399999999999999</v>
      </c>
      <c r="P38">
        <f t="shared" si="4"/>
        <v>1.4273127753303966E-2</v>
      </c>
      <c r="Q38">
        <f t="shared" si="5"/>
        <v>37.91081981304395</v>
      </c>
      <c r="R38">
        <f t="shared" si="6"/>
        <v>0.63184699688406587</v>
      </c>
      <c r="S38" s="18">
        <f t="shared" si="7"/>
        <v>42.492342387450307</v>
      </c>
      <c r="T38" s="24">
        <f t="shared" si="8"/>
        <v>1.1627905813953487</v>
      </c>
      <c r="U38">
        <f t="shared" si="9"/>
        <v>0.73470573685972806</v>
      </c>
      <c r="V38">
        <f t="shared" si="10"/>
        <v>44.082344211583681</v>
      </c>
      <c r="W38">
        <f t="shared" si="11"/>
        <v>49.409695509553565</v>
      </c>
    </row>
    <row r="39" spans="1:23" x14ac:dyDescent="0.2">
      <c r="A39" t="s">
        <v>56</v>
      </c>
      <c r="B39" t="s">
        <v>21</v>
      </c>
      <c r="C39" t="s">
        <v>9</v>
      </c>
      <c r="D39">
        <v>4</v>
      </c>
      <c r="E39">
        <v>404</v>
      </c>
      <c r="F39" s="20" t="s">
        <v>102</v>
      </c>
      <c r="G39" s="19">
        <v>45243</v>
      </c>
      <c r="H39">
        <v>14</v>
      </c>
      <c r="I39">
        <v>19</v>
      </c>
      <c r="J39" s="46">
        <f t="shared" si="0"/>
        <v>33</v>
      </c>
      <c r="K39" s="18">
        <f t="shared" si="1"/>
        <v>216535.43307086616</v>
      </c>
      <c r="L39" s="18">
        <f t="shared" si="2"/>
        <v>87630.689223337176</v>
      </c>
      <c r="M39">
        <v>60.37</v>
      </c>
      <c r="N39">
        <v>0</v>
      </c>
      <c r="O39">
        <f t="shared" si="3"/>
        <v>16.399999999999999</v>
      </c>
      <c r="P39">
        <f t="shared" si="4"/>
        <v>0.13297356828193832</v>
      </c>
      <c r="Q39">
        <f t="shared" si="5"/>
        <v>353.19077038788009</v>
      </c>
      <c r="R39">
        <f t="shared" si="6"/>
        <v>5.8865128397980016</v>
      </c>
      <c r="S39" s="18">
        <f t="shared" si="7"/>
        <v>395.87387498925534</v>
      </c>
      <c r="T39" s="24">
        <f t="shared" si="8"/>
        <v>1.1627905813953487</v>
      </c>
      <c r="U39">
        <f t="shared" si="9"/>
        <v>6.8447816873799034</v>
      </c>
      <c r="V39">
        <f t="shared" si="10"/>
        <v>410.68690124279419</v>
      </c>
      <c r="W39">
        <f t="shared" si="11"/>
        <v>460.31841325798581</v>
      </c>
    </row>
    <row r="40" spans="1:23" x14ac:dyDescent="0.2">
      <c r="A40" t="s">
        <v>57</v>
      </c>
      <c r="B40" t="s">
        <v>21</v>
      </c>
      <c r="C40" t="s">
        <v>9</v>
      </c>
      <c r="D40">
        <v>4</v>
      </c>
      <c r="E40">
        <v>404</v>
      </c>
      <c r="F40" s="20" t="s">
        <v>103</v>
      </c>
      <c r="G40" s="19">
        <v>45243</v>
      </c>
      <c r="H40">
        <v>16</v>
      </c>
      <c r="I40">
        <v>14</v>
      </c>
      <c r="J40" s="46">
        <f t="shared" si="0"/>
        <v>30</v>
      </c>
      <c r="K40" s="18">
        <f t="shared" si="1"/>
        <v>196850.39370078742</v>
      </c>
      <c r="L40" s="18">
        <f t="shared" si="2"/>
        <v>79664.262930306519</v>
      </c>
      <c r="M40">
        <v>5.84</v>
      </c>
      <c r="N40">
        <v>0</v>
      </c>
      <c r="O40">
        <f t="shared" si="3"/>
        <v>16.399999999999999</v>
      </c>
      <c r="P40">
        <f t="shared" si="4"/>
        <v>1.2863436123348016E-2</v>
      </c>
      <c r="Q40">
        <f t="shared" si="5"/>
        <v>34.166541312990219</v>
      </c>
      <c r="R40">
        <f t="shared" si="6"/>
        <v>0.56944235521650366</v>
      </c>
      <c r="S40" s="18">
        <f t="shared" si="7"/>
        <v>38.295567830665085</v>
      </c>
      <c r="T40" s="24">
        <f t="shared" si="8"/>
        <v>1.1627905813953487</v>
      </c>
      <c r="U40">
        <f t="shared" si="9"/>
        <v>0.66214220729333495</v>
      </c>
      <c r="V40">
        <f t="shared" si="10"/>
        <v>39.728532437600101</v>
      </c>
      <c r="W40">
        <f t="shared" si="11"/>
        <v>44.529725582684065</v>
      </c>
    </row>
  </sheetData>
  <mergeCells count="1">
    <mergeCell ref="A1:G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565F-AC54-AA40-9191-A8A769F98780}">
  <dimension ref="A1:AG37"/>
  <sheetViews>
    <sheetView workbookViewId="0">
      <selection sqref="A1:AG37"/>
    </sheetView>
  </sheetViews>
  <sheetFormatPr baseColWidth="10" defaultRowHeight="16" x14ac:dyDescent="0.2"/>
  <cols>
    <col min="16" max="16" width="15.5" customWidth="1"/>
    <col min="17" max="17" width="14.1640625" customWidth="1"/>
    <col min="20" max="20" width="15.33203125" customWidth="1"/>
    <col min="22" max="22" width="12" customWidth="1"/>
    <col min="27" max="27" width="6.33203125" customWidth="1"/>
    <col min="30" max="30" width="8.1640625" customWidth="1"/>
  </cols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22</v>
      </c>
      <c r="B2" t="s">
        <v>21</v>
      </c>
      <c r="C2" t="s">
        <v>12</v>
      </c>
      <c r="D2">
        <v>1</v>
      </c>
      <c r="E2">
        <v>101</v>
      </c>
      <c r="F2" s="20" t="s">
        <v>102</v>
      </c>
      <c r="G2">
        <v>23</v>
      </c>
      <c r="H2" s="23">
        <v>301837.27034120733</v>
      </c>
      <c r="I2" s="23">
        <v>122151.86982646998</v>
      </c>
      <c r="J2">
        <v>81.434579884313322</v>
      </c>
      <c r="K2">
        <v>233.3</v>
      </c>
      <c r="L2">
        <v>466.6</v>
      </c>
      <c r="M2">
        <v>4666</v>
      </c>
      <c r="N2">
        <v>4162.9072139999998</v>
      </c>
      <c r="O2">
        <v>0</v>
      </c>
      <c r="P2">
        <v>0</v>
      </c>
      <c r="Q2">
        <v>0</v>
      </c>
      <c r="R2">
        <v>0</v>
      </c>
      <c r="S2" s="18">
        <v>1.839999999999999</v>
      </c>
      <c r="T2">
        <v>3.6799999999999979</v>
      </c>
      <c r="U2">
        <v>36.799999999999976</v>
      </c>
      <c r="V2">
        <v>32.832187199999979</v>
      </c>
      <c r="W2">
        <v>1.839999999999999</v>
      </c>
      <c r="X2">
        <v>3.6799999999999979</v>
      </c>
      <c r="Y2">
        <v>36.799999999999976</v>
      </c>
      <c r="Z2">
        <v>32.832187199999979</v>
      </c>
      <c r="AA2">
        <v>38</v>
      </c>
      <c r="AB2">
        <v>249343.83202099739</v>
      </c>
      <c r="AC2">
        <v>100908.06637838826</v>
      </c>
      <c r="AD2">
        <v>295.66000000000003</v>
      </c>
      <c r="AE2">
        <v>33.522083049374565</v>
      </c>
      <c r="AF2">
        <v>2011.324982962474</v>
      </c>
      <c r="AG2">
        <v>2254.393607153489</v>
      </c>
    </row>
    <row r="3" spans="1:33" x14ac:dyDescent="0.2">
      <c r="A3" t="s">
        <v>23</v>
      </c>
      <c r="B3" t="s">
        <v>21</v>
      </c>
      <c r="C3" t="s">
        <v>12</v>
      </c>
      <c r="D3">
        <v>1</v>
      </c>
      <c r="E3">
        <v>101</v>
      </c>
      <c r="F3" s="20" t="s">
        <v>103</v>
      </c>
      <c r="G3">
        <v>24</v>
      </c>
      <c r="H3" s="23">
        <v>314960.62992125982</v>
      </c>
      <c r="I3" s="23">
        <v>127462.82068849042</v>
      </c>
      <c r="J3">
        <v>84.97521379232694</v>
      </c>
      <c r="K3">
        <v>61.7</v>
      </c>
      <c r="L3">
        <v>123.4</v>
      </c>
      <c r="M3">
        <v>1234</v>
      </c>
      <c r="N3">
        <v>1100.9488860000001</v>
      </c>
      <c r="O3">
        <v>31.66</v>
      </c>
      <c r="P3">
        <v>63.32</v>
      </c>
      <c r="Q3">
        <v>633.20000000000005</v>
      </c>
      <c r="R3">
        <v>564.92774280000003</v>
      </c>
      <c r="S3">
        <v>155.89999999999998</v>
      </c>
      <c r="T3">
        <v>311.79999999999995</v>
      </c>
      <c r="U3">
        <v>3117.9999999999995</v>
      </c>
      <c r="V3">
        <v>2781.8141219999998</v>
      </c>
      <c r="W3">
        <v>187.55999999999997</v>
      </c>
      <c r="X3">
        <v>375.11999999999995</v>
      </c>
      <c r="Y3">
        <v>3751.1999999999994</v>
      </c>
      <c r="Z3">
        <v>3346.7418647999998</v>
      </c>
      <c r="AA3">
        <v>28</v>
      </c>
      <c r="AB3">
        <v>183727.03412073493</v>
      </c>
      <c r="AC3">
        <v>74353.31206828609</v>
      </c>
      <c r="AD3">
        <v>88.81</v>
      </c>
      <c r="AE3">
        <v>10.069323532486488</v>
      </c>
      <c r="AF3">
        <v>604.15941194918923</v>
      </c>
      <c r="AG3">
        <v>677.17207688324856</v>
      </c>
    </row>
    <row r="4" spans="1:33" x14ac:dyDescent="0.2">
      <c r="A4" t="s">
        <v>24</v>
      </c>
      <c r="B4" t="s">
        <v>21</v>
      </c>
      <c r="C4" t="s">
        <v>12</v>
      </c>
      <c r="D4">
        <v>1</v>
      </c>
      <c r="E4">
        <v>101</v>
      </c>
      <c r="F4" s="20" t="s">
        <v>104</v>
      </c>
      <c r="G4" s="22">
        <v>14</v>
      </c>
      <c r="H4" s="23">
        <v>183727.03412073493</v>
      </c>
      <c r="I4" s="23">
        <v>74353.31206828609</v>
      </c>
      <c r="J4">
        <v>49.568874712190727</v>
      </c>
      <c r="K4">
        <v>210.3</v>
      </c>
      <c r="L4">
        <v>420.6</v>
      </c>
      <c r="M4">
        <v>4206</v>
      </c>
      <c r="N4">
        <v>3752.5048740000002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38</v>
      </c>
      <c r="AB4">
        <v>249343.83202099739</v>
      </c>
      <c r="AC4">
        <v>100908.06637838826</v>
      </c>
      <c r="AD4">
        <v>273.51</v>
      </c>
      <c r="AE4">
        <v>31.010704643287685</v>
      </c>
      <c r="AF4">
        <v>1860.6422785972611</v>
      </c>
      <c r="AG4">
        <v>2085.50089796574</v>
      </c>
    </row>
    <row r="5" spans="1:33" x14ac:dyDescent="0.2">
      <c r="A5" t="s">
        <v>25</v>
      </c>
      <c r="B5" t="s">
        <v>21</v>
      </c>
      <c r="C5" t="s">
        <v>10</v>
      </c>
      <c r="D5">
        <v>1</v>
      </c>
      <c r="E5">
        <v>102</v>
      </c>
      <c r="F5" s="20" t="s">
        <v>102</v>
      </c>
      <c r="G5">
        <v>14</v>
      </c>
      <c r="H5" s="23">
        <v>183727.03412073493</v>
      </c>
      <c r="I5" s="23">
        <v>74353.31206828609</v>
      </c>
      <c r="J5">
        <v>49.568874712190727</v>
      </c>
      <c r="K5">
        <v>248.4</v>
      </c>
      <c r="L5">
        <v>496.8</v>
      </c>
      <c r="M5">
        <v>4968</v>
      </c>
      <c r="N5">
        <v>4432.3452720000005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27</v>
      </c>
      <c r="AB5">
        <v>177165.35433070868</v>
      </c>
      <c r="AC5">
        <v>71697.836637275876</v>
      </c>
      <c r="AD5">
        <v>321.16000000000003</v>
      </c>
      <c r="AE5">
        <v>36.413286180535529</v>
      </c>
      <c r="AF5">
        <v>2184.7971708321315</v>
      </c>
      <c r="AG5">
        <v>2448.829908927195</v>
      </c>
    </row>
    <row r="6" spans="1:33" x14ac:dyDescent="0.2">
      <c r="A6" t="s">
        <v>26</v>
      </c>
      <c r="B6" t="s">
        <v>21</v>
      </c>
      <c r="C6" t="s">
        <v>10</v>
      </c>
      <c r="D6">
        <v>1</v>
      </c>
      <c r="E6">
        <v>102</v>
      </c>
      <c r="F6" s="20" t="s">
        <v>103</v>
      </c>
      <c r="G6">
        <v>16</v>
      </c>
      <c r="H6" s="23">
        <v>209973.75328083991</v>
      </c>
      <c r="I6" s="23">
        <v>84975.213792326947</v>
      </c>
      <c r="J6">
        <v>56.650142528217962</v>
      </c>
      <c r="K6">
        <v>65.599999999999994</v>
      </c>
      <c r="L6">
        <v>131.19999999999999</v>
      </c>
      <c r="M6">
        <v>1312</v>
      </c>
      <c r="N6">
        <v>1170.5388480000001</v>
      </c>
      <c r="O6">
        <v>28.76</v>
      </c>
      <c r="P6">
        <v>57.52</v>
      </c>
      <c r="Q6">
        <v>575.20000000000005</v>
      </c>
      <c r="R6">
        <v>513.18136080000011</v>
      </c>
      <c r="S6">
        <v>50</v>
      </c>
      <c r="T6">
        <v>100</v>
      </c>
      <c r="U6">
        <v>1000</v>
      </c>
      <c r="V6">
        <v>892.17900000000009</v>
      </c>
      <c r="W6">
        <v>78.760000000000005</v>
      </c>
      <c r="X6">
        <v>157.52000000000001</v>
      </c>
      <c r="Y6">
        <v>1575.2</v>
      </c>
      <c r="Z6">
        <v>1405.3603608000001</v>
      </c>
      <c r="AA6">
        <v>32</v>
      </c>
      <c r="AB6">
        <v>209973.75328083991</v>
      </c>
      <c r="AC6">
        <v>84975.213792326947</v>
      </c>
      <c r="AD6">
        <v>97.45</v>
      </c>
      <c r="AE6">
        <v>11.048931181632794</v>
      </c>
      <c r="AF6">
        <v>662.93587089796756</v>
      </c>
      <c r="AG6">
        <v>743.05167089598694</v>
      </c>
    </row>
    <row r="7" spans="1:33" x14ac:dyDescent="0.2">
      <c r="A7" t="s">
        <v>27</v>
      </c>
      <c r="B7" t="s">
        <v>21</v>
      </c>
      <c r="C7" t="s">
        <v>11</v>
      </c>
      <c r="D7">
        <v>1</v>
      </c>
      <c r="E7">
        <v>103</v>
      </c>
      <c r="F7" s="20" t="s">
        <v>102</v>
      </c>
      <c r="G7">
        <v>17</v>
      </c>
      <c r="H7" s="23">
        <v>223097.1128608924</v>
      </c>
      <c r="I7" s="23">
        <v>90286.164654347391</v>
      </c>
      <c r="J7">
        <v>60.190776436231594</v>
      </c>
      <c r="K7">
        <v>279.3</v>
      </c>
      <c r="L7">
        <v>558.6</v>
      </c>
      <c r="M7">
        <v>5586</v>
      </c>
      <c r="N7">
        <v>4983.711894</v>
      </c>
      <c r="O7">
        <v>0</v>
      </c>
      <c r="P7">
        <v>0</v>
      </c>
      <c r="Q7">
        <v>0</v>
      </c>
      <c r="R7">
        <v>0</v>
      </c>
      <c r="S7">
        <v>0.20999999999999996</v>
      </c>
      <c r="T7">
        <v>0.41999999999999993</v>
      </c>
      <c r="U7">
        <v>4.1999999999999993</v>
      </c>
      <c r="V7">
        <v>3.7471517999999997</v>
      </c>
      <c r="W7">
        <v>0.20999999999999996</v>
      </c>
      <c r="X7">
        <v>0.41999999999999993</v>
      </c>
      <c r="Y7">
        <v>4.1999999999999993</v>
      </c>
      <c r="Z7">
        <v>3.7471517999999997</v>
      </c>
      <c r="AA7">
        <v>34</v>
      </c>
      <c r="AB7">
        <v>223097.1128608924</v>
      </c>
      <c r="AC7">
        <v>90286.164654347391</v>
      </c>
      <c r="AD7">
        <v>302.72000000000003</v>
      </c>
      <c r="AE7">
        <v>34.322549484903838</v>
      </c>
      <c r="AF7">
        <v>2059.3529690942305</v>
      </c>
      <c r="AG7">
        <v>2308.225775409268</v>
      </c>
    </row>
    <row r="8" spans="1:33" x14ac:dyDescent="0.2">
      <c r="A8" t="s">
        <v>28</v>
      </c>
      <c r="B8" t="s">
        <v>21</v>
      </c>
      <c r="C8" t="s">
        <v>11</v>
      </c>
      <c r="D8">
        <v>1</v>
      </c>
      <c r="E8">
        <v>103</v>
      </c>
      <c r="F8" s="20" t="s">
        <v>103</v>
      </c>
      <c r="G8">
        <v>15</v>
      </c>
      <c r="H8" s="23">
        <v>196850.39370078742</v>
      </c>
      <c r="I8" s="23">
        <v>79664.262930306519</v>
      </c>
      <c r="J8">
        <v>53.109508620204352</v>
      </c>
      <c r="K8">
        <v>80.099999999999994</v>
      </c>
      <c r="L8">
        <v>160.19999999999999</v>
      </c>
      <c r="M8">
        <v>1602</v>
      </c>
      <c r="N8">
        <v>1429.2707580000001</v>
      </c>
      <c r="O8">
        <v>27.56</v>
      </c>
      <c r="P8">
        <v>55.12</v>
      </c>
      <c r="Q8">
        <v>551.20000000000005</v>
      </c>
      <c r="R8">
        <v>491.76906480000008</v>
      </c>
      <c r="S8">
        <v>22.259999999999998</v>
      </c>
      <c r="T8">
        <v>44.519999999999996</v>
      </c>
      <c r="U8">
        <v>445.19999999999993</v>
      </c>
      <c r="V8">
        <v>397.19809079999999</v>
      </c>
      <c r="W8">
        <v>49.819999999999993</v>
      </c>
      <c r="X8">
        <v>99.639999999999986</v>
      </c>
      <c r="Y8">
        <v>996.39999999999986</v>
      </c>
      <c r="Z8">
        <v>888.96715559999996</v>
      </c>
      <c r="AA8">
        <v>32</v>
      </c>
      <c r="AB8">
        <v>209973.75328083991</v>
      </c>
      <c r="AC8">
        <v>84975.213792326947</v>
      </c>
      <c r="AD8">
        <v>118.17</v>
      </c>
      <c r="AE8">
        <v>13.398175451344764</v>
      </c>
      <c r="AF8">
        <v>803.89052708068584</v>
      </c>
      <c r="AG8">
        <v>901.04069727838657</v>
      </c>
    </row>
    <row r="9" spans="1:33" x14ac:dyDescent="0.2">
      <c r="A9" t="s">
        <v>29</v>
      </c>
      <c r="B9" t="s">
        <v>21</v>
      </c>
      <c r="C9" t="s">
        <v>9</v>
      </c>
      <c r="D9">
        <v>1</v>
      </c>
      <c r="E9">
        <v>104</v>
      </c>
      <c r="F9" s="20" t="s">
        <v>102</v>
      </c>
      <c r="G9">
        <v>16</v>
      </c>
      <c r="H9" s="23">
        <v>209973.75328083991</v>
      </c>
      <c r="I9" s="23">
        <v>84975.213792326947</v>
      </c>
      <c r="J9">
        <v>56.650142528217962</v>
      </c>
      <c r="K9">
        <v>190.2</v>
      </c>
      <c r="L9">
        <v>380.4</v>
      </c>
      <c r="M9">
        <v>3804</v>
      </c>
      <c r="N9">
        <v>3393.8489160000004</v>
      </c>
      <c r="O9">
        <v>0</v>
      </c>
      <c r="P9">
        <v>0</v>
      </c>
      <c r="Q9">
        <v>0</v>
      </c>
      <c r="R9">
        <v>0</v>
      </c>
      <c r="S9">
        <v>0.22999999999999954</v>
      </c>
      <c r="T9">
        <v>0.45999999999999908</v>
      </c>
      <c r="U9">
        <v>4.5999999999999908</v>
      </c>
      <c r="V9">
        <v>4.104023399999992</v>
      </c>
      <c r="W9">
        <v>0.22999999999999954</v>
      </c>
      <c r="X9">
        <v>0.45999999999999908</v>
      </c>
      <c r="Y9">
        <v>4.5999999999999908</v>
      </c>
      <c r="Z9">
        <v>4.104023399999992</v>
      </c>
      <c r="AA9">
        <v>32</v>
      </c>
      <c r="AB9">
        <v>209973.75328083991</v>
      </c>
      <c r="AC9">
        <v>84975.213792326947</v>
      </c>
      <c r="AD9">
        <v>247.85</v>
      </c>
      <c r="AE9">
        <v>28.101360629735122</v>
      </c>
      <c r="AF9">
        <v>1686.0816377841072</v>
      </c>
      <c r="AG9">
        <v>1889.8446037103165</v>
      </c>
    </row>
    <row r="10" spans="1:33" x14ac:dyDescent="0.2">
      <c r="A10" t="s">
        <v>30</v>
      </c>
      <c r="B10" t="s">
        <v>21</v>
      </c>
      <c r="C10" t="s">
        <v>9</v>
      </c>
      <c r="D10">
        <v>1</v>
      </c>
      <c r="E10">
        <v>104</v>
      </c>
      <c r="F10" s="20" t="s">
        <v>103</v>
      </c>
      <c r="G10">
        <v>18</v>
      </c>
      <c r="H10" s="23">
        <v>236220.4724409449</v>
      </c>
      <c r="I10" s="23">
        <v>95597.11551636782</v>
      </c>
      <c r="J10">
        <v>63.731410344245212</v>
      </c>
      <c r="K10">
        <v>138.69999999999999</v>
      </c>
      <c r="L10">
        <v>277.39999999999998</v>
      </c>
      <c r="M10">
        <v>2774</v>
      </c>
      <c r="N10">
        <v>2474.9045460000002</v>
      </c>
      <c r="O10">
        <v>2.96</v>
      </c>
      <c r="P10">
        <v>5.92</v>
      </c>
      <c r="Q10">
        <v>59.2</v>
      </c>
      <c r="R10">
        <v>52.816996800000005</v>
      </c>
      <c r="S10">
        <v>83.699999999999989</v>
      </c>
      <c r="T10">
        <v>167.39999999999998</v>
      </c>
      <c r="U10">
        <v>1673.9999999999998</v>
      </c>
      <c r="V10">
        <v>1493.5076459999998</v>
      </c>
      <c r="W10">
        <v>86.659999999999982</v>
      </c>
      <c r="X10">
        <v>173.31999999999996</v>
      </c>
      <c r="Y10">
        <v>1733.1999999999996</v>
      </c>
      <c r="Z10">
        <v>1546.3246427999998</v>
      </c>
      <c r="AA10">
        <v>32</v>
      </c>
      <c r="AB10">
        <v>209973.75328083991</v>
      </c>
      <c r="AC10">
        <v>84975.213792326947</v>
      </c>
      <c r="AD10">
        <v>97.42</v>
      </c>
      <c r="AE10">
        <v>11.045529766184368</v>
      </c>
      <c r="AF10">
        <v>662.73178597106198</v>
      </c>
      <c r="AG10">
        <v>742.82292230566475</v>
      </c>
    </row>
    <row r="11" spans="1:33" x14ac:dyDescent="0.2">
      <c r="A11" t="s">
        <v>31</v>
      </c>
      <c r="B11" t="s">
        <v>21</v>
      </c>
      <c r="C11" t="s">
        <v>12</v>
      </c>
      <c r="D11">
        <v>2</v>
      </c>
      <c r="E11">
        <v>201</v>
      </c>
      <c r="F11" s="20" t="s">
        <v>102</v>
      </c>
      <c r="G11">
        <v>18</v>
      </c>
      <c r="H11" s="23">
        <v>236220.4724409449</v>
      </c>
      <c r="I11" s="23">
        <v>95597.11551636782</v>
      </c>
      <c r="J11">
        <v>63.731410344245212</v>
      </c>
      <c r="K11">
        <v>292</v>
      </c>
      <c r="L11">
        <v>584</v>
      </c>
      <c r="M11">
        <v>5840</v>
      </c>
      <c r="N11">
        <v>5210.3253600000007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27</v>
      </c>
      <c r="AB11">
        <v>177165.35433070868</v>
      </c>
      <c r="AC11">
        <v>71697.836637275876</v>
      </c>
      <c r="AD11">
        <v>380.14</v>
      </c>
      <c r="AE11">
        <v>43.100468952138421</v>
      </c>
      <c r="AF11">
        <v>2586.0281371283054</v>
      </c>
      <c r="AG11">
        <v>2898.5496375002608</v>
      </c>
    </row>
    <row r="12" spans="1:33" x14ac:dyDescent="0.2">
      <c r="A12" t="s">
        <v>32</v>
      </c>
      <c r="B12" t="s">
        <v>21</v>
      </c>
      <c r="C12" t="s">
        <v>12</v>
      </c>
      <c r="D12">
        <v>2</v>
      </c>
      <c r="E12">
        <v>201</v>
      </c>
      <c r="F12" s="20" t="s">
        <v>103</v>
      </c>
      <c r="G12">
        <v>13</v>
      </c>
      <c r="H12" s="23">
        <v>170603.67454068243</v>
      </c>
      <c r="I12" s="23">
        <v>69042.361206265647</v>
      </c>
      <c r="J12">
        <v>46.028240804177095</v>
      </c>
      <c r="K12">
        <v>77.7</v>
      </c>
      <c r="L12">
        <v>155.4</v>
      </c>
      <c r="M12">
        <v>1554</v>
      </c>
      <c r="N12">
        <v>1386.4461660000002</v>
      </c>
      <c r="O12">
        <v>35.06</v>
      </c>
      <c r="P12">
        <v>70.12</v>
      </c>
      <c r="Q12">
        <v>701.2</v>
      </c>
      <c r="R12">
        <v>625.59591480000006</v>
      </c>
      <c r="S12">
        <v>50.8</v>
      </c>
      <c r="T12">
        <v>101.6</v>
      </c>
      <c r="U12">
        <v>1016</v>
      </c>
      <c r="V12">
        <v>906.45386400000007</v>
      </c>
      <c r="W12">
        <v>85.86</v>
      </c>
      <c r="X12">
        <v>171.72</v>
      </c>
      <c r="Y12">
        <v>1717.2</v>
      </c>
      <c r="Z12">
        <v>1532.0497788000002</v>
      </c>
      <c r="AA12">
        <v>38</v>
      </c>
      <c r="AB12">
        <v>249343.83202099739</v>
      </c>
      <c r="AC12">
        <v>100908.06637838826</v>
      </c>
      <c r="AD12">
        <v>100.87</v>
      </c>
      <c r="AE12">
        <v>11.436692542753205</v>
      </c>
      <c r="AF12">
        <v>686.20155256519229</v>
      </c>
      <c r="AG12">
        <v>769.12901019269577</v>
      </c>
    </row>
    <row r="13" spans="1:33" x14ac:dyDescent="0.2">
      <c r="A13" t="s">
        <v>33</v>
      </c>
      <c r="B13" t="s">
        <v>21</v>
      </c>
      <c r="C13" t="s">
        <v>12</v>
      </c>
      <c r="D13">
        <v>2</v>
      </c>
      <c r="E13">
        <v>201</v>
      </c>
      <c r="F13" s="20" t="s">
        <v>104</v>
      </c>
      <c r="G13" s="22">
        <v>18</v>
      </c>
      <c r="H13" s="23">
        <v>236220.4724409449</v>
      </c>
      <c r="I13" s="23">
        <v>95597.11551636782</v>
      </c>
      <c r="J13">
        <v>63.731410344245212</v>
      </c>
      <c r="K13">
        <v>293.7</v>
      </c>
      <c r="L13">
        <v>587.4</v>
      </c>
      <c r="M13">
        <v>5874</v>
      </c>
      <c r="N13">
        <v>5240.6594460000006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38</v>
      </c>
      <c r="AB13">
        <v>249343.83202099739</v>
      </c>
      <c r="AC13">
        <v>100908.06637838826</v>
      </c>
      <c r="AD13">
        <v>323.5</v>
      </c>
      <c r="AE13">
        <v>36.678596585512658</v>
      </c>
      <c r="AF13">
        <v>2200.7157951307595</v>
      </c>
      <c r="AG13">
        <v>2466.6722989723116</v>
      </c>
    </row>
    <row r="14" spans="1:33" x14ac:dyDescent="0.2">
      <c r="A14" t="s">
        <v>34</v>
      </c>
      <c r="B14" t="s">
        <v>21</v>
      </c>
      <c r="C14" t="s">
        <v>9</v>
      </c>
      <c r="D14">
        <v>2</v>
      </c>
      <c r="E14">
        <v>202</v>
      </c>
      <c r="F14" s="20" t="s">
        <v>102</v>
      </c>
      <c r="G14">
        <v>19</v>
      </c>
      <c r="H14" s="23">
        <v>249343.83202099739</v>
      </c>
      <c r="I14" s="23">
        <v>100908.06637838826</v>
      </c>
      <c r="J14">
        <v>67.272044252258851</v>
      </c>
      <c r="K14">
        <v>166.9</v>
      </c>
      <c r="L14">
        <v>333.8</v>
      </c>
      <c r="M14">
        <v>3338</v>
      </c>
      <c r="N14">
        <v>2978.0935020000002</v>
      </c>
      <c r="O14">
        <v>0.25999999999999979</v>
      </c>
      <c r="P14">
        <v>0.51999999999999957</v>
      </c>
      <c r="Q14">
        <v>5.1999999999999957</v>
      </c>
      <c r="R14">
        <v>4.6393307999999962</v>
      </c>
      <c r="S14">
        <v>3.6599999999999993</v>
      </c>
      <c r="T14">
        <v>7.3199999999999985</v>
      </c>
      <c r="U14">
        <v>73.199999999999989</v>
      </c>
      <c r="V14">
        <v>65.307502799999995</v>
      </c>
      <c r="W14">
        <v>3.919999999999999</v>
      </c>
      <c r="X14">
        <v>7.8399999999999981</v>
      </c>
      <c r="Y14">
        <v>78.399999999999991</v>
      </c>
      <c r="Z14">
        <v>69.946833599999991</v>
      </c>
      <c r="AA14">
        <v>42</v>
      </c>
      <c r="AB14">
        <v>275590.55118110235</v>
      </c>
      <c r="AC14">
        <v>111529.96810242911</v>
      </c>
      <c r="AD14">
        <v>234.37</v>
      </c>
      <c r="AE14">
        <v>26.572991288242971</v>
      </c>
      <c r="AF14">
        <v>1594.3794772945782</v>
      </c>
      <c r="AG14">
        <v>1787.060237125628</v>
      </c>
    </row>
    <row r="15" spans="1:33" x14ac:dyDescent="0.2">
      <c r="A15" t="s">
        <v>35</v>
      </c>
      <c r="B15" t="s">
        <v>21</v>
      </c>
      <c r="C15" t="s">
        <v>9</v>
      </c>
      <c r="D15">
        <v>2</v>
      </c>
      <c r="E15">
        <v>202</v>
      </c>
      <c r="F15" s="20" t="s">
        <v>103</v>
      </c>
      <c r="G15">
        <v>20</v>
      </c>
      <c r="H15" s="23">
        <v>262467.19160104985</v>
      </c>
      <c r="I15" s="23">
        <v>106219.01724040868</v>
      </c>
      <c r="J15">
        <v>70.812678160272441</v>
      </c>
      <c r="K15">
        <v>80.599999999999994</v>
      </c>
      <c r="L15">
        <v>161.19999999999999</v>
      </c>
      <c r="M15">
        <v>1612</v>
      </c>
      <c r="N15">
        <v>1438.192548</v>
      </c>
      <c r="O15">
        <v>5.36</v>
      </c>
      <c r="P15">
        <v>10.72</v>
      </c>
      <c r="Q15">
        <v>107.2</v>
      </c>
      <c r="R15">
        <v>95.641588800000008</v>
      </c>
      <c r="S15">
        <v>89.299999999999983</v>
      </c>
      <c r="T15">
        <v>178.59999999999997</v>
      </c>
      <c r="U15">
        <v>1785.9999999999998</v>
      </c>
      <c r="V15">
        <v>1593.4316939999999</v>
      </c>
      <c r="W15">
        <v>94.659999999999982</v>
      </c>
      <c r="X15">
        <v>189.31999999999996</v>
      </c>
      <c r="Y15">
        <v>1893.1999999999996</v>
      </c>
      <c r="Z15">
        <v>1689.0732827999998</v>
      </c>
      <c r="AA15">
        <v>24</v>
      </c>
      <c r="AB15">
        <v>157480.31496062991</v>
      </c>
      <c r="AC15">
        <v>63731.410344245211</v>
      </c>
      <c r="AD15">
        <v>68.099999999999994</v>
      </c>
      <c r="AE15">
        <v>7.7212130679239932</v>
      </c>
      <c r="AF15">
        <v>463.27278407543957</v>
      </c>
      <c r="AG15">
        <v>519.25930003095641</v>
      </c>
    </row>
    <row r="16" spans="1:33" x14ac:dyDescent="0.2">
      <c r="A16" t="s">
        <v>36</v>
      </c>
      <c r="B16" t="s">
        <v>21</v>
      </c>
      <c r="C16" t="s">
        <v>11</v>
      </c>
      <c r="D16">
        <v>2</v>
      </c>
      <c r="E16">
        <v>203</v>
      </c>
      <c r="F16" s="20" t="s">
        <v>102</v>
      </c>
      <c r="G16">
        <v>15</v>
      </c>
      <c r="H16" s="23">
        <v>196850.39370078742</v>
      </c>
      <c r="I16" s="23">
        <v>79664.262930306519</v>
      </c>
      <c r="J16">
        <v>53.109508620204352</v>
      </c>
      <c r="K16">
        <v>56.1</v>
      </c>
      <c r="L16">
        <v>112.2</v>
      </c>
      <c r="M16">
        <v>1122</v>
      </c>
      <c r="N16">
        <v>1001.024838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29</v>
      </c>
      <c r="AB16">
        <v>190288.71391076117</v>
      </c>
      <c r="AC16">
        <v>77008.787499296304</v>
      </c>
      <c r="AD16">
        <v>255.68</v>
      </c>
      <c r="AE16">
        <v>28.98913006177396</v>
      </c>
      <c r="AF16">
        <v>1739.3478037064376</v>
      </c>
      <c r="AG16">
        <v>1949.5479857843602</v>
      </c>
    </row>
    <row r="17" spans="1:33" x14ac:dyDescent="0.2">
      <c r="A17" t="s">
        <v>37</v>
      </c>
      <c r="B17" t="s">
        <v>21</v>
      </c>
      <c r="C17" t="s">
        <v>11</v>
      </c>
      <c r="D17">
        <v>2</v>
      </c>
      <c r="E17">
        <v>203</v>
      </c>
      <c r="F17" s="20" t="s">
        <v>103</v>
      </c>
      <c r="G17">
        <v>12</v>
      </c>
      <c r="H17" s="23">
        <v>157480.31496062991</v>
      </c>
      <c r="I17" s="23">
        <v>63731.410344245211</v>
      </c>
      <c r="J17">
        <v>42.48760689616347</v>
      </c>
      <c r="K17">
        <v>238.6</v>
      </c>
      <c r="L17">
        <v>477.2</v>
      </c>
      <c r="M17">
        <v>4772</v>
      </c>
      <c r="N17">
        <v>4257.478188</v>
      </c>
      <c r="O17">
        <v>63.400000000000006</v>
      </c>
      <c r="P17">
        <v>126.80000000000001</v>
      </c>
      <c r="Q17">
        <v>1268</v>
      </c>
      <c r="R17">
        <v>1131.282972</v>
      </c>
      <c r="S17">
        <v>10.760000000000002</v>
      </c>
      <c r="T17">
        <v>21.520000000000003</v>
      </c>
      <c r="U17">
        <v>215.20000000000002</v>
      </c>
      <c r="V17">
        <v>191.99692080000003</v>
      </c>
      <c r="W17">
        <v>74.160000000000011</v>
      </c>
      <c r="X17">
        <v>148.32000000000002</v>
      </c>
      <c r="Y17">
        <v>1483.2000000000003</v>
      </c>
      <c r="Z17">
        <v>1323.2798928000004</v>
      </c>
      <c r="AA17">
        <v>27</v>
      </c>
      <c r="AB17">
        <v>177165.35433070868</v>
      </c>
      <c r="AC17">
        <v>71697.836637275876</v>
      </c>
      <c r="AD17">
        <v>37.630000000000003</v>
      </c>
      <c r="AE17">
        <v>4.2665087774740069</v>
      </c>
      <c r="AF17">
        <v>255.99052664844044</v>
      </c>
      <c r="AG17">
        <v>286.92698179390442</v>
      </c>
    </row>
    <row r="18" spans="1:33" x14ac:dyDescent="0.2">
      <c r="A18" t="s">
        <v>38</v>
      </c>
      <c r="B18" t="s">
        <v>21</v>
      </c>
      <c r="C18" t="s">
        <v>10</v>
      </c>
      <c r="D18">
        <v>2</v>
      </c>
      <c r="E18">
        <v>204</v>
      </c>
      <c r="F18" s="20" t="s">
        <v>102</v>
      </c>
      <c r="G18">
        <v>14</v>
      </c>
      <c r="H18" s="23">
        <v>183727.03412073493</v>
      </c>
      <c r="I18" s="23">
        <v>74353.31206828609</v>
      </c>
      <c r="J18">
        <v>49.568874712190727</v>
      </c>
      <c r="K18">
        <v>146.19999999999999</v>
      </c>
      <c r="L18">
        <v>292.39999999999998</v>
      </c>
      <c r="M18">
        <v>2924</v>
      </c>
      <c r="N18">
        <v>2608.7313960000001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31</v>
      </c>
      <c r="AB18">
        <v>203412.07349081367</v>
      </c>
      <c r="AC18">
        <v>82319.738361316733</v>
      </c>
      <c r="AD18">
        <v>200.88</v>
      </c>
      <c r="AE18">
        <v>22.775877842651568</v>
      </c>
      <c r="AF18">
        <v>1366.5526705590939</v>
      </c>
      <c r="AG18">
        <v>1531.7005607961603</v>
      </c>
    </row>
    <row r="19" spans="1:33" x14ac:dyDescent="0.2">
      <c r="A19" t="s">
        <v>39</v>
      </c>
      <c r="B19" t="s">
        <v>21</v>
      </c>
      <c r="C19" t="s">
        <v>10</v>
      </c>
      <c r="D19">
        <v>2</v>
      </c>
      <c r="E19">
        <v>204</v>
      </c>
      <c r="F19" s="20" t="s">
        <v>103</v>
      </c>
      <c r="G19">
        <v>11</v>
      </c>
      <c r="H19" s="23">
        <v>144356.95538057742</v>
      </c>
      <c r="I19" s="23">
        <v>58420.459482224775</v>
      </c>
      <c r="J19">
        <v>38.946972988149845</v>
      </c>
      <c r="K19">
        <v>75.900000000000006</v>
      </c>
      <c r="L19">
        <v>151.80000000000001</v>
      </c>
      <c r="M19">
        <v>1518</v>
      </c>
      <c r="N19">
        <v>1354.327722</v>
      </c>
      <c r="O19">
        <v>7.7599999999999989</v>
      </c>
      <c r="P19">
        <v>15.519999999999998</v>
      </c>
      <c r="Q19">
        <v>155.19999999999996</v>
      </c>
      <c r="R19">
        <v>138.46618079999996</v>
      </c>
      <c r="S19">
        <v>22.959999999999997</v>
      </c>
      <c r="T19">
        <v>45.919999999999995</v>
      </c>
      <c r="U19">
        <v>459.19999999999993</v>
      </c>
      <c r="V19">
        <v>409.68859679999997</v>
      </c>
      <c r="W19">
        <v>30.719999999999995</v>
      </c>
      <c r="X19">
        <v>61.439999999999991</v>
      </c>
      <c r="Y19">
        <v>614.39999999999986</v>
      </c>
      <c r="Z19">
        <v>548.15477759999987</v>
      </c>
      <c r="AA19">
        <v>23</v>
      </c>
      <c r="AB19">
        <v>150918.63517060367</v>
      </c>
      <c r="AC19">
        <v>61075.934913234989</v>
      </c>
      <c r="AD19">
        <v>58.89</v>
      </c>
      <c r="AE19">
        <v>6.6769785252576188</v>
      </c>
      <c r="AF19">
        <v>400.61871151545716</v>
      </c>
      <c r="AG19">
        <v>449.03348280210014</v>
      </c>
    </row>
    <row r="20" spans="1:33" x14ac:dyDescent="0.2">
      <c r="A20" t="s">
        <v>41</v>
      </c>
      <c r="B20" t="s">
        <v>21</v>
      </c>
      <c r="C20" t="s">
        <v>11</v>
      </c>
      <c r="D20">
        <v>3</v>
      </c>
      <c r="E20">
        <v>301</v>
      </c>
      <c r="F20" s="20" t="s">
        <v>102</v>
      </c>
      <c r="G20">
        <v>21</v>
      </c>
      <c r="H20" s="23">
        <v>275590.55118110235</v>
      </c>
      <c r="I20" s="23">
        <v>111529.96810242911</v>
      </c>
      <c r="J20">
        <v>74.353312068286073</v>
      </c>
      <c r="K20">
        <v>210.7</v>
      </c>
      <c r="L20">
        <v>421.4</v>
      </c>
      <c r="M20">
        <v>4214</v>
      </c>
      <c r="N20">
        <v>3759.6423060000002</v>
      </c>
      <c r="O20">
        <v>0.30999999999999961</v>
      </c>
      <c r="P20">
        <v>0.61999999999999922</v>
      </c>
      <c r="Q20">
        <v>6.1999999999999922</v>
      </c>
      <c r="R20">
        <v>5.5315097999999931</v>
      </c>
      <c r="S20">
        <v>3.0599999999999996</v>
      </c>
      <c r="T20">
        <v>6.1199999999999992</v>
      </c>
      <c r="U20">
        <v>61.199999999999996</v>
      </c>
      <c r="V20">
        <v>54.601354800000003</v>
      </c>
      <c r="W20">
        <v>3.3699999999999992</v>
      </c>
      <c r="X20">
        <v>6.7399999999999984</v>
      </c>
      <c r="Y20">
        <v>67.399999999999991</v>
      </c>
      <c r="Z20">
        <v>60.132864599999998</v>
      </c>
      <c r="AA20">
        <v>28</v>
      </c>
      <c r="AB20">
        <v>183727.03412073493</v>
      </c>
      <c r="AC20">
        <v>74353.31206828609</v>
      </c>
      <c r="AD20">
        <v>75.209999999999994</v>
      </c>
      <c r="AE20">
        <v>8.5273485292006388</v>
      </c>
      <c r="AF20">
        <v>511.64091175203833</v>
      </c>
      <c r="AG20">
        <v>573.47271593727214</v>
      </c>
    </row>
    <row r="21" spans="1:33" x14ac:dyDescent="0.2">
      <c r="A21" t="s">
        <v>42</v>
      </c>
      <c r="B21" t="s">
        <v>21</v>
      </c>
      <c r="C21" t="s">
        <v>11</v>
      </c>
      <c r="D21">
        <v>3</v>
      </c>
      <c r="E21">
        <v>301</v>
      </c>
      <c r="F21" s="20" t="s">
        <v>103</v>
      </c>
      <c r="G21">
        <v>16</v>
      </c>
      <c r="H21" s="23">
        <v>209973.75328083991</v>
      </c>
      <c r="I21" s="23">
        <v>84975.213792326947</v>
      </c>
      <c r="J21">
        <v>56.650142528217962</v>
      </c>
      <c r="K21">
        <v>129.30000000000001</v>
      </c>
      <c r="L21">
        <v>258.60000000000002</v>
      </c>
      <c r="M21">
        <v>2586</v>
      </c>
      <c r="N21">
        <v>2307.1748940000002</v>
      </c>
      <c r="O21">
        <v>4.8600000000000003</v>
      </c>
      <c r="P21">
        <v>9.7200000000000006</v>
      </c>
      <c r="Q21">
        <v>97.2</v>
      </c>
      <c r="R21">
        <v>86.719798800000007</v>
      </c>
      <c r="S21">
        <v>14.86</v>
      </c>
      <c r="T21">
        <v>29.72</v>
      </c>
      <c r="U21">
        <v>297.2</v>
      </c>
      <c r="V21">
        <v>265.15559880000001</v>
      </c>
      <c r="W21">
        <v>19.72</v>
      </c>
      <c r="X21">
        <v>39.44</v>
      </c>
      <c r="Y21">
        <v>394.4</v>
      </c>
      <c r="Z21">
        <v>351.87539759999999</v>
      </c>
      <c r="AA21">
        <v>23</v>
      </c>
      <c r="AB21">
        <v>150918.63517060367</v>
      </c>
      <c r="AC21">
        <v>61075.934913234989</v>
      </c>
      <c r="AD21">
        <v>42.44</v>
      </c>
      <c r="AE21">
        <v>4.811869054371428</v>
      </c>
      <c r="AF21">
        <v>288.71214326228568</v>
      </c>
      <c r="AG21">
        <v>323.60300577553289</v>
      </c>
    </row>
    <row r="22" spans="1:33" x14ac:dyDescent="0.2">
      <c r="A22" t="s">
        <v>43</v>
      </c>
      <c r="B22" t="s">
        <v>21</v>
      </c>
      <c r="C22" t="s">
        <v>10</v>
      </c>
      <c r="D22">
        <v>3</v>
      </c>
      <c r="E22">
        <v>302</v>
      </c>
      <c r="F22" s="20" t="s">
        <v>102</v>
      </c>
      <c r="G22">
        <v>22</v>
      </c>
      <c r="H22" s="23">
        <v>288713.91076115484</v>
      </c>
      <c r="I22" s="23">
        <v>116840.91896444955</v>
      </c>
      <c r="J22">
        <v>77.89394597629969</v>
      </c>
      <c r="K22">
        <v>199.7</v>
      </c>
      <c r="L22">
        <v>399.4</v>
      </c>
      <c r="M22">
        <v>3994</v>
      </c>
      <c r="N22">
        <v>3563.3629260000002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40</v>
      </c>
      <c r="AB22">
        <v>262467.19160104985</v>
      </c>
      <c r="AC22">
        <v>106219.01724040868</v>
      </c>
      <c r="AD22">
        <v>301.37</v>
      </c>
      <c r="AE22">
        <v>34.169485789724725</v>
      </c>
      <c r="AF22">
        <v>2050.1691473834835</v>
      </c>
      <c r="AG22">
        <v>2297.9320888447774</v>
      </c>
    </row>
    <row r="23" spans="1:33" x14ac:dyDescent="0.2">
      <c r="A23" t="s">
        <v>44</v>
      </c>
      <c r="B23" t="s">
        <v>21</v>
      </c>
      <c r="C23" t="s">
        <v>10</v>
      </c>
      <c r="D23">
        <v>3</v>
      </c>
      <c r="E23">
        <v>302</v>
      </c>
      <c r="F23" s="20" t="s">
        <v>103</v>
      </c>
      <c r="G23">
        <v>17</v>
      </c>
      <c r="H23" s="23">
        <v>223097.1128608924</v>
      </c>
      <c r="I23" s="23">
        <v>90286.164654347391</v>
      </c>
      <c r="J23">
        <v>60.190776436231594</v>
      </c>
      <c r="K23">
        <v>129.80000000000001</v>
      </c>
      <c r="L23">
        <v>259.60000000000002</v>
      </c>
      <c r="M23">
        <v>2596</v>
      </c>
      <c r="N23">
        <v>2316.0966840000001</v>
      </c>
      <c r="O23">
        <v>5.6599999999999993</v>
      </c>
      <c r="P23">
        <v>11.319999999999999</v>
      </c>
      <c r="Q23">
        <v>113.19999999999999</v>
      </c>
      <c r="R23">
        <v>100.9946628</v>
      </c>
      <c r="S23">
        <v>3.8600000000000003</v>
      </c>
      <c r="T23">
        <v>7.7200000000000006</v>
      </c>
      <c r="U23">
        <v>77.2</v>
      </c>
      <c r="V23">
        <v>68.876218800000004</v>
      </c>
      <c r="W23">
        <v>9.52</v>
      </c>
      <c r="X23">
        <v>19.04</v>
      </c>
      <c r="Y23">
        <v>190.4</v>
      </c>
      <c r="Z23">
        <v>169.87088160000002</v>
      </c>
      <c r="AA23">
        <v>26</v>
      </c>
      <c r="AB23">
        <v>170603.67454068243</v>
      </c>
      <c r="AC23">
        <v>69042.361206265647</v>
      </c>
      <c r="AD23">
        <v>13.73</v>
      </c>
      <c r="AE23">
        <v>1.5567144702290225</v>
      </c>
      <c r="AF23">
        <v>93.402868213741357</v>
      </c>
      <c r="AG23">
        <v>104.69060483737199</v>
      </c>
    </row>
    <row r="24" spans="1:33" x14ac:dyDescent="0.2">
      <c r="A24" t="s">
        <v>45</v>
      </c>
      <c r="B24" t="s">
        <v>21</v>
      </c>
      <c r="C24" t="s">
        <v>9</v>
      </c>
      <c r="D24">
        <v>3</v>
      </c>
      <c r="E24">
        <v>303</v>
      </c>
      <c r="F24" s="20" t="s">
        <v>102</v>
      </c>
      <c r="G24">
        <v>19</v>
      </c>
      <c r="H24" s="23">
        <v>249343.83202099739</v>
      </c>
      <c r="I24" s="23">
        <v>100908.06637838826</v>
      </c>
      <c r="J24">
        <v>67.272044252258851</v>
      </c>
      <c r="K24">
        <v>233.4</v>
      </c>
      <c r="L24">
        <v>466.8</v>
      </c>
      <c r="M24">
        <v>4668</v>
      </c>
      <c r="N24">
        <v>4164.6915720000006</v>
      </c>
      <c r="O24">
        <v>0</v>
      </c>
      <c r="P24">
        <v>0</v>
      </c>
      <c r="Q24">
        <v>0</v>
      </c>
      <c r="R24">
        <v>0</v>
      </c>
      <c r="S24">
        <v>1.4099999999999993</v>
      </c>
      <c r="T24">
        <v>2.8199999999999985</v>
      </c>
      <c r="U24">
        <v>28.199999999999985</v>
      </c>
      <c r="V24">
        <v>25.159447799999988</v>
      </c>
      <c r="W24">
        <v>1.4099999999999993</v>
      </c>
      <c r="X24">
        <v>2.8199999999999985</v>
      </c>
      <c r="Y24">
        <v>28.199999999999985</v>
      </c>
      <c r="Z24">
        <v>25.159447799999988</v>
      </c>
      <c r="AA24">
        <v>29</v>
      </c>
      <c r="AB24">
        <v>190288.71391076117</v>
      </c>
      <c r="AC24">
        <v>77008.787499296304</v>
      </c>
      <c r="AD24">
        <v>67.3</v>
      </c>
      <c r="AE24">
        <v>7.6305086559660023</v>
      </c>
      <c r="AF24">
        <v>457.8305193579601</v>
      </c>
      <c r="AG24">
        <v>513.15933762236955</v>
      </c>
    </row>
    <row r="25" spans="1:33" x14ac:dyDescent="0.2">
      <c r="A25" t="s">
        <v>46</v>
      </c>
      <c r="B25" t="s">
        <v>21</v>
      </c>
      <c r="C25" t="s">
        <v>9</v>
      </c>
      <c r="D25">
        <v>3</v>
      </c>
      <c r="E25">
        <v>303</v>
      </c>
      <c r="F25" s="20" t="s">
        <v>103</v>
      </c>
      <c r="G25">
        <v>15</v>
      </c>
      <c r="H25" s="23">
        <v>196850.39370078742</v>
      </c>
      <c r="I25" s="23">
        <v>79664.262930306519</v>
      </c>
      <c r="J25">
        <v>53.109508620204352</v>
      </c>
      <c r="K25">
        <v>107.2</v>
      </c>
      <c r="L25">
        <v>214.4</v>
      </c>
      <c r="M25">
        <v>2144</v>
      </c>
      <c r="N25">
        <v>1912.8317760000002</v>
      </c>
      <c r="O25">
        <v>21.16</v>
      </c>
      <c r="P25">
        <v>42.32</v>
      </c>
      <c r="Q25">
        <v>423.2</v>
      </c>
      <c r="R25">
        <v>377.57015280000002</v>
      </c>
      <c r="S25">
        <v>10.459999999999997</v>
      </c>
      <c r="T25">
        <v>20.919999999999995</v>
      </c>
      <c r="U25">
        <v>209.19999999999993</v>
      </c>
      <c r="V25">
        <v>186.64384679999995</v>
      </c>
      <c r="W25">
        <v>31.619999999999997</v>
      </c>
      <c r="X25">
        <v>63.239999999999995</v>
      </c>
      <c r="Y25">
        <v>632.4</v>
      </c>
      <c r="Z25">
        <v>564.21399959999997</v>
      </c>
      <c r="AA25">
        <v>23</v>
      </c>
      <c r="AB25">
        <v>150918.63517060367</v>
      </c>
      <c r="AC25">
        <v>61075.934913234989</v>
      </c>
      <c r="AD25">
        <v>1.69</v>
      </c>
      <c r="AE25">
        <v>0.19161307026125621</v>
      </c>
      <c r="AF25">
        <v>11.496784215675373</v>
      </c>
      <c r="AG25">
        <v>12.886170588139739</v>
      </c>
    </row>
    <row r="26" spans="1:33" x14ac:dyDescent="0.2">
      <c r="A26" t="s">
        <v>47</v>
      </c>
      <c r="B26" t="s">
        <v>21</v>
      </c>
      <c r="C26" t="s">
        <v>12</v>
      </c>
      <c r="D26">
        <v>3</v>
      </c>
      <c r="E26">
        <v>304</v>
      </c>
      <c r="F26" s="20" t="s">
        <v>102</v>
      </c>
      <c r="G26">
        <v>21</v>
      </c>
      <c r="H26" s="23">
        <v>275590.55118110235</v>
      </c>
      <c r="I26" s="23">
        <v>111529.96810242911</v>
      </c>
      <c r="J26">
        <v>74.353312068286073</v>
      </c>
      <c r="K26">
        <v>194.7</v>
      </c>
      <c r="L26">
        <v>389.4</v>
      </c>
      <c r="M26">
        <v>3894</v>
      </c>
      <c r="N26">
        <v>3474.1450260000001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33</v>
      </c>
      <c r="AB26">
        <v>216535.43307086616</v>
      </c>
      <c r="AC26">
        <v>87630.689223337176</v>
      </c>
      <c r="AD26">
        <v>46.06</v>
      </c>
      <c r="AE26">
        <v>5.2223065184813384</v>
      </c>
      <c r="AF26">
        <v>313.33839110888033</v>
      </c>
      <c r="AG26">
        <v>351.20533567438844</v>
      </c>
    </row>
    <row r="27" spans="1:33" x14ac:dyDescent="0.2">
      <c r="A27" t="s">
        <v>48</v>
      </c>
      <c r="B27" t="s">
        <v>21</v>
      </c>
      <c r="C27" t="s">
        <v>12</v>
      </c>
      <c r="D27">
        <v>3</v>
      </c>
      <c r="E27">
        <v>304</v>
      </c>
      <c r="F27" s="20" t="s">
        <v>103</v>
      </c>
      <c r="G27">
        <v>21</v>
      </c>
      <c r="H27" s="23">
        <v>275590.55118110235</v>
      </c>
      <c r="I27" s="23">
        <v>111529.96810242911</v>
      </c>
      <c r="J27">
        <v>74.353312068286073</v>
      </c>
      <c r="K27">
        <v>117.5</v>
      </c>
      <c r="L27">
        <v>235</v>
      </c>
      <c r="M27">
        <v>2350</v>
      </c>
      <c r="N27">
        <v>2096.6206500000003</v>
      </c>
      <c r="O27">
        <v>12.959999999999997</v>
      </c>
      <c r="P27">
        <v>25.919999999999995</v>
      </c>
      <c r="Q27">
        <v>259.19999999999993</v>
      </c>
      <c r="R27">
        <v>231.25279679999994</v>
      </c>
      <c r="S27">
        <v>58.399999999999991</v>
      </c>
      <c r="T27">
        <v>116.79999999999998</v>
      </c>
      <c r="U27">
        <v>1167.9999999999998</v>
      </c>
      <c r="V27">
        <v>1042.0650719999999</v>
      </c>
      <c r="W27">
        <v>71.359999999999985</v>
      </c>
      <c r="X27">
        <v>142.71999999999997</v>
      </c>
      <c r="Y27">
        <v>1427.1999999999998</v>
      </c>
      <c r="Z27">
        <v>1273.3178687999998</v>
      </c>
      <c r="AA27">
        <v>27</v>
      </c>
      <c r="AB27">
        <v>177165.35433070868</v>
      </c>
      <c r="AC27">
        <v>71697.836637275876</v>
      </c>
      <c r="AD27">
        <v>2.25</v>
      </c>
      <c r="AE27">
        <v>0.25510615863185004</v>
      </c>
      <c r="AF27">
        <v>15.306369517911001</v>
      </c>
      <c r="AG27">
        <v>17.156144274150545</v>
      </c>
    </row>
    <row r="28" spans="1:33" x14ac:dyDescent="0.2">
      <c r="A28" t="s">
        <v>40</v>
      </c>
      <c r="B28" t="s">
        <v>21</v>
      </c>
      <c r="C28" t="s">
        <v>12</v>
      </c>
      <c r="D28">
        <v>3</v>
      </c>
      <c r="E28">
        <v>304</v>
      </c>
      <c r="F28" s="20" t="s">
        <v>104</v>
      </c>
      <c r="G28" s="22">
        <v>19</v>
      </c>
      <c r="H28" s="23">
        <v>249343.83202099739</v>
      </c>
      <c r="I28" s="23">
        <v>100908.06637838826</v>
      </c>
      <c r="J28">
        <v>67.272044252258851</v>
      </c>
      <c r="K28">
        <v>126.4</v>
      </c>
      <c r="L28">
        <v>252.8</v>
      </c>
      <c r="M28">
        <v>2528</v>
      </c>
      <c r="N28">
        <v>2255.428512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35</v>
      </c>
      <c r="AB28">
        <v>229658.79265091865</v>
      </c>
      <c r="AC28">
        <v>92941.640085357605</v>
      </c>
      <c r="AD28">
        <v>99.11</v>
      </c>
      <c r="AE28">
        <v>11.237142836445624</v>
      </c>
      <c r="AF28">
        <v>674.22857018673744</v>
      </c>
      <c r="AG28">
        <v>755.70909289380461</v>
      </c>
    </row>
    <row r="29" spans="1:33" x14ac:dyDescent="0.2">
      <c r="A29" t="s">
        <v>49</v>
      </c>
      <c r="B29" t="s">
        <v>21</v>
      </c>
      <c r="C29" t="s">
        <v>11</v>
      </c>
      <c r="D29">
        <v>4</v>
      </c>
      <c r="E29">
        <v>401</v>
      </c>
      <c r="F29" s="20" t="s">
        <v>102</v>
      </c>
      <c r="G29">
        <v>13</v>
      </c>
      <c r="H29" s="23">
        <v>170603.67454068243</v>
      </c>
      <c r="I29" s="23">
        <v>69042.361206265647</v>
      </c>
      <c r="J29">
        <v>46.028240804177095</v>
      </c>
      <c r="K29">
        <v>177.4</v>
      </c>
      <c r="L29">
        <v>354.8</v>
      </c>
      <c r="M29">
        <v>3548</v>
      </c>
      <c r="N29">
        <v>3165.4510920000002</v>
      </c>
      <c r="O29">
        <v>0</v>
      </c>
      <c r="P29">
        <v>0</v>
      </c>
      <c r="Q29">
        <v>0</v>
      </c>
      <c r="R29">
        <v>0</v>
      </c>
      <c r="S29">
        <v>1.5699999999999994</v>
      </c>
      <c r="T29">
        <v>3.1399999999999988</v>
      </c>
      <c r="U29">
        <v>31.399999999999988</v>
      </c>
      <c r="V29">
        <v>28.01442059999999</v>
      </c>
      <c r="W29">
        <v>1.5699999999999994</v>
      </c>
      <c r="X29">
        <v>3.1399999999999988</v>
      </c>
      <c r="Y29">
        <v>31.399999999999988</v>
      </c>
      <c r="Z29">
        <v>28.01442059999999</v>
      </c>
      <c r="AA29">
        <v>39</v>
      </c>
      <c r="AB29">
        <v>255905.51181102364</v>
      </c>
      <c r="AC29">
        <v>103563.54180939848</v>
      </c>
      <c r="AD29">
        <v>194.03</v>
      </c>
      <c r="AE29">
        <v>21.999221315261266</v>
      </c>
      <c r="AF29">
        <v>1319.9532789156763</v>
      </c>
      <c r="AG29">
        <v>1479.4696326726355</v>
      </c>
    </row>
    <row r="30" spans="1:33" x14ac:dyDescent="0.2">
      <c r="A30" t="s">
        <v>50</v>
      </c>
      <c r="B30" t="s">
        <v>21</v>
      </c>
      <c r="C30" t="s">
        <v>11</v>
      </c>
      <c r="D30">
        <v>4</v>
      </c>
      <c r="E30">
        <v>401</v>
      </c>
      <c r="F30" s="20" t="s">
        <v>103</v>
      </c>
      <c r="G30">
        <v>18</v>
      </c>
      <c r="H30" s="23">
        <v>236220.4724409449</v>
      </c>
      <c r="I30" s="23">
        <v>95597.11551636782</v>
      </c>
      <c r="J30">
        <v>63.731410344245212</v>
      </c>
      <c r="K30">
        <v>35.6</v>
      </c>
      <c r="L30">
        <v>71.2</v>
      </c>
      <c r="M30">
        <v>712</v>
      </c>
      <c r="N30">
        <v>635.231448</v>
      </c>
      <c r="O30">
        <v>32.660000000000004</v>
      </c>
      <c r="P30">
        <v>65.320000000000007</v>
      </c>
      <c r="Q30">
        <v>653.20000000000016</v>
      </c>
      <c r="R30">
        <v>582.77132280000023</v>
      </c>
      <c r="S30">
        <v>38.699999999999996</v>
      </c>
      <c r="T30">
        <v>77.399999999999991</v>
      </c>
      <c r="U30">
        <v>773.99999999999989</v>
      </c>
      <c r="V30">
        <v>690.54654599999992</v>
      </c>
      <c r="W30">
        <v>71.36</v>
      </c>
      <c r="X30">
        <v>142.72</v>
      </c>
      <c r="Y30">
        <v>1427.2</v>
      </c>
      <c r="Z30">
        <v>1273.3178688</v>
      </c>
      <c r="AA30">
        <v>31</v>
      </c>
      <c r="AB30">
        <v>203412.07349081367</v>
      </c>
      <c r="AC30">
        <v>82319.738361316733</v>
      </c>
      <c r="AD30">
        <v>31.61</v>
      </c>
      <c r="AE30">
        <v>3.5839580774901241</v>
      </c>
      <c r="AF30">
        <v>215.03748464940742</v>
      </c>
      <c r="AG30">
        <v>241.02476466928829</v>
      </c>
    </row>
    <row r="31" spans="1:33" x14ac:dyDescent="0.2">
      <c r="A31" t="s">
        <v>51</v>
      </c>
      <c r="B31" t="s">
        <v>21</v>
      </c>
      <c r="C31" t="s">
        <v>12</v>
      </c>
      <c r="D31">
        <v>4</v>
      </c>
      <c r="E31">
        <v>402</v>
      </c>
      <c r="F31" s="20" t="s">
        <v>102</v>
      </c>
      <c r="G31">
        <v>18</v>
      </c>
      <c r="H31" s="23">
        <v>236220.4724409449</v>
      </c>
      <c r="I31" s="23">
        <v>95597.11551636782</v>
      </c>
      <c r="J31">
        <v>63.731410344245212</v>
      </c>
      <c r="K31">
        <v>181.7</v>
      </c>
      <c r="L31">
        <v>363.4</v>
      </c>
      <c r="M31">
        <v>3634</v>
      </c>
      <c r="N31">
        <v>3242.1784860000002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36</v>
      </c>
      <c r="AB31">
        <v>236220.4724409449</v>
      </c>
      <c r="AC31">
        <v>95597.11551636782</v>
      </c>
      <c r="AD31">
        <v>190.89</v>
      </c>
      <c r="AE31">
        <v>21.643206498326151</v>
      </c>
      <c r="AF31">
        <v>1298.5923898995691</v>
      </c>
      <c r="AG31">
        <v>1455.527280218932</v>
      </c>
    </row>
    <row r="32" spans="1:33" x14ac:dyDescent="0.2">
      <c r="A32" t="s">
        <v>52</v>
      </c>
      <c r="B32" t="s">
        <v>21</v>
      </c>
      <c r="C32" t="s">
        <v>12</v>
      </c>
      <c r="D32">
        <v>4</v>
      </c>
      <c r="E32">
        <v>402</v>
      </c>
      <c r="F32" s="20" t="s">
        <v>103</v>
      </c>
      <c r="G32">
        <v>15</v>
      </c>
      <c r="H32" s="23">
        <v>196850.39370078742</v>
      </c>
      <c r="I32" s="23">
        <v>79664.262930306519</v>
      </c>
      <c r="J32">
        <v>53.109508620204352</v>
      </c>
      <c r="K32">
        <v>79.2</v>
      </c>
      <c r="L32">
        <v>158.4</v>
      </c>
      <c r="M32">
        <v>1584</v>
      </c>
      <c r="N32">
        <v>1413.211536</v>
      </c>
      <c r="O32">
        <v>3.0599999999999996</v>
      </c>
      <c r="P32">
        <v>6.1199999999999992</v>
      </c>
      <c r="Q32">
        <v>61.199999999999996</v>
      </c>
      <c r="R32">
        <v>54.601354800000003</v>
      </c>
      <c r="S32">
        <v>128</v>
      </c>
      <c r="T32">
        <v>256</v>
      </c>
      <c r="U32">
        <v>2560</v>
      </c>
      <c r="V32">
        <v>2283.9782400000004</v>
      </c>
      <c r="W32">
        <v>131.06</v>
      </c>
      <c r="X32">
        <v>262.12</v>
      </c>
      <c r="Y32">
        <v>2621.1999999999998</v>
      </c>
      <c r="Z32">
        <v>2338.5795948</v>
      </c>
      <c r="AA32">
        <v>37</v>
      </c>
      <c r="AB32">
        <v>242782.15223097114</v>
      </c>
      <c r="AC32">
        <v>98252.590947378034</v>
      </c>
      <c r="AD32">
        <v>5.0199999999999996</v>
      </c>
      <c r="AE32">
        <v>0.56917018503639416</v>
      </c>
      <c r="AF32">
        <v>34.150211102183654</v>
      </c>
      <c r="AG32">
        <v>38.277264113882538</v>
      </c>
    </row>
    <row r="33" spans="1:33" x14ac:dyDescent="0.2">
      <c r="A33" t="s">
        <v>53</v>
      </c>
      <c r="B33" t="s">
        <v>21</v>
      </c>
      <c r="C33" t="s">
        <v>12</v>
      </c>
      <c r="D33">
        <v>4</v>
      </c>
      <c r="E33">
        <v>402</v>
      </c>
      <c r="F33" s="20" t="s">
        <v>104</v>
      </c>
      <c r="G33" s="22">
        <v>14</v>
      </c>
      <c r="H33" s="23">
        <v>183727.03412073493</v>
      </c>
      <c r="I33" s="23">
        <v>74353.31206828609</v>
      </c>
      <c r="J33">
        <v>49.568874712190727</v>
      </c>
      <c r="K33">
        <v>229.9</v>
      </c>
      <c r="L33">
        <v>459.8</v>
      </c>
      <c r="M33">
        <v>4598</v>
      </c>
      <c r="N33">
        <v>4102.2390420000002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38</v>
      </c>
      <c r="AB33">
        <v>249343.83202099739</v>
      </c>
      <c r="AC33">
        <v>100908.06637838826</v>
      </c>
      <c r="AD33">
        <v>185.79</v>
      </c>
      <c r="AE33">
        <v>21.064965872093957</v>
      </c>
      <c r="AF33">
        <v>1263.8979523256376</v>
      </c>
      <c r="AG33">
        <v>1416.6400198641907</v>
      </c>
    </row>
    <row r="34" spans="1:33" x14ac:dyDescent="0.2">
      <c r="A34" t="s">
        <v>54</v>
      </c>
      <c r="B34" t="s">
        <v>21</v>
      </c>
      <c r="C34" t="s">
        <v>10</v>
      </c>
      <c r="D34">
        <v>4</v>
      </c>
      <c r="E34">
        <v>403</v>
      </c>
      <c r="F34" s="20" t="s">
        <v>102</v>
      </c>
      <c r="G34">
        <v>15</v>
      </c>
      <c r="H34" s="23">
        <v>196850.39370078742</v>
      </c>
      <c r="I34" s="23">
        <v>79664.262930306519</v>
      </c>
      <c r="J34">
        <v>53.109508620204352</v>
      </c>
      <c r="K34">
        <v>151.69999999999999</v>
      </c>
      <c r="L34">
        <v>303.39999999999998</v>
      </c>
      <c r="M34">
        <v>3034</v>
      </c>
      <c r="N34">
        <v>2706.8710860000001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35</v>
      </c>
      <c r="AB34">
        <v>229658.79265091865</v>
      </c>
      <c r="AC34">
        <v>92941.640085357605</v>
      </c>
      <c r="AD34">
        <v>54.91</v>
      </c>
      <c r="AE34">
        <v>6.2257240757666139</v>
      </c>
      <c r="AF34">
        <v>373.54344454599686</v>
      </c>
      <c r="AG34">
        <v>418.68616981938055</v>
      </c>
    </row>
    <row r="35" spans="1:33" x14ac:dyDescent="0.2">
      <c r="A35" t="s">
        <v>55</v>
      </c>
      <c r="B35" t="s">
        <v>21</v>
      </c>
      <c r="C35" t="s">
        <v>10</v>
      </c>
      <c r="D35">
        <v>4</v>
      </c>
      <c r="E35">
        <v>403</v>
      </c>
      <c r="F35" s="20" t="s">
        <v>103</v>
      </c>
      <c r="G35">
        <v>13</v>
      </c>
      <c r="H35" s="23">
        <v>170603.67454068243</v>
      </c>
      <c r="I35" s="23">
        <v>69042.361206265647</v>
      </c>
      <c r="J35">
        <v>46.028240804177095</v>
      </c>
      <c r="K35">
        <v>78.099999999999994</v>
      </c>
      <c r="L35">
        <v>156.19999999999999</v>
      </c>
      <c r="M35">
        <v>1562</v>
      </c>
      <c r="N35">
        <v>1393.5835980000002</v>
      </c>
      <c r="O35">
        <v>20.959999999999997</v>
      </c>
      <c r="P35">
        <v>41.919999999999995</v>
      </c>
      <c r="Q35">
        <v>419.19999999999993</v>
      </c>
      <c r="R35">
        <v>374.00143679999996</v>
      </c>
      <c r="S35">
        <v>15.36</v>
      </c>
      <c r="T35">
        <v>30.72</v>
      </c>
      <c r="U35">
        <v>307.2</v>
      </c>
      <c r="V35">
        <v>274.07738879999999</v>
      </c>
      <c r="W35">
        <v>36.319999999999993</v>
      </c>
      <c r="X35">
        <v>72.639999999999986</v>
      </c>
      <c r="Y35">
        <v>726.39999999999986</v>
      </c>
      <c r="Z35">
        <v>648.07882559999996</v>
      </c>
      <c r="AA35">
        <v>19</v>
      </c>
      <c r="AB35">
        <v>124671.91601049869</v>
      </c>
      <c r="AC35">
        <v>50454.033189194131</v>
      </c>
      <c r="AD35">
        <v>6.48</v>
      </c>
      <c r="AE35">
        <v>0.73470573685972806</v>
      </c>
      <c r="AF35">
        <v>44.082344211583681</v>
      </c>
      <c r="AG35">
        <v>49.409695509553565</v>
      </c>
    </row>
    <row r="36" spans="1:33" x14ac:dyDescent="0.2">
      <c r="A36" t="s">
        <v>56</v>
      </c>
      <c r="B36" t="s">
        <v>21</v>
      </c>
      <c r="C36" t="s">
        <v>9</v>
      </c>
      <c r="D36">
        <v>4</v>
      </c>
      <c r="E36">
        <v>404</v>
      </c>
      <c r="F36" s="20" t="s">
        <v>102</v>
      </c>
      <c r="G36">
        <v>18</v>
      </c>
      <c r="H36" s="23">
        <v>236220.4724409449</v>
      </c>
      <c r="I36" s="23">
        <v>95597.11551636782</v>
      </c>
      <c r="J36">
        <v>63.731410344245212</v>
      </c>
      <c r="K36">
        <v>139.4</v>
      </c>
      <c r="L36">
        <v>278.8</v>
      </c>
      <c r="M36">
        <v>2788</v>
      </c>
      <c r="N36">
        <v>2487.3950520000003</v>
      </c>
      <c r="O36">
        <v>0.12999999999999989</v>
      </c>
      <c r="P36">
        <v>0.25999999999999979</v>
      </c>
      <c r="Q36">
        <v>2.5999999999999979</v>
      </c>
      <c r="R36">
        <v>2.3196653999999981</v>
      </c>
      <c r="S36">
        <v>15.66</v>
      </c>
      <c r="T36">
        <v>31.32</v>
      </c>
      <c r="U36">
        <v>313.2</v>
      </c>
      <c r="V36">
        <v>279.43046279999999</v>
      </c>
      <c r="W36">
        <v>15.79</v>
      </c>
      <c r="X36">
        <v>31.58</v>
      </c>
      <c r="Y36">
        <v>315.8</v>
      </c>
      <c r="Z36">
        <v>281.75012820000001</v>
      </c>
      <c r="AA36">
        <v>33</v>
      </c>
      <c r="AB36">
        <v>216535.43307086616</v>
      </c>
      <c r="AC36">
        <v>87630.689223337176</v>
      </c>
      <c r="AD36">
        <v>60.37</v>
      </c>
      <c r="AE36">
        <v>6.8447816873799034</v>
      </c>
      <c r="AF36">
        <v>410.68690124279419</v>
      </c>
      <c r="AG36">
        <v>460.31841325798581</v>
      </c>
    </row>
    <row r="37" spans="1:33" x14ac:dyDescent="0.2">
      <c r="A37" t="s">
        <v>57</v>
      </c>
      <c r="B37" t="s">
        <v>21</v>
      </c>
      <c r="C37" t="s">
        <v>9</v>
      </c>
      <c r="D37">
        <v>4</v>
      </c>
      <c r="E37">
        <v>404</v>
      </c>
      <c r="F37" s="20" t="s">
        <v>103</v>
      </c>
      <c r="G37">
        <v>15</v>
      </c>
      <c r="H37" s="23">
        <v>196850.39370078742</v>
      </c>
      <c r="I37" s="23">
        <v>79664.262930306519</v>
      </c>
      <c r="J37">
        <v>53.109508620204352</v>
      </c>
      <c r="K37">
        <v>137.9</v>
      </c>
      <c r="L37">
        <v>275.8</v>
      </c>
      <c r="M37">
        <v>2758</v>
      </c>
      <c r="N37">
        <v>2460.6296820000002</v>
      </c>
      <c r="O37">
        <v>31.16</v>
      </c>
      <c r="P37">
        <v>62.32</v>
      </c>
      <c r="Q37">
        <v>623.20000000000005</v>
      </c>
      <c r="R37">
        <v>556.00595280000005</v>
      </c>
      <c r="S37">
        <v>41</v>
      </c>
      <c r="T37">
        <v>82</v>
      </c>
      <c r="U37">
        <v>820</v>
      </c>
      <c r="V37">
        <v>731.58678000000009</v>
      </c>
      <c r="W37">
        <v>72.16</v>
      </c>
      <c r="X37">
        <v>144.32</v>
      </c>
      <c r="Y37">
        <v>1443.2</v>
      </c>
      <c r="Z37">
        <v>1287.5927328</v>
      </c>
      <c r="AA37">
        <v>30</v>
      </c>
      <c r="AB37">
        <v>196850.39370078742</v>
      </c>
      <c r="AC37">
        <v>79664.262930306519</v>
      </c>
      <c r="AD37">
        <v>5.84</v>
      </c>
      <c r="AE37">
        <v>0.66214220729333495</v>
      </c>
      <c r="AF37">
        <v>39.728532437600101</v>
      </c>
      <c r="AG37">
        <v>44.529725582684065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116B-A28B-A54C-8986-D5469F3E6467}">
  <dimension ref="A1:B37"/>
  <sheetViews>
    <sheetView workbookViewId="0">
      <selection sqref="A1:C37"/>
    </sheetView>
  </sheetViews>
  <sheetFormatPr baseColWidth="10" defaultRowHeight="16" x14ac:dyDescent="0.2"/>
  <cols>
    <col min="1" max="1" width="35.1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">
        <v>262</v>
      </c>
    </row>
    <row r="3" spans="1:2" x14ac:dyDescent="0.2">
      <c r="A3" t="s">
        <v>134</v>
      </c>
      <c r="B3" t="s">
        <v>135</v>
      </c>
    </row>
    <row r="4" spans="1:2" x14ac:dyDescent="0.2">
      <c r="A4" t="s">
        <v>136</v>
      </c>
      <c r="B4" t="s">
        <v>137</v>
      </c>
    </row>
    <row r="5" spans="1:2" x14ac:dyDescent="0.2">
      <c r="A5" t="s">
        <v>138</v>
      </c>
      <c r="B5" t="s">
        <v>139</v>
      </c>
    </row>
    <row r="6" spans="1:2" x14ac:dyDescent="0.2">
      <c r="A6" t="s">
        <v>129</v>
      </c>
      <c r="B6" t="s">
        <v>140</v>
      </c>
    </row>
    <row r="7" spans="1:2" x14ac:dyDescent="0.2">
      <c r="A7" t="s">
        <v>225</v>
      </c>
      <c r="B7" s="50" t="s">
        <v>226</v>
      </c>
    </row>
    <row r="8" spans="1:2" x14ac:dyDescent="0.2">
      <c r="A8" t="s">
        <v>227</v>
      </c>
      <c r="B8" t="s">
        <v>228</v>
      </c>
    </row>
    <row r="9" spans="1:2" x14ac:dyDescent="0.2">
      <c r="A9" t="s">
        <v>229</v>
      </c>
      <c r="B9" t="s">
        <v>148</v>
      </c>
    </row>
    <row r="10" spans="1:2" x14ac:dyDescent="0.2">
      <c r="A10" t="s">
        <v>230</v>
      </c>
      <c r="B10" t="s">
        <v>231</v>
      </c>
    </row>
    <row r="11" spans="1:2" x14ac:dyDescent="0.2">
      <c r="A11" t="s">
        <v>141</v>
      </c>
      <c r="B11" t="s">
        <v>232</v>
      </c>
    </row>
    <row r="12" spans="1:2" x14ac:dyDescent="0.2">
      <c r="A12" t="s">
        <v>142</v>
      </c>
      <c r="B12" t="s">
        <v>233</v>
      </c>
    </row>
    <row r="13" spans="1:2" x14ac:dyDescent="0.2">
      <c r="A13" t="s">
        <v>234</v>
      </c>
      <c r="B13" t="s">
        <v>235</v>
      </c>
    </row>
    <row r="14" spans="1:2" x14ac:dyDescent="0.2">
      <c r="A14" t="s">
        <v>236</v>
      </c>
      <c r="B14" t="s">
        <v>237</v>
      </c>
    </row>
    <row r="15" spans="1:2" x14ac:dyDescent="0.2">
      <c r="A15" t="s">
        <v>238</v>
      </c>
      <c r="B15" t="s">
        <v>143</v>
      </c>
    </row>
    <row r="16" spans="1:2" x14ac:dyDescent="0.2">
      <c r="A16" t="s">
        <v>239</v>
      </c>
      <c r="B16" t="s">
        <v>144</v>
      </c>
    </row>
    <row r="17" spans="1:2" x14ac:dyDescent="0.2">
      <c r="A17" t="s">
        <v>240</v>
      </c>
      <c r="B17" t="s">
        <v>241</v>
      </c>
    </row>
    <row r="18" spans="1:2" x14ac:dyDescent="0.2">
      <c r="A18" t="s">
        <v>242</v>
      </c>
      <c r="B18" t="s">
        <v>243</v>
      </c>
    </row>
    <row r="19" spans="1:2" x14ac:dyDescent="0.2">
      <c r="A19" t="s">
        <v>244</v>
      </c>
      <c r="B19" t="s">
        <v>245</v>
      </c>
    </row>
    <row r="20" spans="1:2" x14ac:dyDescent="0.2">
      <c r="A20" t="s">
        <v>246</v>
      </c>
      <c r="B20" t="s">
        <v>144</v>
      </c>
    </row>
    <row r="21" spans="1:2" x14ac:dyDescent="0.2">
      <c r="A21" t="s">
        <v>247</v>
      </c>
      <c r="B21" t="s">
        <v>241</v>
      </c>
    </row>
    <row r="22" spans="1:2" x14ac:dyDescent="0.2">
      <c r="A22" t="s">
        <v>248</v>
      </c>
      <c r="B22" t="s">
        <v>243</v>
      </c>
    </row>
    <row r="23" spans="1:2" x14ac:dyDescent="0.2">
      <c r="A23" t="s">
        <v>249</v>
      </c>
      <c r="B23" t="s">
        <v>143</v>
      </c>
    </row>
    <row r="24" spans="1:2" x14ac:dyDescent="0.2">
      <c r="A24" t="s">
        <v>250</v>
      </c>
      <c r="B24" t="s">
        <v>144</v>
      </c>
    </row>
    <row r="25" spans="1:2" x14ac:dyDescent="0.2">
      <c r="A25" t="s">
        <v>251</v>
      </c>
      <c r="B25" t="s">
        <v>241</v>
      </c>
    </row>
    <row r="26" spans="1:2" x14ac:dyDescent="0.2">
      <c r="A26" t="s">
        <v>252</v>
      </c>
      <c r="B26" t="s">
        <v>243</v>
      </c>
    </row>
    <row r="27" spans="1:2" x14ac:dyDescent="0.2">
      <c r="A27" t="s">
        <v>253</v>
      </c>
      <c r="B27" t="s">
        <v>143</v>
      </c>
    </row>
    <row r="28" spans="1:2" x14ac:dyDescent="0.2">
      <c r="A28" t="s">
        <v>254</v>
      </c>
      <c r="B28" t="s">
        <v>144</v>
      </c>
    </row>
    <row r="29" spans="1:2" x14ac:dyDescent="0.2">
      <c r="A29" t="s">
        <v>255</v>
      </c>
      <c r="B29" t="s">
        <v>241</v>
      </c>
    </row>
    <row r="30" spans="1:2" x14ac:dyDescent="0.2">
      <c r="A30" t="s">
        <v>256</v>
      </c>
      <c r="B30" t="s">
        <v>243</v>
      </c>
    </row>
    <row r="31" spans="1:2" x14ac:dyDescent="0.2">
      <c r="A31" t="s">
        <v>257</v>
      </c>
      <c r="B31" t="s">
        <v>145</v>
      </c>
    </row>
    <row r="32" spans="1:2" x14ac:dyDescent="0.2">
      <c r="A32" t="s">
        <v>258</v>
      </c>
      <c r="B32" t="s">
        <v>233</v>
      </c>
    </row>
    <row r="33" spans="1:2" x14ac:dyDescent="0.2">
      <c r="A33" t="s">
        <v>259</v>
      </c>
      <c r="B33" t="s">
        <v>260</v>
      </c>
    </row>
    <row r="34" spans="1:2" x14ac:dyDescent="0.2">
      <c r="A34" t="s">
        <v>146</v>
      </c>
      <c r="B34" t="s">
        <v>261</v>
      </c>
    </row>
    <row r="35" spans="1:2" x14ac:dyDescent="0.2">
      <c r="A35" t="s">
        <v>147</v>
      </c>
      <c r="B35" t="s">
        <v>152</v>
      </c>
    </row>
    <row r="36" spans="1:2" x14ac:dyDescent="0.2">
      <c r="A36" t="s">
        <v>149</v>
      </c>
      <c r="B36" t="s">
        <v>150</v>
      </c>
    </row>
    <row r="37" spans="1:2" x14ac:dyDescent="0.2">
      <c r="A37" t="s">
        <v>151</v>
      </c>
      <c r="B37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5370-7826-CE4D-AE7E-DAEC92AD344D}">
  <dimension ref="A1:AG33"/>
  <sheetViews>
    <sheetView workbookViewId="0">
      <selection sqref="A1:AG33"/>
    </sheetView>
  </sheetViews>
  <sheetFormatPr baseColWidth="10" defaultRowHeight="16" x14ac:dyDescent="0.2"/>
  <sheetData>
    <row r="1" spans="1:33" ht="34" x14ac:dyDescent="0.2">
      <c r="A1" s="48" t="s">
        <v>124</v>
      </c>
      <c r="B1" s="48" t="s">
        <v>125</v>
      </c>
      <c r="C1" s="48" t="s">
        <v>126</v>
      </c>
      <c r="D1" s="48" t="s">
        <v>127</v>
      </c>
      <c r="E1" s="30" t="s">
        <v>128</v>
      </c>
      <c r="F1" s="48" t="s">
        <v>129</v>
      </c>
      <c r="G1" s="10" t="s">
        <v>130</v>
      </c>
      <c r="H1" s="30" t="s">
        <v>181</v>
      </c>
      <c r="I1" s="30" t="s">
        <v>182</v>
      </c>
      <c r="J1" s="30" t="s">
        <v>183</v>
      </c>
      <c r="K1" s="49" t="s">
        <v>185</v>
      </c>
      <c r="L1" s="49" t="s">
        <v>186</v>
      </c>
      <c r="M1" s="49" t="s">
        <v>187</v>
      </c>
      <c r="N1" s="49" t="s">
        <v>188</v>
      </c>
      <c r="O1" s="10" t="s">
        <v>193</v>
      </c>
      <c r="P1" s="10" t="s">
        <v>194</v>
      </c>
      <c r="Q1" s="10" t="s">
        <v>195</v>
      </c>
      <c r="R1" s="10" t="s">
        <v>196</v>
      </c>
      <c r="S1" s="10" t="s">
        <v>197</v>
      </c>
      <c r="T1" s="10" t="s">
        <v>198</v>
      </c>
      <c r="U1" s="10" t="s">
        <v>199</v>
      </c>
      <c r="V1" s="10" t="s">
        <v>200</v>
      </c>
      <c r="W1" s="10" t="s">
        <v>201</v>
      </c>
      <c r="X1" s="10" t="s">
        <v>202</v>
      </c>
      <c r="Y1" s="10" t="s">
        <v>203</v>
      </c>
      <c r="Z1" s="10" t="s">
        <v>204</v>
      </c>
      <c r="AA1" s="10" t="s">
        <v>216</v>
      </c>
      <c r="AB1" s="10" t="s">
        <v>217</v>
      </c>
      <c r="AC1" s="10" t="s">
        <v>218</v>
      </c>
      <c r="AD1" s="10" t="s">
        <v>111</v>
      </c>
      <c r="AE1" s="30" t="s">
        <v>117</v>
      </c>
      <c r="AF1" s="30" t="s">
        <v>120</v>
      </c>
      <c r="AG1" s="30" t="s">
        <v>122</v>
      </c>
    </row>
    <row r="2" spans="1:33" x14ac:dyDescent="0.2">
      <c r="A2" t="s">
        <v>22</v>
      </c>
      <c r="B2" t="s">
        <v>21</v>
      </c>
      <c r="C2" t="s">
        <v>12</v>
      </c>
      <c r="D2">
        <v>1</v>
      </c>
      <c r="E2">
        <v>101</v>
      </c>
      <c r="F2" s="20" t="s">
        <v>102</v>
      </c>
      <c r="G2">
        <v>23</v>
      </c>
      <c r="H2" s="23">
        <v>301837.27034120733</v>
      </c>
      <c r="I2" s="23">
        <v>122151.86982646998</v>
      </c>
      <c r="J2">
        <v>81.434579884313322</v>
      </c>
      <c r="K2">
        <v>233.3</v>
      </c>
      <c r="L2">
        <v>466.6</v>
      </c>
      <c r="M2">
        <v>4666</v>
      </c>
      <c r="N2">
        <v>4162.9072139999998</v>
      </c>
      <c r="O2">
        <v>0</v>
      </c>
      <c r="P2">
        <v>0</v>
      </c>
      <c r="Q2">
        <v>0</v>
      </c>
      <c r="R2">
        <v>0</v>
      </c>
      <c r="S2" s="18">
        <v>1.839999999999999</v>
      </c>
      <c r="T2">
        <v>3.6799999999999979</v>
      </c>
      <c r="U2">
        <v>36.799999999999976</v>
      </c>
      <c r="V2">
        <v>32.832187199999979</v>
      </c>
      <c r="W2">
        <v>1.839999999999999</v>
      </c>
      <c r="X2">
        <v>3.6799999999999979</v>
      </c>
      <c r="Y2">
        <v>36.799999999999976</v>
      </c>
      <c r="Z2">
        <v>32.832187199999979</v>
      </c>
      <c r="AA2">
        <v>38</v>
      </c>
      <c r="AB2">
        <v>249343.83202099739</v>
      </c>
      <c r="AC2">
        <v>100908.06637838826</v>
      </c>
      <c r="AD2">
        <v>295.66000000000003</v>
      </c>
      <c r="AE2">
        <v>33.522083049374565</v>
      </c>
      <c r="AF2">
        <v>2011.324982962474</v>
      </c>
      <c r="AG2">
        <v>2254.393607153489</v>
      </c>
    </row>
    <row r="3" spans="1:33" x14ac:dyDescent="0.2">
      <c r="A3" t="s">
        <v>23</v>
      </c>
      <c r="B3" t="s">
        <v>21</v>
      </c>
      <c r="C3" t="s">
        <v>12</v>
      </c>
      <c r="D3">
        <v>1</v>
      </c>
      <c r="E3">
        <v>101</v>
      </c>
      <c r="F3" s="20" t="s">
        <v>103</v>
      </c>
      <c r="G3">
        <v>24</v>
      </c>
      <c r="H3" s="23">
        <v>314960.62992125982</v>
      </c>
      <c r="I3" s="23">
        <v>127462.82068849042</v>
      </c>
      <c r="J3">
        <v>84.97521379232694</v>
      </c>
      <c r="K3">
        <v>61.7</v>
      </c>
      <c r="L3">
        <v>123.4</v>
      </c>
      <c r="M3">
        <v>1234</v>
      </c>
      <c r="N3">
        <v>1100.9488860000001</v>
      </c>
      <c r="O3">
        <v>31.66</v>
      </c>
      <c r="P3">
        <v>63.32</v>
      </c>
      <c r="Q3">
        <v>633.20000000000005</v>
      </c>
      <c r="R3">
        <v>564.92774280000003</v>
      </c>
      <c r="S3">
        <v>155.89999999999998</v>
      </c>
      <c r="T3">
        <v>311.79999999999995</v>
      </c>
      <c r="U3">
        <v>3117.9999999999995</v>
      </c>
      <c r="V3">
        <v>2781.8141219999998</v>
      </c>
      <c r="W3">
        <v>187.55999999999997</v>
      </c>
      <c r="X3">
        <v>375.11999999999995</v>
      </c>
      <c r="Y3">
        <v>3751.1999999999994</v>
      </c>
      <c r="Z3">
        <v>3346.7418647999998</v>
      </c>
      <c r="AA3">
        <v>28</v>
      </c>
      <c r="AB3">
        <v>183727.03412073493</v>
      </c>
      <c r="AC3">
        <v>74353.31206828609</v>
      </c>
      <c r="AD3">
        <v>88.81</v>
      </c>
      <c r="AE3">
        <v>10.069323532486488</v>
      </c>
      <c r="AF3">
        <v>604.15941194918923</v>
      </c>
      <c r="AG3">
        <v>677.17207688324856</v>
      </c>
    </row>
    <row r="4" spans="1:33" x14ac:dyDescent="0.2">
      <c r="A4" t="s">
        <v>25</v>
      </c>
      <c r="B4" t="s">
        <v>21</v>
      </c>
      <c r="C4" t="s">
        <v>10</v>
      </c>
      <c r="D4">
        <v>1</v>
      </c>
      <c r="E4">
        <v>102</v>
      </c>
      <c r="F4" s="20" t="s">
        <v>102</v>
      </c>
      <c r="G4">
        <v>14</v>
      </c>
      <c r="H4" s="23">
        <v>183727.03412073493</v>
      </c>
      <c r="I4" s="23">
        <v>74353.31206828609</v>
      </c>
      <c r="J4">
        <v>49.568874712190727</v>
      </c>
      <c r="K4">
        <v>248.4</v>
      </c>
      <c r="L4">
        <v>496.8</v>
      </c>
      <c r="M4">
        <v>4968</v>
      </c>
      <c r="N4">
        <v>4432.3452720000005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27</v>
      </c>
      <c r="AB4">
        <v>177165.35433070868</v>
      </c>
      <c r="AC4">
        <v>71697.836637275876</v>
      </c>
      <c r="AD4">
        <v>321.16000000000003</v>
      </c>
      <c r="AE4">
        <v>36.413286180535529</v>
      </c>
      <c r="AF4">
        <v>2184.7971708321315</v>
      </c>
      <c r="AG4">
        <v>2448.829908927195</v>
      </c>
    </row>
    <row r="5" spans="1:33" x14ac:dyDescent="0.2">
      <c r="A5" t="s">
        <v>26</v>
      </c>
      <c r="B5" t="s">
        <v>21</v>
      </c>
      <c r="C5" t="s">
        <v>10</v>
      </c>
      <c r="D5">
        <v>1</v>
      </c>
      <c r="E5">
        <v>102</v>
      </c>
      <c r="F5" s="20" t="s">
        <v>103</v>
      </c>
      <c r="G5">
        <v>16</v>
      </c>
      <c r="H5" s="23">
        <v>209973.75328083991</v>
      </c>
      <c r="I5" s="23">
        <v>84975.213792326947</v>
      </c>
      <c r="J5">
        <v>56.650142528217962</v>
      </c>
      <c r="K5">
        <v>65.599999999999994</v>
      </c>
      <c r="L5">
        <v>131.19999999999999</v>
      </c>
      <c r="M5">
        <v>1312</v>
      </c>
      <c r="N5">
        <v>1170.5388480000001</v>
      </c>
      <c r="O5">
        <v>28.76</v>
      </c>
      <c r="P5">
        <v>57.52</v>
      </c>
      <c r="Q5">
        <v>575.20000000000005</v>
      </c>
      <c r="R5">
        <v>513.18136080000011</v>
      </c>
      <c r="S5">
        <v>50</v>
      </c>
      <c r="T5">
        <v>100</v>
      </c>
      <c r="U5">
        <v>1000</v>
      </c>
      <c r="V5">
        <v>892.17900000000009</v>
      </c>
      <c r="W5">
        <v>78.760000000000005</v>
      </c>
      <c r="X5">
        <v>157.52000000000001</v>
      </c>
      <c r="Y5">
        <v>1575.2</v>
      </c>
      <c r="Z5">
        <v>1405.3603608000001</v>
      </c>
      <c r="AA5">
        <v>32</v>
      </c>
      <c r="AB5">
        <v>209973.75328083991</v>
      </c>
      <c r="AC5">
        <v>84975.213792326947</v>
      </c>
      <c r="AD5">
        <v>97.45</v>
      </c>
      <c r="AE5">
        <v>11.048931181632794</v>
      </c>
      <c r="AF5">
        <v>662.93587089796756</v>
      </c>
      <c r="AG5">
        <v>743.05167089598694</v>
      </c>
    </row>
    <row r="6" spans="1:33" x14ac:dyDescent="0.2">
      <c r="A6" t="s">
        <v>27</v>
      </c>
      <c r="B6" t="s">
        <v>21</v>
      </c>
      <c r="C6" t="s">
        <v>11</v>
      </c>
      <c r="D6">
        <v>1</v>
      </c>
      <c r="E6">
        <v>103</v>
      </c>
      <c r="F6" s="20" t="s">
        <v>102</v>
      </c>
      <c r="G6">
        <v>17</v>
      </c>
      <c r="H6" s="23">
        <v>223097.1128608924</v>
      </c>
      <c r="I6" s="23">
        <v>90286.164654347391</v>
      </c>
      <c r="J6">
        <v>60.190776436231594</v>
      </c>
      <c r="K6">
        <v>279.3</v>
      </c>
      <c r="L6">
        <v>558.6</v>
      </c>
      <c r="M6">
        <v>5586</v>
      </c>
      <c r="N6">
        <v>4983.711894</v>
      </c>
      <c r="O6">
        <v>0</v>
      </c>
      <c r="P6">
        <v>0</v>
      </c>
      <c r="Q6">
        <v>0</v>
      </c>
      <c r="R6">
        <v>0</v>
      </c>
      <c r="S6">
        <v>0.20999999999999996</v>
      </c>
      <c r="T6">
        <v>0.41999999999999993</v>
      </c>
      <c r="U6">
        <v>4.1999999999999993</v>
      </c>
      <c r="V6">
        <v>3.7471517999999997</v>
      </c>
      <c r="W6">
        <v>0.20999999999999996</v>
      </c>
      <c r="X6">
        <v>0.41999999999999993</v>
      </c>
      <c r="Y6">
        <v>4.1999999999999993</v>
      </c>
      <c r="Z6">
        <v>3.7471517999999997</v>
      </c>
      <c r="AA6">
        <v>34</v>
      </c>
      <c r="AB6">
        <v>223097.1128608924</v>
      </c>
      <c r="AC6">
        <v>90286.164654347391</v>
      </c>
      <c r="AD6">
        <v>302.72000000000003</v>
      </c>
      <c r="AE6">
        <v>34.322549484903838</v>
      </c>
      <c r="AF6">
        <v>2059.3529690942305</v>
      </c>
      <c r="AG6">
        <v>2308.225775409268</v>
      </c>
    </row>
    <row r="7" spans="1:33" x14ac:dyDescent="0.2">
      <c r="A7" t="s">
        <v>28</v>
      </c>
      <c r="B7" t="s">
        <v>21</v>
      </c>
      <c r="C7" t="s">
        <v>11</v>
      </c>
      <c r="D7">
        <v>1</v>
      </c>
      <c r="E7">
        <v>103</v>
      </c>
      <c r="F7" s="20" t="s">
        <v>103</v>
      </c>
      <c r="G7">
        <v>15</v>
      </c>
      <c r="H7" s="23">
        <v>196850.39370078742</v>
      </c>
      <c r="I7" s="23">
        <v>79664.262930306519</v>
      </c>
      <c r="J7">
        <v>53.109508620204352</v>
      </c>
      <c r="K7">
        <v>80.099999999999994</v>
      </c>
      <c r="L7">
        <v>160.19999999999999</v>
      </c>
      <c r="M7">
        <v>1602</v>
      </c>
      <c r="N7">
        <v>1429.2707580000001</v>
      </c>
      <c r="O7">
        <v>27.56</v>
      </c>
      <c r="P7">
        <v>55.12</v>
      </c>
      <c r="Q7">
        <v>551.20000000000005</v>
      </c>
      <c r="R7">
        <v>491.76906480000008</v>
      </c>
      <c r="S7">
        <v>22.259999999999998</v>
      </c>
      <c r="T7">
        <v>44.519999999999996</v>
      </c>
      <c r="U7">
        <v>445.19999999999993</v>
      </c>
      <c r="V7">
        <v>397.19809079999999</v>
      </c>
      <c r="W7">
        <v>49.819999999999993</v>
      </c>
      <c r="X7">
        <v>99.639999999999986</v>
      </c>
      <c r="Y7">
        <v>996.39999999999986</v>
      </c>
      <c r="Z7">
        <v>888.96715559999996</v>
      </c>
      <c r="AA7">
        <v>32</v>
      </c>
      <c r="AB7">
        <v>209973.75328083991</v>
      </c>
      <c r="AC7">
        <v>84975.213792326947</v>
      </c>
      <c r="AD7">
        <v>118.17</v>
      </c>
      <c r="AE7">
        <v>13.398175451344764</v>
      </c>
      <c r="AF7">
        <v>803.89052708068584</v>
      </c>
      <c r="AG7">
        <v>901.04069727838657</v>
      </c>
    </row>
    <row r="8" spans="1:33" x14ac:dyDescent="0.2">
      <c r="A8" t="s">
        <v>29</v>
      </c>
      <c r="B8" t="s">
        <v>21</v>
      </c>
      <c r="C8" t="s">
        <v>9</v>
      </c>
      <c r="D8">
        <v>1</v>
      </c>
      <c r="E8">
        <v>104</v>
      </c>
      <c r="F8" s="20" t="s">
        <v>102</v>
      </c>
      <c r="G8">
        <v>16</v>
      </c>
      <c r="H8" s="23">
        <v>209973.75328083991</v>
      </c>
      <c r="I8" s="23">
        <v>84975.213792326947</v>
      </c>
      <c r="J8">
        <v>56.650142528217962</v>
      </c>
      <c r="K8">
        <v>190.2</v>
      </c>
      <c r="L8">
        <v>380.4</v>
      </c>
      <c r="M8">
        <v>3804</v>
      </c>
      <c r="N8">
        <v>3393.8489160000004</v>
      </c>
      <c r="O8">
        <v>0</v>
      </c>
      <c r="P8">
        <v>0</v>
      </c>
      <c r="Q8">
        <v>0</v>
      </c>
      <c r="R8">
        <v>0</v>
      </c>
      <c r="S8">
        <v>0.22999999999999954</v>
      </c>
      <c r="T8">
        <v>0.45999999999999908</v>
      </c>
      <c r="U8">
        <v>4.5999999999999908</v>
      </c>
      <c r="V8">
        <v>4.104023399999992</v>
      </c>
      <c r="W8">
        <v>0.22999999999999954</v>
      </c>
      <c r="X8">
        <v>0.45999999999999908</v>
      </c>
      <c r="Y8">
        <v>4.5999999999999908</v>
      </c>
      <c r="Z8">
        <v>4.104023399999992</v>
      </c>
      <c r="AA8">
        <v>32</v>
      </c>
      <c r="AB8">
        <v>209973.75328083991</v>
      </c>
      <c r="AC8">
        <v>84975.213792326947</v>
      </c>
      <c r="AD8">
        <v>247.85</v>
      </c>
      <c r="AE8">
        <v>28.101360629735122</v>
      </c>
      <c r="AF8">
        <v>1686.0816377841072</v>
      </c>
      <c r="AG8">
        <v>1889.8446037103165</v>
      </c>
    </row>
    <row r="9" spans="1:33" x14ac:dyDescent="0.2">
      <c r="A9" t="s">
        <v>30</v>
      </c>
      <c r="B9" t="s">
        <v>21</v>
      </c>
      <c r="C9" t="s">
        <v>9</v>
      </c>
      <c r="D9">
        <v>1</v>
      </c>
      <c r="E9">
        <v>104</v>
      </c>
      <c r="F9" s="20" t="s">
        <v>103</v>
      </c>
      <c r="G9">
        <v>18</v>
      </c>
      <c r="H9" s="23">
        <v>236220.4724409449</v>
      </c>
      <c r="I9" s="23">
        <v>95597.11551636782</v>
      </c>
      <c r="J9">
        <v>63.731410344245212</v>
      </c>
      <c r="K9">
        <v>138.69999999999999</v>
      </c>
      <c r="L9">
        <v>277.39999999999998</v>
      </c>
      <c r="M9">
        <v>2774</v>
      </c>
      <c r="N9">
        <v>2474.9045460000002</v>
      </c>
      <c r="O9">
        <v>2.96</v>
      </c>
      <c r="P9">
        <v>5.92</v>
      </c>
      <c r="Q9">
        <v>59.2</v>
      </c>
      <c r="R9">
        <v>52.816996800000005</v>
      </c>
      <c r="S9">
        <v>83.699999999999989</v>
      </c>
      <c r="T9">
        <v>167.39999999999998</v>
      </c>
      <c r="U9">
        <v>1673.9999999999998</v>
      </c>
      <c r="V9">
        <v>1493.5076459999998</v>
      </c>
      <c r="W9">
        <v>86.659999999999982</v>
      </c>
      <c r="X9">
        <v>173.31999999999996</v>
      </c>
      <c r="Y9">
        <v>1733.1999999999996</v>
      </c>
      <c r="Z9">
        <v>1546.3246427999998</v>
      </c>
      <c r="AA9">
        <v>32</v>
      </c>
      <c r="AB9">
        <v>209973.75328083991</v>
      </c>
      <c r="AC9">
        <v>84975.213792326947</v>
      </c>
      <c r="AD9">
        <v>97.42</v>
      </c>
      <c r="AE9">
        <v>11.045529766184368</v>
      </c>
      <c r="AF9">
        <v>662.73178597106198</v>
      </c>
      <c r="AG9">
        <v>742.82292230566475</v>
      </c>
    </row>
    <row r="10" spans="1:33" x14ac:dyDescent="0.2">
      <c r="A10" t="s">
        <v>31</v>
      </c>
      <c r="B10" t="s">
        <v>21</v>
      </c>
      <c r="C10" t="s">
        <v>12</v>
      </c>
      <c r="D10">
        <v>2</v>
      </c>
      <c r="E10">
        <v>201</v>
      </c>
      <c r="F10" s="20" t="s">
        <v>102</v>
      </c>
      <c r="G10">
        <v>18</v>
      </c>
      <c r="H10" s="23">
        <v>236220.4724409449</v>
      </c>
      <c r="I10" s="23">
        <v>95597.11551636782</v>
      </c>
      <c r="J10">
        <v>63.731410344245212</v>
      </c>
      <c r="K10">
        <v>292</v>
      </c>
      <c r="L10">
        <v>584</v>
      </c>
      <c r="M10">
        <v>5840</v>
      </c>
      <c r="N10">
        <v>5210.3253600000007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27</v>
      </c>
      <c r="AB10">
        <v>177165.35433070868</v>
      </c>
      <c r="AC10">
        <v>71697.836637275876</v>
      </c>
      <c r="AD10">
        <v>380.14</v>
      </c>
      <c r="AE10">
        <v>43.100468952138421</v>
      </c>
      <c r="AF10">
        <v>2586.0281371283054</v>
      </c>
      <c r="AG10">
        <v>2898.5496375002608</v>
      </c>
    </row>
    <row r="11" spans="1:33" x14ac:dyDescent="0.2">
      <c r="A11" t="s">
        <v>32</v>
      </c>
      <c r="B11" t="s">
        <v>21</v>
      </c>
      <c r="C11" t="s">
        <v>12</v>
      </c>
      <c r="D11">
        <v>2</v>
      </c>
      <c r="E11">
        <v>201</v>
      </c>
      <c r="F11" s="20" t="s">
        <v>103</v>
      </c>
      <c r="G11">
        <v>13</v>
      </c>
      <c r="H11" s="23">
        <v>170603.67454068243</v>
      </c>
      <c r="I11" s="23">
        <v>69042.361206265647</v>
      </c>
      <c r="J11">
        <v>46.028240804177095</v>
      </c>
      <c r="K11">
        <v>77.7</v>
      </c>
      <c r="L11">
        <v>155.4</v>
      </c>
      <c r="M11">
        <v>1554</v>
      </c>
      <c r="N11">
        <v>1386.4461660000002</v>
      </c>
      <c r="O11">
        <v>35.06</v>
      </c>
      <c r="P11">
        <v>70.12</v>
      </c>
      <c r="Q11">
        <v>701.2</v>
      </c>
      <c r="R11">
        <v>625.59591480000006</v>
      </c>
      <c r="S11">
        <v>50.8</v>
      </c>
      <c r="T11">
        <v>101.6</v>
      </c>
      <c r="U11">
        <v>1016</v>
      </c>
      <c r="V11">
        <v>906.45386400000007</v>
      </c>
      <c r="W11">
        <v>85.86</v>
      </c>
      <c r="X11">
        <v>171.72</v>
      </c>
      <c r="Y11">
        <v>1717.2</v>
      </c>
      <c r="Z11">
        <v>1532.0497788000002</v>
      </c>
      <c r="AA11">
        <v>38</v>
      </c>
      <c r="AB11">
        <v>249343.83202099739</v>
      </c>
      <c r="AC11">
        <v>100908.06637838826</v>
      </c>
      <c r="AD11">
        <v>100.87</v>
      </c>
      <c r="AE11">
        <v>11.436692542753205</v>
      </c>
      <c r="AF11">
        <v>686.20155256519229</v>
      </c>
      <c r="AG11">
        <v>769.12901019269577</v>
      </c>
    </row>
    <row r="12" spans="1:33" x14ac:dyDescent="0.2">
      <c r="A12" t="s">
        <v>34</v>
      </c>
      <c r="B12" t="s">
        <v>21</v>
      </c>
      <c r="C12" t="s">
        <v>9</v>
      </c>
      <c r="D12">
        <v>2</v>
      </c>
      <c r="E12">
        <v>202</v>
      </c>
      <c r="F12" s="20" t="s">
        <v>102</v>
      </c>
      <c r="G12">
        <v>19</v>
      </c>
      <c r="H12" s="23">
        <v>249343.83202099739</v>
      </c>
      <c r="I12" s="23">
        <v>100908.06637838826</v>
      </c>
      <c r="J12">
        <v>67.272044252258851</v>
      </c>
      <c r="K12">
        <v>166.9</v>
      </c>
      <c r="L12">
        <v>333.8</v>
      </c>
      <c r="M12">
        <v>3338</v>
      </c>
      <c r="N12">
        <v>2978.0935020000002</v>
      </c>
      <c r="O12">
        <v>0.25999999999999979</v>
      </c>
      <c r="P12">
        <v>0.51999999999999957</v>
      </c>
      <c r="Q12">
        <v>5.1999999999999957</v>
      </c>
      <c r="R12">
        <v>4.6393307999999962</v>
      </c>
      <c r="S12">
        <v>3.6599999999999993</v>
      </c>
      <c r="T12">
        <v>7.3199999999999985</v>
      </c>
      <c r="U12">
        <v>73.199999999999989</v>
      </c>
      <c r="V12">
        <v>65.307502799999995</v>
      </c>
      <c r="W12">
        <v>3.919999999999999</v>
      </c>
      <c r="X12">
        <v>7.8399999999999981</v>
      </c>
      <c r="Y12">
        <v>78.399999999999991</v>
      </c>
      <c r="Z12">
        <v>69.946833599999991</v>
      </c>
      <c r="AA12">
        <v>42</v>
      </c>
      <c r="AB12">
        <v>275590.55118110235</v>
      </c>
      <c r="AC12">
        <v>111529.96810242911</v>
      </c>
      <c r="AD12">
        <v>234.37</v>
      </c>
      <c r="AE12">
        <v>26.572991288242971</v>
      </c>
      <c r="AF12">
        <v>1594.3794772945782</v>
      </c>
      <c r="AG12">
        <v>1787.060237125628</v>
      </c>
    </row>
    <row r="13" spans="1:33" x14ac:dyDescent="0.2">
      <c r="A13" t="s">
        <v>35</v>
      </c>
      <c r="B13" t="s">
        <v>21</v>
      </c>
      <c r="C13" t="s">
        <v>9</v>
      </c>
      <c r="D13">
        <v>2</v>
      </c>
      <c r="E13">
        <v>202</v>
      </c>
      <c r="F13" s="20" t="s">
        <v>103</v>
      </c>
      <c r="G13">
        <v>20</v>
      </c>
      <c r="H13" s="23">
        <v>262467.19160104985</v>
      </c>
      <c r="I13" s="23">
        <v>106219.01724040868</v>
      </c>
      <c r="J13">
        <v>70.812678160272441</v>
      </c>
      <c r="K13">
        <v>80.599999999999994</v>
      </c>
      <c r="L13">
        <v>161.19999999999999</v>
      </c>
      <c r="M13">
        <v>1612</v>
      </c>
      <c r="N13">
        <v>1438.192548</v>
      </c>
      <c r="O13">
        <v>5.36</v>
      </c>
      <c r="P13">
        <v>10.72</v>
      </c>
      <c r="Q13">
        <v>107.2</v>
      </c>
      <c r="R13">
        <v>95.641588800000008</v>
      </c>
      <c r="S13">
        <v>89.299999999999983</v>
      </c>
      <c r="T13">
        <v>178.59999999999997</v>
      </c>
      <c r="U13">
        <v>1785.9999999999998</v>
      </c>
      <c r="V13">
        <v>1593.4316939999999</v>
      </c>
      <c r="W13">
        <v>94.659999999999982</v>
      </c>
      <c r="X13">
        <v>189.31999999999996</v>
      </c>
      <c r="Y13">
        <v>1893.1999999999996</v>
      </c>
      <c r="Z13">
        <v>1689.0732827999998</v>
      </c>
      <c r="AA13">
        <v>24</v>
      </c>
      <c r="AB13">
        <v>157480.31496062991</v>
      </c>
      <c r="AC13">
        <v>63731.410344245211</v>
      </c>
      <c r="AD13">
        <v>68.099999999999994</v>
      </c>
      <c r="AE13">
        <v>7.7212130679239932</v>
      </c>
      <c r="AF13">
        <v>463.27278407543957</v>
      </c>
      <c r="AG13">
        <v>519.25930003095641</v>
      </c>
    </row>
    <row r="14" spans="1:33" x14ac:dyDescent="0.2">
      <c r="A14" t="s">
        <v>36</v>
      </c>
      <c r="B14" t="s">
        <v>21</v>
      </c>
      <c r="C14" t="s">
        <v>11</v>
      </c>
      <c r="D14">
        <v>2</v>
      </c>
      <c r="E14">
        <v>203</v>
      </c>
      <c r="F14" s="20" t="s">
        <v>102</v>
      </c>
      <c r="G14">
        <v>15</v>
      </c>
      <c r="H14" s="23">
        <v>196850.39370078742</v>
      </c>
      <c r="I14" s="23">
        <v>79664.262930306519</v>
      </c>
      <c r="J14">
        <v>53.109508620204352</v>
      </c>
      <c r="K14">
        <v>56.1</v>
      </c>
      <c r="L14">
        <v>112.2</v>
      </c>
      <c r="M14">
        <v>1122</v>
      </c>
      <c r="N14">
        <v>1001.024838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29</v>
      </c>
      <c r="AB14">
        <v>190288.71391076117</v>
      </c>
      <c r="AC14">
        <v>77008.787499296304</v>
      </c>
      <c r="AD14">
        <v>255.68</v>
      </c>
      <c r="AE14">
        <v>28.98913006177396</v>
      </c>
      <c r="AF14">
        <v>1739.3478037064376</v>
      </c>
      <c r="AG14">
        <v>1949.5479857843602</v>
      </c>
    </row>
    <row r="15" spans="1:33" x14ac:dyDescent="0.2">
      <c r="A15" t="s">
        <v>37</v>
      </c>
      <c r="B15" t="s">
        <v>21</v>
      </c>
      <c r="C15" t="s">
        <v>11</v>
      </c>
      <c r="D15">
        <v>2</v>
      </c>
      <c r="E15">
        <v>203</v>
      </c>
      <c r="F15" s="20" t="s">
        <v>103</v>
      </c>
      <c r="G15">
        <v>12</v>
      </c>
      <c r="H15" s="23">
        <v>157480.31496062991</v>
      </c>
      <c r="I15" s="23">
        <v>63731.410344245211</v>
      </c>
      <c r="J15">
        <v>42.48760689616347</v>
      </c>
      <c r="K15">
        <v>238.6</v>
      </c>
      <c r="L15">
        <v>477.2</v>
      </c>
      <c r="M15">
        <v>4772</v>
      </c>
      <c r="N15">
        <v>4257.478188</v>
      </c>
      <c r="O15">
        <v>63.400000000000006</v>
      </c>
      <c r="P15">
        <v>126.80000000000001</v>
      </c>
      <c r="Q15">
        <v>1268</v>
      </c>
      <c r="R15">
        <v>1131.282972</v>
      </c>
      <c r="S15">
        <v>10.760000000000002</v>
      </c>
      <c r="T15">
        <v>21.520000000000003</v>
      </c>
      <c r="U15">
        <v>215.20000000000002</v>
      </c>
      <c r="V15">
        <v>191.99692080000003</v>
      </c>
      <c r="W15">
        <v>74.160000000000011</v>
      </c>
      <c r="X15">
        <v>148.32000000000002</v>
      </c>
      <c r="Y15">
        <v>1483.2000000000003</v>
      </c>
      <c r="Z15">
        <v>1323.2798928000004</v>
      </c>
      <c r="AA15">
        <v>27</v>
      </c>
      <c r="AB15">
        <v>177165.35433070868</v>
      </c>
      <c r="AC15">
        <v>71697.836637275876</v>
      </c>
      <c r="AD15">
        <v>37.630000000000003</v>
      </c>
      <c r="AE15">
        <v>4.2665087774740069</v>
      </c>
      <c r="AF15">
        <v>255.99052664844044</v>
      </c>
      <c r="AG15">
        <v>286.92698179390442</v>
      </c>
    </row>
    <row r="16" spans="1:33" x14ac:dyDescent="0.2">
      <c r="A16" t="s">
        <v>38</v>
      </c>
      <c r="B16" t="s">
        <v>21</v>
      </c>
      <c r="C16" t="s">
        <v>10</v>
      </c>
      <c r="D16">
        <v>2</v>
      </c>
      <c r="E16">
        <v>204</v>
      </c>
      <c r="F16" s="20" t="s">
        <v>102</v>
      </c>
      <c r="G16">
        <v>14</v>
      </c>
      <c r="H16" s="23">
        <v>183727.03412073493</v>
      </c>
      <c r="I16" s="23">
        <v>74353.31206828609</v>
      </c>
      <c r="J16">
        <v>49.568874712190727</v>
      </c>
      <c r="K16">
        <v>146.19999999999999</v>
      </c>
      <c r="L16">
        <v>292.39999999999998</v>
      </c>
      <c r="M16">
        <v>2924</v>
      </c>
      <c r="N16">
        <v>2608.7313960000001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31</v>
      </c>
      <c r="AB16">
        <v>203412.07349081367</v>
      </c>
      <c r="AC16">
        <v>82319.738361316733</v>
      </c>
      <c r="AD16">
        <v>200.88</v>
      </c>
      <c r="AE16">
        <v>22.775877842651568</v>
      </c>
      <c r="AF16">
        <v>1366.5526705590939</v>
      </c>
      <c r="AG16">
        <v>1531.7005607961603</v>
      </c>
    </row>
    <row r="17" spans="1:33" x14ac:dyDescent="0.2">
      <c r="A17" t="s">
        <v>39</v>
      </c>
      <c r="B17" t="s">
        <v>21</v>
      </c>
      <c r="C17" t="s">
        <v>10</v>
      </c>
      <c r="D17">
        <v>2</v>
      </c>
      <c r="E17">
        <v>204</v>
      </c>
      <c r="F17" s="20" t="s">
        <v>103</v>
      </c>
      <c r="G17">
        <v>11</v>
      </c>
      <c r="H17" s="23">
        <v>144356.95538057742</v>
      </c>
      <c r="I17" s="23">
        <v>58420.459482224775</v>
      </c>
      <c r="J17">
        <v>38.946972988149845</v>
      </c>
      <c r="K17">
        <v>75.900000000000006</v>
      </c>
      <c r="L17">
        <v>151.80000000000001</v>
      </c>
      <c r="M17">
        <v>1518</v>
      </c>
      <c r="N17">
        <v>1354.327722</v>
      </c>
      <c r="O17">
        <v>7.7599999999999989</v>
      </c>
      <c r="P17">
        <v>15.519999999999998</v>
      </c>
      <c r="Q17">
        <v>155.19999999999996</v>
      </c>
      <c r="R17">
        <v>138.46618079999996</v>
      </c>
      <c r="S17">
        <v>22.959999999999997</v>
      </c>
      <c r="T17">
        <v>45.919999999999995</v>
      </c>
      <c r="U17">
        <v>459.19999999999993</v>
      </c>
      <c r="V17">
        <v>409.68859679999997</v>
      </c>
      <c r="W17">
        <v>30.719999999999995</v>
      </c>
      <c r="X17">
        <v>61.439999999999991</v>
      </c>
      <c r="Y17">
        <v>614.39999999999986</v>
      </c>
      <c r="Z17">
        <v>548.15477759999987</v>
      </c>
      <c r="AA17">
        <v>23</v>
      </c>
      <c r="AB17">
        <v>150918.63517060367</v>
      </c>
      <c r="AC17">
        <v>61075.934913234989</v>
      </c>
      <c r="AD17">
        <v>58.89</v>
      </c>
      <c r="AE17">
        <v>6.6769785252576188</v>
      </c>
      <c r="AF17">
        <v>400.61871151545716</v>
      </c>
      <c r="AG17">
        <v>449.03348280210014</v>
      </c>
    </row>
    <row r="18" spans="1:33" x14ac:dyDescent="0.2">
      <c r="A18" t="s">
        <v>41</v>
      </c>
      <c r="B18" t="s">
        <v>21</v>
      </c>
      <c r="C18" t="s">
        <v>11</v>
      </c>
      <c r="D18">
        <v>3</v>
      </c>
      <c r="E18">
        <v>301</v>
      </c>
      <c r="F18" s="20" t="s">
        <v>102</v>
      </c>
      <c r="G18">
        <v>21</v>
      </c>
      <c r="H18" s="23">
        <v>275590.55118110235</v>
      </c>
      <c r="I18" s="23">
        <v>111529.96810242911</v>
      </c>
      <c r="J18">
        <v>74.353312068286073</v>
      </c>
      <c r="K18">
        <v>210.7</v>
      </c>
      <c r="L18">
        <v>421.4</v>
      </c>
      <c r="M18">
        <v>4214</v>
      </c>
      <c r="N18">
        <v>3759.6423060000002</v>
      </c>
      <c r="O18">
        <v>0.30999999999999961</v>
      </c>
      <c r="P18">
        <v>0.61999999999999922</v>
      </c>
      <c r="Q18">
        <v>6.1999999999999922</v>
      </c>
      <c r="R18">
        <v>5.5315097999999931</v>
      </c>
      <c r="S18">
        <v>3.0599999999999996</v>
      </c>
      <c r="T18">
        <v>6.1199999999999992</v>
      </c>
      <c r="U18">
        <v>61.199999999999996</v>
      </c>
      <c r="V18">
        <v>54.601354800000003</v>
      </c>
      <c r="W18">
        <v>3.3699999999999992</v>
      </c>
      <c r="X18">
        <v>6.7399999999999984</v>
      </c>
      <c r="Y18">
        <v>67.399999999999991</v>
      </c>
      <c r="Z18">
        <v>60.132864599999998</v>
      </c>
      <c r="AA18">
        <v>28</v>
      </c>
      <c r="AB18">
        <v>183727.03412073493</v>
      </c>
      <c r="AC18">
        <v>74353.31206828609</v>
      </c>
      <c r="AD18">
        <v>75.209999999999994</v>
      </c>
      <c r="AE18">
        <v>8.5273485292006388</v>
      </c>
      <c r="AF18">
        <v>511.64091175203833</v>
      </c>
      <c r="AG18">
        <v>573.47271593727214</v>
      </c>
    </row>
    <row r="19" spans="1:33" x14ac:dyDescent="0.2">
      <c r="A19" t="s">
        <v>42</v>
      </c>
      <c r="B19" t="s">
        <v>21</v>
      </c>
      <c r="C19" t="s">
        <v>11</v>
      </c>
      <c r="D19">
        <v>3</v>
      </c>
      <c r="E19">
        <v>301</v>
      </c>
      <c r="F19" s="20" t="s">
        <v>103</v>
      </c>
      <c r="G19">
        <v>16</v>
      </c>
      <c r="H19" s="23">
        <v>209973.75328083991</v>
      </c>
      <c r="I19" s="23">
        <v>84975.213792326947</v>
      </c>
      <c r="J19">
        <v>56.650142528217962</v>
      </c>
      <c r="K19">
        <v>129.30000000000001</v>
      </c>
      <c r="L19">
        <v>258.60000000000002</v>
      </c>
      <c r="M19">
        <v>2586</v>
      </c>
      <c r="N19">
        <v>2307.1748940000002</v>
      </c>
      <c r="O19">
        <v>4.8600000000000003</v>
      </c>
      <c r="P19">
        <v>9.7200000000000006</v>
      </c>
      <c r="Q19">
        <v>97.2</v>
      </c>
      <c r="R19">
        <v>86.719798800000007</v>
      </c>
      <c r="S19">
        <v>14.86</v>
      </c>
      <c r="T19">
        <v>29.72</v>
      </c>
      <c r="U19">
        <v>297.2</v>
      </c>
      <c r="V19">
        <v>265.15559880000001</v>
      </c>
      <c r="W19">
        <v>19.72</v>
      </c>
      <c r="X19">
        <v>39.44</v>
      </c>
      <c r="Y19">
        <v>394.4</v>
      </c>
      <c r="Z19">
        <v>351.87539759999999</v>
      </c>
      <c r="AA19">
        <v>23</v>
      </c>
      <c r="AB19">
        <v>150918.63517060367</v>
      </c>
      <c r="AC19">
        <v>61075.934913234989</v>
      </c>
      <c r="AD19">
        <v>42.44</v>
      </c>
      <c r="AE19">
        <v>4.811869054371428</v>
      </c>
      <c r="AF19">
        <v>288.71214326228568</v>
      </c>
      <c r="AG19">
        <v>323.60300577553289</v>
      </c>
    </row>
    <row r="20" spans="1:33" x14ac:dyDescent="0.2">
      <c r="A20" t="s">
        <v>43</v>
      </c>
      <c r="B20" t="s">
        <v>21</v>
      </c>
      <c r="C20" t="s">
        <v>10</v>
      </c>
      <c r="D20">
        <v>3</v>
      </c>
      <c r="E20">
        <v>302</v>
      </c>
      <c r="F20" s="20" t="s">
        <v>102</v>
      </c>
      <c r="G20">
        <v>22</v>
      </c>
      <c r="H20" s="23">
        <v>288713.91076115484</v>
      </c>
      <c r="I20" s="23">
        <v>116840.91896444955</v>
      </c>
      <c r="J20">
        <v>77.89394597629969</v>
      </c>
      <c r="K20">
        <v>199.7</v>
      </c>
      <c r="L20">
        <v>399.4</v>
      </c>
      <c r="M20">
        <v>3994</v>
      </c>
      <c r="N20">
        <v>3563.3629260000002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40</v>
      </c>
      <c r="AB20">
        <v>262467.19160104985</v>
      </c>
      <c r="AC20">
        <v>106219.01724040868</v>
      </c>
      <c r="AD20">
        <v>301.37</v>
      </c>
      <c r="AE20">
        <v>34.169485789724725</v>
      </c>
      <c r="AF20">
        <v>2050.1691473834835</v>
      </c>
      <c r="AG20">
        <v>2297.9320888447774</v>
      </c>
    </row>
    <row r="21" spans="1:33" x14ac:dyDescent="0.2">
      <c r="A21" t="s">
        <v>44</v>
      </c>
      <c r="B21" t="s">
        <v>21</v>
      </c>
      <c r="C21" t="s">
        <v>10</v>
      </c>
      <c r="D21">
        <v>3</v>
      </c>
      <c r="E21">
        <v>302</v>
      </c>
      <c r="F21" s="20" t="s">
        <v>103</v>
      </c>
      <c r="G21">
        <v>17</v>
      </c>
      <c r="H21" s="23">
        <v>223097.1128608924</v>
      </c>
      <c r="I21" s="23">
        <v>90286.164654347391</v>
      </c>
      <c r="J21">
        <v>60.190776436231594</v>
      </c>
      <c r="K21">
        <v>129.80000000000001</v>
      </c>
      <c r="L21">
        <v>259.60000000000002</v>
      </c>
      <c r="M21">
        <v>2596</v>
      </c>
      <c r="N21">
        <v>2316.0966840000001</v>
      </c>
      <c r="O21">
        <v>5.6599999999999993</v>
      </c>
      <c r="P21">
        <v>11.319999999999999</v>
      </c>
      <c r="Q21">
        <v>113.19999999999999</v>
      </c>
      <c r="R21">
        <v>100.9946628</v>
      </c>
      <c r="S21">
        <v>3.8600000000000003</v>
      </c>
      <c r="T21">
        <v>7.7200000000000006</v>
      </c>
      <c r="U21">
        <v>77.2</v>
      </c>
      <c r="V21">
        <v>68.876218800000004</v>
      </c>
      <c r="W21">
        <v>9.52</v>
      </c>
      <c r="X21">
        <v>19.04</v>
      </c>
      <c r="Y21">
        <v>190.4</v>
      </c>
      <c r="Z21">
        <v>169.87088160000002</v>
      </c>
      <c r="AA21">
        <v>26</v>
      </c>
      <c r="AB21">
        <v>170603.67454068243</v>
      </c>
      <c r="AC21">
        <v>69042.361206265647</v>
      </c>
      <c r="AD21">
        <v>13.73</v>
      </c>
      <c r="AE21">
        <v>1.5567144702290225</v>
      </c>
      <c r="AF21">
        <v>93.402868213741357</v>
      </c>
      <c r="AG21">
        <v>104.69060483737199</v>
      </c>
    </row>
    <row r="22" spans="1:33" x14ac:dyDescent="0.2">
      <c r="A22" t="s">
        <v>45</v>
      </c>
      <c r="B22" t="s">
        <v>21</v>
      </c>
      <c r="C22" t="s">
        <v>9</v>
      </c>
      <c r="D22">
        <v>3</v>
      </c>
      <c r="E22">
        <v>303</v>
      </c>
      <c r="F22" s="20" t="s">
        <v>102</v>
      </c>
      <c r="G22">
        <v>19</v>
      </c>
      <c r="H22" s="23">
        <v>249343.83202099739</v>
      </c>
      <c r="I22" s="23">
        <v>100908.06637838826</v>
      </c>
      <c r="J22">
        <v>67.272044252258851</v>
      </c>
      <c r="K22">
        <v>233.4</v>
      </c>
      <c r="L22">
        <v>466.8</v>
      </c>
      <c r="M22">
        <v>4668</v>
      </c>
      <c r="N22">
        <v>4164.6915720000006</v>
      </c>
      <c r="O22">
        <v>0</v>
      </c>
      <c r="P22">
        <v>0</v>
      </c>
      <c r="Q22">
        <v>0</v>
      </c>
      <c r="R22">
        <v>0</v>
      </c>
      <c r="S22">
        <v>1.4099999999999993</v>
      </c>
      <c r="T22">
        <v>2.8199999999999985</v>
      </c>
      <c r="U22">
        <v>28.199999999999985</v>
      </c>
      <c r="V22">
        <v>25.159447799999988</v>
      </c>
      <c r="W22">
        <v>1.4099999999999993</v>
      </c>
      <c r="X22">
        <v>2.8199999999999985</v>
      </c>
      <c r="Y22">
        <v>28.199999999999985</v>
      </c>
      <c r="Z22">
        <v>25.159447799999988</v>
      </c>
      <c r="AA22">
        <v>29</v>
      </c>
      <c r="AB22">
        <v>190288.71391076117</v>
      </c>
      <c r="AC22">
        <v>77008.787499296304</v>
      </c>
      <c r="AD22">
        <v>67.3</v>
      </c>
      <c r="AE22">
        <v>7.6305086559660023</v>
      </c>
      <c r="AF22">
        <v>457.8305193579601</v>
      </c>
      <c r="AG22">
        <v>513.15933762236955</v>
      </c>
    </row>
    <row r="23" spans="1:33" x14ac:dyDescent="0.2">
      <c r="A23" t="s">
        <v>46</v>
      </c>
      <c r="B23" t="s">
        <v>21</v>
      </c>
      <c r="C23" t="s">
        <v>9</v>
      </c>
      <c r="D23">
        <v>3</v>
      </c>
      <c r="E23">
        <v>303</v>
      </c>
      <c r="F23" s="20" t="s">
        <v>103</v>
      </c>
      <c r="G23">
        <v>15</v>
      </c>
      <c r="H23" s="23">
        <v>196850.39370078742</v>
      </c>
      <c r="I23" s="23">
        <v>79664.262930306519</v>
      </c>
      <c r="J23">
        <v>53.109508620204352</v>
      </c>
      <c r="K23">
        <v>107.2</v>
      </c>
      <c r="L23">
        <v>214.4</v>
      </c>
      <c r="M23">
        <v>2144</v>
      </c>
      <c r="N23">
        <v>1912.8317760000002</v>
      </c>
      <c r="O23">
        <v>21.16</v>
      </c>
      <c r="P23">
        <v>42.32</v>
      </c>
      <c r="Q23">
        <v>423.2</v>
      </c>
      <c r="R23">
        <v>377.57015280000002</v>
      </c>
      <c r="S23">
        <v>10.459999999999997</v>
      </c>
      <c r="T23">
        <v>20.919999999999995</v>
      </c>
      <c r="U23">
        <v>209.19999999999993</v>
      </c>
      <c r="V23">
        <v>186.64384679999995</v>
      </c>
      <c r="W23">
        <v>31.619999999999997</v>
      </c>
      <c r="X23">
        <v>63.239999999999995</v>
      </c>
      <c r="Y23">
        <v>632.4</v>
      </c>
      <c r="Z23">
        <v>564.21399959999997</v>
      </c>
      <c r="AA23">
        <v>23</v>
      </c>
      <c r="AB23">
        <v>150918.63517060367</v>
      </c>
      <c r="AC23">
        <v>61075.934913234989</v>
      </c>
      <c r="AD23">
        <v>1.69</v>
      </c>
      <c r="AE23">
        <v>0.19161307026125621</v>
      </c>
      <c r="AF23">
        <v>11.496784215675373</v>
      </c>
      <c r="AG23">
        <v>12.886170588139739</v>
      </c>
    </row>
    <row r="24" spans="1:33" x14ac:dyDescent="0.2">
      <c r="A24" t="s">
        <v>47</v>
      </c>
      <c r="B24" t="s">
        <v>21</v>
      </c>
      <c r="C24" t="s">
        <v>12</v>
      </c>
      <c r="D24">
        <v>3</v>
      </c>
      <c r="E24">
        <v>304</v>
      </c>
      <c r="F24" s="20" t="s">
        <v>102</v>
      </c>
      <c r="G24">
        <v>21</v>
      </c>
      <c r="H24" s="23">
        <v>275590.55118110235</v>
      </c>
      <c r="I24" s="23">
        <v>111529.96810242911</v>
      </c>
      <c r="J24">
        <v>74.353312068286073</v>
      </c>
      <c r="K24">
        <v>194.7</v>
      </c>
      <c r="L24">
        <v>389.4</v>
      </c>
      <c r="M24">
        <v>3894</v>
      </c>
      <c r="N24">
        <v>3474.1450260000001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33</v>
      </c>
      <c r="AB24">
        <v>216535.43307086616</v>
      </c>
      <c r="AC24">
        <v>87630.689223337176</v>
      </c>
      <c r="AD24">
        <v>46.06</v>
      </c>
      <c r="AE24">
        <v>5.2223065184813384</v>
      </c>
      <c r="AF24">
        <v>313.33839110888033</v>
      </c>
      <c r="AG24">
        <v>351.20533567438844</v>
      </c>
    </row>
    <row r="25" spans="1:33" x14ac:dyDescent="0.2">
      <c r="A25" t="s">
        <v>48</v>
      </c>
      <c r="B25" t="s">
        <v>21</v>
      </c>
      <c r="C25" t="s">
        <v>12</v>
      </c>
      <c r="D25">
        <v>3</v>
      </c>
      <c r="E25">
        <v>304</v>
      </c>
      <c r="F25" s="20" t="s">
        <v>103</v>
      </c>
      <c r="G25">
        <v>21</v>
      </c>
      <c r="H25" s="23">
        <v>275590.55118110235</v>
      </c>
      <c r="I25" s="23">
        <v>111529.96810242911</v>
      </c>
      <c r="J25">
        <v>74.353312068286073</v>
      </c>
      <c r="K25">
        <v>117.5</v>
      </c>
      <c r="L25">
        <v>235</v>
      </c>
      <c r="M25">
        <v>2350</v>
      </c>
      <c r="N25">
        <v>2096.6206500000003</v>
      </c>
      <c r="O25">
        <v>12.959999999999997</v>
      </c>
      <c r="P25">
        <v>25.919999999999995</v>
      </c>
      <c r="Q25">
        <v>259.19999999999993</v>
      </c>
      <c r="R25">
        <v>231.25279679999994</v>
      </c>
      <c r="S25">
        <v>58.399999999999991</v>
      </c>
      <c r="T25">
        <v>116.79999999999998</v>
      </c>
      <c r="U25">
        <v>1167.9999999999998</v>
      </c>
      <c r="V25">
        <v>1042.0650719999999</v>
      </c>
      <c r="W25">
        <v>71.359999999999985</v>
      </c>
      <c r="X25">
        <v>142.71999999999997</v>
      </c>
      <c r="Y25">
        <v>1427.1999999999998</v>
      </c>
      <c r="Z25">
        <v>1273.3178687999998</v>
      </c>
      <c r="AA25">
        <v>27</v>
      </c>
      <c r="AB25">
        <v>177165.35433070868</v>
      </c>
      <c r="AC25">
        <v>71697.836637275876</v>
      </c>
      <c r="AD25">
        <v>2.25</v>
      </c>
      <c r="AE25">
        <v>0.25510615863185004</v>
      </c>
      <c r="AF25">
        <v>15.306369517911001</v>
      </c>
      <c r="AG25">
        <v>17.156144274150545</v>
      </c>
    </row>
    <row r="26" spans="1:33" x14ac:dyDescent="0.2">
      <c r="A26" t="s">
        <v>49</v>
      </c>
      <c r="B26" t="s">
        <v>21</v>
      </c>
      <c r="C26" t="s">
        <v>11</v>
      </c>
      <c r="D26">
        <v>4</v>
      </c>
      <c r="E26">
        <v>401</v>
      </c>
      <c r="F26" s="20" t="s">
        <v>102</v>
      </c>
      <c r="G26">
        <v>13</v>
      </c>
      <c r="H26" s="23">
        <v>170603.67454068243</v>
      </c>
      <c r="I26" s="23">
        <v>69042.361206265647</v>
      </c>
      <c r="J26">
        <v>46.028240804177095</v>
      </c>
      <c r="K26">
        <v>177.4</v>
      </c>
      <c r="L26">
        <v>354.8</v>
      </c>
      <c r="M26">
        <v>3548</v>
      </c>
      <c r="N26">
        <v>3165.4510920000002</v>
      </c>
      <c r="O26">
        <v>0</v>
      </c>
      <c r="P26">
        <v>0</v>
      </c>
      <c r="Q26">
        <v>0</v>
      </c>
      <c r="R26">
        <v>0</v>
      </c>
      <c r="S26">
        <v>1.5699999999999994</v>
      </c>
      <c r="T26">
        <v>3.1399999999999988</v>
      </c>
      <c r="U26">
        <v>31.399999999999988</v>
      </c>
      <c r="V26">
        <v>28.01442059999999</v>
      </c>
      <c r="W26">
        <v>1.5699999999999994</v>
      </c>
      <c r="X26">
        <v>3.1399999999999988</v>
      </c>
      <c r="Y26">
        <v>31.399999999999988</v>
      </c>
      <c r="Z26">
        <v>28.01442059999999</v>
      </c>
      <c r="AA26">
        <v>39</v>
      </c>
      <c r="AB26">
        <v>255905.51181102364</v>
      </c>
      <c r="AC26">
        <v>103563.54180939848</v>
      </c>
      <c r="AD26">
        <v>194.03</v>
      </c>
      <c r="AE26">
        <v>21.999221315261266</v>
      </c>
      <c r="AF26">
        <v>1319.9532789156763</v>
      </c>
      <c r="AG26">
        <v>1479.4696326726355</v>
      </c>
    </row>
    <row r="27" spans="1:33" x14ac:dyDescent="0.2">
      <c r="A27" t="s">
        <v>50</v>
      </c>
      <c r="B27" t="s">
        <v>21</v>
      </c>
      <c r="C27" t="s">
        <v>11</v>
      </c>
      <c r="D27">
        <v>4</v>
      </c>
      <c r="E27">
        <v>401</v>
      </c>
      <c r="F27" s="20" t="s">
        <v>103</v>
      </c>
      <c r="G27">
        <v>18</v>
      </c>
      <c r="H27" s="23">
        <v>236220.4724409449</v>
      </c>
      <c r="I27" s="23">
        <v>95597.11551636782</v>
      </c>
      <c r="J27">
        <v>63.731410344245212</v>
      </c>
      <c r="K27">
        <v>35.6</v>
      </c>
      <c r="L27">
        <v>71.2</v>
      </c>
      <c r="M27">
        <v>712</v>
      </c>
      <c r="N27">
        <v>635.231448</v>
      </c>
      <c r="O27">
        <v>32.660000000000004</v>
      </c>
      <c r="P27">
        <v>65.320000000000007</v>
      </c>
      <c r="Q27">
        <v>653.20000000000016</v>
      </c>
      <c r="R27">
        <v>582.77132280000023</v>
      </c>
      <c r="S27">
        <v>38.699999999999996</v>
      </c>
      <c r="T27">
        <v>77.399999999999991</v>
      </c>
      <c r="U27">
        <v>773.99999999999989</v>
      </c>
      <c r="V27">
        <v>690.54654599999992</v>
      </c>
      <c r="W27">
        <v>71.36</v>
      </c>
      <c r="X27">
        <v>142.72</v>
      </c>
      <c r="Y27">
        <v>1427.2</v>
      </c>
      <c r="Z27">
        <v>1273.3178688</v>
      </c>
      <c r="AA27">
        <v>31</v>
      </c>
      <c r="AB27">
        <v>203412.07349081367</v>
      </c>
      <c r="AC27">
        <v>82319.738361316733</v>
      </c>
      <c r="AD27">
        <v>31.61</v>
      </c>
      <c r="AE27">
        <v>3.5839580774901241</v>
      </c>
      <c r="AF27">
        <v>215.03748464940742</v>
      </c>
      <c r="AG27">
        <v>241.02476466928829</v>
      </c>
    </row>
    <row r="28" spans="1:33" x14ac:dyDescent="0.2">
      <c r="A28" t="s">
        <v>51</v>
      </c>
      <c r="B28" t="s">
        <v>21</v>
      </c>
      <c r="C28" t="s">
        <v>12</v>
      </c>
      <c r="D28">
        <v>4</v>
      </c>
      <c r="E28">
        <v>402</v>
      </c>
      <c r="F28" s="20" t="s">
        <v>102</v>
      </c>
      <c r="G28">
        <v>18</v>
      </c>
      <c r="H28" s="23">
        <v>236220.4724409449</v>
      </c>
      <c r="I28" s="23">
        <v>95597.11551636782</v>
      </c>
      <c r="J28">
        <v>63.731410344245212</v>
      </c>
      <c r="K28">
        <v>181.7</v>
      </c>
      <c r="L28">
        <v>363.4</v>
      </c>
      <c r="M28">
        <v>3634</v>
      </c>
      <c r="N28">
        <v>3242.1784860000002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36</v>
      </c>
      <c r="AB28">
        <v>236220.4724409449</v>
      </c>
      <c r="AC28">
        <v>95597.11551636782</v>
      </c>
      <c r="AD28">
        <v>190.89</v>
      </c>
      <c r="AE28">
        <v>21.643206498326151</v>
      </c>
      <c r="AF28">
        <v>1298.5923898995691</v>
      </c>
      <c r="AG28">
        <v>1455.527280218932</v>
      </c>
    </row>
    <row r="29" spans="1:33" x14ac:dyDescent="0.2">
      <c r="A29" t="s">
        <v>52</v>
      </c>
      <c r="B29" t="s">
        <v>21</v>
      </c>
      <c r="C29" t="s">
        <v>12</v>
      </c>
      <c r="D29">
        <v>4</v>
      </c>
      <c r="E29">
        <v>402</v>
      </c>
      <c r="F29" s="20" t="s">
        <v>103</v>
      </c>
      <c r="G29">
        <v>15</v>
      </c>
      <c r="H29" s="23">
        <v>196850.39370078742</v>
      </c>
      <c r="I29" s="23">
        <v>79664.262930306519</v>
      </c>
      <c r="J29">
        <v>53.109508620204352</v>
      </c>
      <c r="K29">
        <v>79.2</v>
      </c>
      <c r="L29">
        <v>158.4</v>
      </c>
      <c r="M29">
        <v>1584</v>
      </c>
      <c r="N29">
        <v>1413.211536</v>
      </c>
      <c r="O29">
        <v>3.0599999999999996</v>
      </c>
      <c r="P29">
        <v>6.1199999999999992</v>
      </c>
      <c r="Q29">
        <v>61.199999999999996</v>
      </c>
      <c r="R29">
        <v>54.601354800000003</v>
      </c>
      <c r="S29">
        <v>128</v>
      </c>
      <c r="T29">
        <v>256</v>
      </c>
      <c r="U29">
        <v>2560</v>
      </c>
      <c r="V29">
        <v>2283.9782400000004</v>
      </c>
      <c r="W29">
        <v>131.06</v>
      </c>
      <c r="X29">
        <v>262.12</v>
      </c>
      <c r="Y29">
        <v>2621.1999999999998</v>
      </c>
      <c r="Z29">
        <v>2338.5795948</v>
      </c>
      <c r="AA29">
        <v>37</v>
      </c>
      <c r="AB29">
        <v>242782.15223097114</v>
      </c>
      <c r="AC29">
        <v>98252.590947378034</v>
      </c>
      <c r="AD29">
        <v>5.0199999999999996</v>
      </c>
      <c r="AE29">
        <v>0.56917018503639416</v>
      </c>
      <c r="AF29">
        <v>34.150211102183654</v>
      </c>
      <c r="AG29">
        <v>38.277264113882538</v>
      </c>
    </row>
    <row r="30" spans="1:33" x14ac:dyDescent="0.2">
      <c r="A30" t="s">
        <v>54</v>
      </c>
      <c r="B30" t="s">
        <v>21</v>
      </c>
      <c r="C30" t="s">
        <v>10</v>
      </c>
      <c r="D30">
        <v>4</v>
      </c>
      <c r="E30">
        <v>403</v>
      </c>
      <c r="F30" s="20" t="s">
        <v>102</v>
      </c>
      <c r="G30">
        <v>15</v>
      </c>
      <c r="H30" s="23">
        <v>196850.39370078742</v>
      </c>
      <c r="I30" s="23">
        <v>79664.262930306519</v>
      </c>
      <c r="J30">
        <v>53.109508620204352</v>
      </c>
      <c r="K30">
        <v>151.69999999999999</v>
      </c>
      <c r="L30">
        <v>303.39999999999998</v>
      </c>
      <c r="M30">
        <v>3034</v>
      </c>
      <c r="N30">
        <v>2706.8710860000001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35</v>
      </c>
      <c r="AB30">
        <v>229658.79265091865</v>
      </c>
      <c r="AC30">
        <v>92941.640085357605</v>
      </c>
      <c r="AD30">
        <v>54.91</v>
      </c>
      <c r="AE30">
        <v>6.2257240757666139</v>
      </c>
      <c r="AF30">
        <v>373.54344454599686</v>
      </c>
      <c r="AG30">
        <v>418.68616981938055</v>
      </c>
    </row>
    <row r="31" spans="1:33" x14ac:dyDescent="0.2">
      <c r="A31" t="s">
        <v>55</v>
      </c>
      <c r="B31" t="s">
        <v>21</v>
      </c>
      <c r="C31" t="s">
        <v>10</v>
      </c>
      <c r="D31">
        <v>4</v>
      </c>
      <c r="E31">
        <v>403</v>
      </c>
      <c r="F31" s="20" t="s">
        <v>103</v>
      </c>
      <c r="G31">
        <v>13</v>
      </c>
      <c r="H31" s="23">
        <v>170603.67454068243</v>
      </c>
      <c r="I31" s="23">
        <v>69042.361206265647</v>
      </c>
      <c r="J31">
        <v>46.028240804177095</v>
      </c>
      <c r="K31">
        <v>78.099999999999994</v>
      </c>
      <c r="L31">
        <v>156.19999999999999</v>
      </c>
      <c r="M31">
        <v>1562</v>
      </c>
      <c r="N31">
        <v>1393.5835980000002</v>
      </c>
      <c r="O31">
        <v>20.959999999999997</v>
      </c>
      <c r="P31">
        <v>41.919999999999995</v>
      </c>
      <c r="Q31">
        <v>419.19999999999993</v>
      </c>
      <c r="R31">
        <v>374.00143679999996</v>
      </c>
      <c r="S31">
        <v>15.36</v>
      </c>
      <c r="T31">
        <v>30.72</v>
      </c>
      <c r="U31">
        <v>307.2</v>
      </c>
      <c r="V31">
        <v>274.07738879999999</v>
      </c>
      <c r="W31">
        <v>36.319999999999993</v>
      </c>
      <c r="X31">
        <v>72.639999999999986</v>
      </c>
      <c r="Y31">
        <v>726.39999999999986</v>
      </c>
      <c r="Z31">
        <v>648.07882559999996</v>
      </c>
      <c r="AA31">
        <v>19</v>
      </c>
      <c r="AB31">
        <v>124671.91601049869</v>
      </c>
      <c r="AC31">
        <v>50454.033189194131</v>
      </c>
      <c r="AD31">
        <v>6.48</v>
      </c>
      <c r="AE31">
        <v>0.73470573685972806</v>
      </c>
      <c r="AF31">
        <v>44.082344211583681</v>
      </c>
      <c r="AG31">
        <v>49.409695509553565</v>
      </c>
    </row>
    <row r="32" spans="1:33" x14ac:dyDescent="0.2">
      <c r="A32" t="s">
        <v>56</v>
      </c>
      <c r="B32" t="s">
        <v>21</v>
      </c>
      <c r="C32" t="s">
        <v>9</v>
      </c>
      <c r="D32">
        <v>4</v>
      </c>
      <c r="E32">
        <v>404</v>
      </c>
      <c r="F32" s="20" t="s">
        <v>102</v>
      </c>
      <c r="G32">
        <v>18</v>
      </c>
      <c r="H32" s="23">
        <v>236220.4724409449</v>
      </c>
      <c r="I32" s="23">
        <v>95597.11551636782</v>
      </c>
      <c r="J32">
        <v>63.731410344245212</v>
      </c>
      <c r="K32">
        <v>139.4</v>
      </c>
      <c r="L32">
        <v>278.8</v>
      </c>
      <c r="M32">
        <v>2788</v>
      </c>
      <c r="N32">
        <v>2487.3950520000003</v>
      </c>
      <c r="O32">
        <v>0.12999999999999989</v>
      </c>
      <c r="P32">
        <v>0.25999999999999979</v>
      </c>
      <c r="Q32">
        <v>2.5999999999999979</v>
      </c>
      <c r="R32">
        <v>2.3196653999999981</v>
      </c>
      <c r="S32">
        <v>15.66</v>
      </c>
      <c r="T32">
        <v>31.32</v>
      </c>
      <c r="U32">
        <v>313.2</v>
      </c>
      <c r="V32">
        <v>279.43046279999999</v>
      </c>
      <c r="W32">
        <v>15.79</v>
      </c>
      <c r="X32">
        <v>31.58</v>
      </c>
      <c r="Y32">
        <v>315.8</v>
      </c>
      <c r="Z32">
        <v>281.75012820000001</v>
      </c>
      <c r="AA32">
        <v>33</v>
      </c>
      <c r="AB32">
        <v>216535.43307086616</v>
      </c>
      <c r="AC32">
        <v>87630.689223337176</v>
      </c>
      <c r="AD32">
        <v>60.37</v>
      </c>
      <c r="AE32">
        <v>6.8447816873799034</v>
      </c>
      <c r="AF32">
        <v>410.68690124279419</v>
      </c>
      <c r="AG32">
        <v>460.31841325798581</v>
      </c>
    </row>
    <row r="33" spans="1:33" x14ac:dyDescent="0.2">
      <c r="A33" t="s">
        <v>57</v>
      </c>
      <c r="B33" t="s">
        <v>21</v>
      </c>
      <c r="C33" t="s">
        <v>9</v>
      </c>
      <c r="D33">
        <v>4</v>
      </c>
      <c r="E33">
        <v>404</v>
      </c>
      <c r="F33" s="20" t="s">
        <v>103</v>
      </c>
      <c r="G33">
        <v>15</v>
      </c>
      <c r="H33" s="23">
        <v>196850.39370078742</v>
      </c>
      <c r="I33" s="23">
        <v>79664.262930306519</v>
      </c>
      <c r="J33">
        <v>53.109508620204352</v>
      </c>
      <c r="K33">
        <v>137.9</v>
      </c>
      <c r="L33">
        <v>275.8</v>
      </c>
      <c r="M33">
        <v>2758</v>
      </c>
      <c r="N33">
        <v>2460.6296820000002</v>
      </c>
      <c r="O33">
        <v>31.16</v>
      </c>
      <c r="P33">
        <v>62.32</v>
      </c>
      <c r="Q33">
        <v>623.20000000000005</v>
      </c>
      <c r="R33">
        <v>556.00595280000005</v>
      </c>
      <c r="S33">
        <v>41</v>
      </c>
      <c r="T33">
        <v>82</v>
      </c>
      <c r="U33">
        <v>820</v>
      </c>
      <c r="V33">
        <v>731.58678000000009</v>
      </c>
      <c r="W33">
        <v>72.16</v>
      </c>
      <c r="X33">
        <v>144.32</v>
      </c>
      <c r="Y33">
        <v>1443.2</v>
      </c>
      <c r="Z33">
        <v>1287.5927328</v>
      </c>
      <c r="AA33">
        <v>30</v>
      </c>
      <c r="AB33">
        <v>196850.39370078742</v>
      </c>
      <c r="AC33">
        <v>79664.262930306519</v>
      </c>
      <c r="AD33">
        <v>5.84</v>
      </c>
      <c r="AE33">
        <v>0.66214220729333495</v>
      </c>
      <c r="AF33">
        <v>39.728532437600101</v>
      </c>
      <c r="AG33">
        <v>44.529725582684065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Combined Data</vt:lpstr>
      <vt:lpstr>METADATA</vt:lpstr>
      <vt:lpstr>m_sw</vt:lpstr>
      <vt:lpstr>wf</vt:lpstr>
      <vt:lpstr>100_seed_weight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2025-01-26T16:06:11Z</dcterms:modified>
</cp:coreProperties>
</file>