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239/Library/CloudStorage/Box-Box/ECOBEAN/Experiments/Interrow Mowing Trial/Data/"/>
    </mc:Choice>
  </mc:AlternateContent>
  <xr:revisionPtr revIDLastSave="0" documentId="13_ncr:1_{19855074-124D-6145-8EEC-6351152999F2}" xr6:coauthVersionLast="47" xr6:coauthVersionMax="47" xr10:uidLastSave="{00000000-0000-0000-0000-000000000000}"/>
  <bookViews>
    <workbookView xWindow="400" yWindow="-21100" windowWidth="34560" windowHeight="19960" activeTab="7" xr2:uid="{D9C177FB-1461-5243-831C-27D0D02B7C1C}"/>
  </bookViews>
  <sheets>
    <sheet name="READMe" sheetId="6" r:id="rId1"/>
    <sheet name="cereal_rye_weed_biomass" sheetId="1" r:id="rId2"/>
    <sheet name="dry_bean_emergence" sheetId="2" r:id="rId3"/>
    <sheet name="dry_bean_biomass" sheetId="10" r:id="rId4"/>
    <sheet name="weeds_biomass" sheetId="11" r:id="rId5"/>
    <sheet name="harvest_data" sheetId="12" r:id="rId6"/>
    <sheet name="combined_data" sheetId="9" r:id="rId7"/>
    <sheet name="METADATA" sheetId="13" r:id="rId8"/>
    <sheet name="m_sw" sheetId="14" r:id="rId9"/>
    <sheet name="wf" sheetId="15" r:id="rId10"/>
    <sheet name="100" sheetId="8" r:id="rId11"/>
  </sheets>
  <definedNames>
    <definedName name="_xlnm._FilterDatabase" localSheetId="6" hidden="1">combined_data!$A$1:$AG$38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2" l="1"/>
  <c r="W6" i="12"/>
  <c r="I38" i="9"/>
  <c r="U7" i="12"/>
  <c r="V7" i="12"/>
  <c r="W7" i="12"/>
  <c r="U8" i="12"/>
  <c r="V8" i="12"/>
  <c r="W8" i="12"/>
  <c r="U9" i="12"/>
  <c r="V9" i="12"/>
  <c r="W9" i="12"/>
  <c r="U10" i="12"/>
  <c r="V10" i="12"/>
  <c r="W10" i="12"/>
  <c r="U11" i="12"/>
  <c r="V11" i="12"/>
  <c r="W11" i="12"/>
  <c r="U12" i="12"/>
  <c r="V12" i="12"/>
  <c r="W12" i="12"/>
  <c r="U13" i="12"/>
  <c r="V13" i="12"/>
  <c r="W13" i="12"/>
  <c r="U14" i="12"/>
  <c r="V14" i="12"/>
  <c r="W14" i="12"/>
  <c r="U15" i="12"/>
  <c r="V15" i="12"/>
  <c r="W15" i="12"/>
  <c r="U16" i="12"/>
  <c r="V16" i="12"/>
  <c r="W16" i="12"/>
  <c r="U17" i="12"/>
  <c r="V17" i="12"/>
  <c r="W17" i="12"/>
  <c r="U18" i="12"/>
  <c r="V18" i="12"/>
  <c r="W18" i="12"/>
  <c r="U19" i="12"/>
  <c r="V19" i="12"/>
  <c r="W19" i="12"/>
  <c r="U20" i="12"/>
  <c r="V20" i="12"/>
  <c r="W20" i="12"/>
  <c r="U21" i="12"/>
  <c r="V21" i="12"/>
  <c r="W21" i="12"/>
  <c r="U22" i="12"/>
  <c r="V22" i="12"/>
  <c r="W22" i="12"/>
  <c r="U23" i="12"/>
  <c r="V23" i="12"/>
  <c r="W23" i="12"/>
  <c r="U24" i="12"/>
  <c r="V24" i="12"/>
  <c r="W24" i="12"/>
  <c r="U25" i="12"/>
  <c r="V25" i="12"/>
  <c r="W25" i="12"/>
  <c r="U26" i="12"/>
  <c r="V26" i="12"/>
  <c r="W26" i="12"/>
  <c r="U27" i="12"/>
  <c r="V27" i="12"/>
  <c r="W27" i="12"/>
  <c r="U28" i="12"/>
  <c r="V28" i="12"/>
  <c r="W28" i="12"/>
  <c r="U29" i="12"/>
  <c r="V29" i="12"/>
  <c r="W29" i="12"/>
  <c r="U30" i="12"/>
  <c r="V30" i="12"/>
  <c r="W30" i="12"/>
  <c r="U31" i="12"/>
  <c r="V31" i="12"/>
  <c r="W31" i="12"/>
  <c r="U32" i="12"/>
  <c r="V32" i="12"/>
  <c r="W32" i="12"/>
  <c r="U33" i="12"/>
  <c r="V33" i="12"/>
  <c r="W33" i="12"/>
  <c r="U34" i="12"/>
  <c r="V34" i="12"/>
  <c r="W34" i="12"/>
  <c r="U35" i="12"/>
  <c r="V35" i="12"/>
  <c r="W35" i="12"/>
  <c r="U36" i="12"/>
  <c r="V36" i="12"/>
  <c r="W36" i="12"/>
  <c r="U37" i="12"/>
  <c r="V37" i="12"/>
  <c r="W37" i="12"/>
  <c r="U38" i="12"/>
  <c r="V38" i="12"/>
  <c r="W38" i="12"/>
  <c r="U39" i="12"/>
  <c r="V39" i="12"/>
  <c r="W39" i="12"/>
  <c r="U40" i="12"/>
  <c r="V40" i="12"/>
  <c r="W40" i="12"/>
  <c r="U41" i="12"/>
  <c r="V41" i="12"/>
  <c r="W41" i="12"/>
  <c r="U6" i="12"/>
  <c r="V6" i="12"/>
  <c r="O7" i="12"/>
  <c r="P7" i="12"/>
  <c r="Q7" i="12" s="1"/>
  <c r="T7" i="12"/>
  <c r="O8" i="12"/>
  <c r="P8" i="12"/>
  <c r="Q8" i="12"/>
  <c r="R8" i="12" s="1"/>
  <c r="T8" i="12"/>
  <c r="O9" i="12"/>
  <c r="P9" i="12"/>
  <c r="Q9" i="12"/>
  <c r="R9" i="12" s="1"/>
  <c r="S9" i="12"/>
  <c r="T9" i="12"/>
  <c r="O10" i="12"/>
  <c r="P10" i="12"/>
  <c r="Q10" i="12"/>
  <c r="S10" i="12" s="1"/>
  <c r="R10" i="12"/>
  <c r="T10" i="12"/>
  <c r="O11" i="12"/>
  <c r="P11" i="12"/>
  <c r="Q11" i="12"/>
  <c r="R11" i="12" s="1"/>
  <c r="S11" i="12"/>
  <c r="T11" i="12"/>
  <c r="O12" i="12"/>
  <c r="P12" i="12"/>
  <c r="Q12" i="12"/>
  <c r="S12" i="12" s="1"/>
  <c r="R12" i="12"/>
  <c r="T12" i="12"/>
  <c r="O13" i="12"/>
  <c r="P13" i="12"/>
  <c r="Q13" i="12"/>
  <c r="R13" i="12" s="1"/>
  <c r="S13" i="12"/>
  <c r="T13" i="12"/>
  <c r="O14" i="12"/>
  <c r="P14" i="12"/>
  <c r="Q14" i="12"/>
  <c r="S14" i="12" s="1"/>
  <c r="R14" i="12"/>
  <c r="T14" i="12"/>
  <c r="O15" i="12"/>
  <c r="P15" i="12"/>
  <c r="Q15" i="12"/>
  <c r="R15" i="12" s="1"/>
  <c r="S15" i="12"/>
  <c r="T15" i="12"/>
  <c r="O16" i="12"/>
  <c r="P16" i="12"/>
  <c r="Q16" i="12"/>
  <c r="S16" i="12" s="1"/>
  <c r="R16" i="12"/>
  <c r="T16" i="12"/>
  <c r="O17" i="12"/>
  <c r="P17" i="12"/>
  <c r="Q17" i="12"/>
  <c r="R17" i="12" s="1"/>
  <c r="S17" i="12"/>
  <c r="T17" i="12"/>
  <c r="O18" i="12"/>
  <c r="P18" i="12"/>
  <c r="Q18" i="12"/>
  <c r="S18" i="12" s="1"/>
  <c r="R18" i="12"/>
  <c r="T18" i="12"/>
  <c r="O19" i="12"/>
  <c r="P19" i="12"/>
  <c r="Q19" i="12"/>
  <c r="R19" i="12" s="1"/>
  <c r="S19" i="12"/>
  <c r="T19" i="12"/>
  <c r="O20" i="12"/>
  <c r="P20" i="12"/>
  <c r="Q20" i="12" s="1"/>
  <c r="T20" i="12"/>
  <c r="O21" i="12"/>
  <c r="P21" i="12"/>
  <c r="Q21" i="12"/>
  <c r="R21" i="12" s="1"/>
  <c r="S21" i="12"/>
  <c r="T21" i="12"/>
  <c r="O22" i="12"/>
  <c r="P22" i="12"/>
  <c r="Q22" i="12"/>
  <c r="S22" i="12" s="1"/>
  <c r="R22" i="12"/>
  <c r="T22" i="12"/>
  <c r="O23" i="12"/>
  <c r="P23" i="12"/>
  <c r="Q23" i="12"/>
  <c r="R23" i="12" s="1"/>
  <c r="S23" i="12"/>
  <c r="T23" i="12"/>
  <c r="O24" i="12"/>
  <c r="P24" i="12"/>
  <c r="Q24" i="12"/>
  <c r="S24" i="12" s="1"/>
  <c r="R24" i="12"/>
  <c r="T24" i="12"/>
  <c r="O25" i="12"/>
  <c r="P25" i="12"/>
  <c r="Q25" i="12"/>
  <c r="R25" i="12" s="1"/>
  <c r="S25" i="12"/>
  <c r="T25" i="12"/>
  <c r="O26" i="12"/>
  <c r="P26" i="12"/>
  <c r="Q26" i="12"/>
  <c r="S26" i="12" s="1"/>
  <c r="R26" i="12"/>
  <c r="T26" i="12"/>
  <c r="O27" i="12"/>
  <c r="P27" i="12"/>
  <c r="Q27" i="12"/>
  <c r="R27" i="12" s="1"/>
  <c r="S27" i="12"/>
  <c r="T27" i="12"/>
  <c r="O28" i="12"/>
  <c r="P28" i="12"/>
  <c r="Q28" i="12"/>
  <c r="S28" i="12" s="1"/>
  <c r="R28" i="12"/>
  <c r="T28" i="12"/>
  <c r="O29" i="12"/>
  <c r="P29" i="12"/>
  <c r="Q29" i="12"/>
  <c r="R29" i="12" s="1"/>
  <c r="S29" i="12"/>
  <c r="T29" i="12"/>
  <c r="O30" i="12"/>
  <c r="P30" i="12"/>
  <c r="Q30" i="12"/>
  <c r="S30" i="12" s="1"/>
  <c r="R30" i="12"/>
  <c r="T30" i="12"/>
  <c r="O31" i="12"/>
  <c r="P31" i="12"/>
  <c r="Q31" i="12"/>
  <c r="R31" i="12" s="1"/>
  <c r="S31" i="12"/>
  <c r="T31" i="12"/>
  <c r="O32" i="12"/>
  <c r="P32" i="12"/>
  <c r="Q32" i="12"/>
  <c r="S32" i="12" s="1"/>
  <c r="R32" i="12"/>
  <c r="T32" i="12"/>
  <c r="O33" i="12"/>
  <c r="P33" i="12"/>
  <c r="Q33" i="12"/>
  <c r="R33" i="12" s="1"/>
  <c r="S33" i="12"/>
  <c r="T33" i="12"/>
  <c r="O34" i="12"/>
  <c r="P34" i="12"/>
  <c r="Q34" i="12"/>
  <c r="S34" i="12" s="1"/>
  <c r="R34" i="12"/>
  <c r="T34" i="12"/>
  <c r="O35" i="12"/>
  <c r="P35" i="12"/>
  <c r="Q35" i="12"/>
  <c r="R35" i="12" s="1"/>
  <c r="S35" i="12"/>
  <c r="T35" i="12"/>
  <c r="O36" i="12"/>
  <c r="P36" i="12"/>
  <c r="Q36" i="12"/>
  <c r="S36" i="12" s="1"/>
  <c r="R36" i="12"/>
  <c r="T36" i="12"/>
  <c r="O37" i="12"/>
  <c r="P37" i="12"/>
  <c r="Q37" i="12"/>
  <c r="R37" i="12" s="1"/>
  <c r="S37" i="12"/>
  <c r="T37" i="12"/>
  <c r="O38" i="12"/>
  <c r="P38" i="12"/>
  <c r="Q38" i="12"/>
  <c r="S38" i="12" s="1"/>
  <c r="R38" i="12"/>
  <c r="T38" i="12"/>
  <c r="O39" i="12"/>
  <c r="P39" i="12"/>
  <c r="Q39" i="12"/>
  <c r="R39" i="12" s="1"/>
  <c r="S39" i="12"/>
  <c r="T39" i="12"/>
  <c r="O40" i="12"/>
  <c r="P40" i="12"/>
  <c r="Q40" i="12"/>
  <c r="S40" i="12" s="1"/>
  <c r="R40" i="12"/>
  <c r="T40" i="12"/>
  <c r="O41" i="12"/>
  <c r="P41" i="12"/>
  <c r="Q41" i="12"/>
  <c r="R41" i="12" s="1"/>
  <c r="S41" i="12"/>
  <c r="T41" i="12"/>
  <c r="T6" i="12"/>
  <c r="P6" i="12"/>
  <c r="Q6" i="12"/>
  <c r="O6" i="12"/>
  <c r="K7" i="12"/>
  <c r="L7" i="12" s="1"/>
  <c r="K8" i="12"/>
  <c r="L8" i="12"/>
  <c r="K9" i="12"/>
  <c r="L9" i="12" s="1"/>
  <c r="K10" i="12"/>
  <c r="L10" i="12"/>
  <c r="K11" i="12"/>
  <c r="L11" i="12"/>
  <c r="K12" i="12"/>
  <c r="L12" i="12"/>
  <c r="K13" i="12"/>
  <c r="L13" i="12" s="1"/>
  <c r="K14" i="12"/>
  <c r="L14" i="12"/>
  <c r="K15" i="12"/>
  <c r="L15" i="12"/>
  <c r="K16" i="12"/>
  <c r="L16" i="12"/>
  <c r="K17" i="12"/>
  <c r="L17" i="12"/>
  <c r="K18" i="12"/>
  <c r="L18" i="12"/>
  <c r="K19" i="12"/>
  <c r="L19" i="12" s="1"/>
  <c r="K20" i="12"/>
  <c r="L20" i="12"/>
  <c r="K21" i="12"/>
  <c r="L21" i="12"/>
  <c r="K22" i="12"/>
  <c r="L22" i="12"/>
  <c r="K23" i="12"/>
  <c r="L23" i="12"/>
  <c r="K24" i="12"/>
  <c r="L24" i="12"/>
  <c r="K25" i="12"/>
  <c r="L25" i="12" s="1"/>
  <c r="K26" i="12"/>
  <c r="L26" i="12"/>
  <c r="K27" i="12"/>
  <c r="L27" i="12"/>
  <c r="K28" i="12"/>
  <c r="L28" i="12"/>
  <c r="K29" i="12"/>
  <c r="L29" i="12"/>
  <c r="K30" i="12"/>
  <c r="L30" i="12"/>
  <c r="K31" i="12"/>
  <c r="L31" i="12" s="1"/>
  <c r="K32" i="12"/>
  <c r="L32" i="12"/>
  <c r="K33" i="12"/>
  <c r="L33" i="12"/>
  <c r="K34" i="12"/>
  <c r="L34" i="12"/>
  <c r="K35" i="12"/>
  <c r="L35" i="12"/>
  <c r="K36" i="12"/>
  <c r="L36" i="12"/>
  <c r="K37" i="12"/>
  <c r="L37" i="12" s="1"/>
  <c r="K38" i="12"/>
  <c r="L38" i="12"/>
  <c r="K39" i="12"/>
  <c r="L39" i="12"/>
  <c r="K40" i="12"/>
  <c r="L40" i="12"/>
  <c r="K41" i="12"/>
  <c r="L41" i="12"/>
  <c r="K6" i="12"/>
  <c r="L6" i="12" s="1"/>
  <c r="Q7" i="11"/>
  <c r="R7" i="11"/>
  <c r="S7" i="11"/>
  <c r="Q8" i="11"/>
  <c r="R8" i="11"/>
  <c r="S8" i="11"/>
  <c r="Q9" i="11"/>
  <c r="R9" i="11"/>
  <c r="S9" i="11"/>
  <c r="Q10" i="11"/>
  <c r="R10" i="11"/>
  <c r="S10" i="11"/>
  <c r="Q11" i="11"/>
  <c r="R11" i="11"/>
  <c r="S11" i="11"/>
  <c r="Q12" i="11"/>
  <c r="R12" i="11"/>
  <c r="S12" i="11"/>
  <c r="Q13" i="11"/>
  <c r="R13" i="11"/>
  <c r="S13" i="11"/>
  <c r="Q14" i="11"/>
  <c r="R14" i="11"/>
  <c r="S14" i="11"/>
  <c r="Q15" i="11"/>
  <c r="R15" i="11"/>
  <c r="S15" i="11"/>
  <c r="Q16" i="11"/>
  <c r="R16" i="11"/>
  <c r="S16" i="11"/>
  <c r="Q17" i="11"/>
  <c r="R17" i="11"/>
  <c r="S17" i="11"/>
  <c r="Q18" i="11"/>
  <c r="R18" i="11"/>
  <c r="S18" i="11"/>
  <c r="Q19" i="11"/>
  <c r="R19" i="11"/>
  <c r="S19" i="11"/>
  <c r="Q20" i="11"/>
  <c r="R20" i="11"/>
  <c r="S20" i="11"/>
  <c r="Q21" i="11"/>
  <c r="R21" i="11"/>
  <c r="S21" i="11"/>
  <c r="Q22" i="11"/>
  <c r="R22" i="11"/>
  <c r="S22" i="11"/>
  <c r="Q23" i="11"/>
  <c r="R23" i="11"/>
  <c r="S23" i="11"/>
  <c r="Q24" i="11"/>
  <c r="R24" i="11"/>
  <c r="S24" i="11"/>
  <c r="Q25" i="11"/>
  <c r="R25" i="11"/>
  <c r="S25" i="11"/>
  <c r="Q26" i="11"/>
  <c r="R26" i="11"/>
  <c r="S26" i="11"/>
  <c r="Q27" i="11"/>
  <c r="R27" i="11"/>
  <c r="S27" i="11"/>
  <c r="Q28" i="11"/>
  <c r="R28" i="11"/>
  <c r="S28" i="11"/>
  <c r="Q29" i="11"/>
  <c r="R29" i="11"/>
  <c r="S29" i="11"/>
  <c r="Q30" i="11"/>
  <c r="R30" i="11"/>
  <c r="S30" i="11"/>
  <c r="Q31" i="11"/>
  <c r="R31" i="11"/>
  <c r="S31" i="11"/>
  <c r="Q32" i="11"/>
  <c r="R32" i="11"/>
  <c r="S32" i="11"/>
  <c r="Q33" i="11"/>
  <c r="R33" i="11"/>
  <c r="S33" i="11"/>
  <c r="Q34" i="11"/>
  <c r="R34" i="11"/>
  <c r="S34" i="11"/>
  <c r="Q35" i="11"/>
  <c r="R35" i="11"/>
  <c r="S35" i="11"/>
  <c r="Q36" i="11"/>
  <c r="R36" i="11"/>
  <c r="S36" i="11"/>
  <c r="Q37" i="11"/>
  <c r="R37" i="11"/>
  <c r="S37" i="11"/>
  <c r="Q38" i="11"/>
  <c r="R38" i="11"/>
  <c r="S38" i="11"/>
  <c r="Q39" i="11"/>
  <c r="R39" i="11"/>
  <c r="S39" i="11"/>
  <c r="Q40" i="11"/>
  <c r="R40" i="11"/>
  <c r="S40" i="11"/>
  <c r="Q41" i="11"/>
  <c r="R41" i="11"/>
  <c r="S41" i="11"/>
  <c r="R6" i="11"/>
  <c r="S6" i="11" s="1"/>
  <c r="Q6" i="11"/>
  <c r="P41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6" i="11"/>
  <c r="M7" i="11"/>
  <c r="N7" i="11"/>
  <c r="O7" i="11"/>
  <c r="M8" i="11"/>
  <c r="N8" i="11"/>
  <c r="O8" i="11"/>
  <c r="M9" i="11"/>
  <c r="N9" i="11"/>
  <c r="O9" i="11"/>
  <c r="M10" i="11"/>
  <c r="N10" i="11"/>
  <c r="O10" i="11"/>
  <c r="M11" i="11"/>
  <c r="N11" i="11"/>
  <c r="O11" i="11"/>
  <c r="M12" i="11"/>
  <c r="N12" i="11"/>
  <c r="O12" i="11"/>
  <c r="M13" i="11"/>
  <c r="N13" i="11"/>
  <c r="O13" i="11"/>
  <c r="M14" i="11"/>
  <c r="N14" i="11"/>
  <c r="O14" i="11"/>
  <c r="M15" i="11"/>
  <c r="N15" i="11"/>
  <c r="O15" i="11"/>
  <c r="M16" i="11"/>
  <c r="N16" i="11"/>
  <c r="O16" i="11"/>
  <c r="M17" i="11"/>
  <c r="N17" i="11"/>
  <c r="O17" i="11"/>
  <c r="M18" i="11"/>
  <c r="N18" i="11"/>
  <c r="O18" i="11"/>
  <c r="M19" i="11"/>
  <c r="N19" i="11"/>
  <c r="O19" i="11"/>
  <c r="M20" i="11"/>
  <c r="N20" i="11"/>
  <c r="O20" i="11"/>
  <c r="M21" i="11"/>
  <c r="N21" i="11"/>
  <c r="O21" i="11"/>
  <c r="M22" i="11"/>
  <c r="N22" i="11"/>
  <c r="O22" i="11"/>
  <c r="M23" i="11"/>
  <c r="N23" i="11"/>
  <c r="O23" i="11"/>
  <c r="M24" i="11"/>
  <c r="N24" i="11"/>
  <c r="O24" i="11"/>
  <c r="M25" i="11"/>
  <c r="N25" i="11"/>
  <c r="O25" i="11"/>
  <c r="M26" i="11"/>
  <c r="N26" i="11"/>
  <c r="O26" i="11"/>
  <c r="M27" i="11"/>
  <c r="N27" i="11"/>
  <c r="O27" i="11"/>
  <c r="M28" i="11"/>
  <c r="N28" i="11"/>
  <c r="O28" i="11"/>
  <c r="M29" i="11"/>
  <c r="N29" i="11"/>
  <c r="O29" i="11"/>
  <c r="M30" i="11"/>
  <c r="N30" i="11"/>
  <c r="O30" i="11"/>
  <c r="M31" i="11"/>
  <c r="N31" i="11"/>
  <c r="O31" i="11"/>
  <c r="M32" i="11"/>
  <c r="N32" i="11"/>
  <c r="O32" i="11"/>
  <c r="M33" i="11"/>
  <c r="N33" i="11"/>
  <c r="O33" i="11"/>
  <c r="M34" i="11"/>
  <c r="N34" i="11"/>
  <c r="O34" i="11"/>
  <c r="M35" i="11"/>
  <c r="N35" i="11"/>
  <c r="O35" i="11"/>
  <c r="M36" i="11"/>
  <c r="N36" i="11"/>
  <c r="O36" i="11"/>
  <c r="M37" i="11"/>
  <c r="N37" i="11"/>
  <c r="O37" i="11"/>
  <c r="M38" i="11"/>
  <c r="N38" i="11"/>
  <c r="O38" i="11"/>
  <c r="M39" i="11"/>
  <c r="N39" i="11"/>
  <c r="O39" i="11"/>
  <c r="M40" i="11"/>
  <c r="N40" i="11"/>
  <c r="O40" i="11"/>
  <c r="M41" i="11"/>
  <c r="N41" i="11"/>
  <c r="O41" i="11"/>
  <c r="N6" i="11"/>
  <c r="O6" i="11" s="1"/>
  <c r="M6" i="11"/>
  <c r="I7" i="11"/>
  <c r="J7" i="11"/>
  <c r="K7" i="11" s="1"/>
  <c r="I8" i="11"/>
  <c r="J8" i="11"/>
  <c r="K8" i="11"/>
  <c r="I9" i="11"/>
  <c r="J9" i="11"/>
  <c r="K9" i="11"/>
  <c r="I10" i="11"/>
  <c r="J10" i="11"/>
  <c r="K10" i="11"/>
  <c r="I11" i="11"/>
  <c r="J11" i="11"/>
  <c r="K11" i="11" s="1"/>
  <c r="I12" i="11"/>
  <c r="J12" i="11"/>
  <c r="K12" i="11"/>
  <c r="I13" i="11"/>
  <c r="J13" i="11"/>
  <c r="K13" i="11"/>
  <c r="I14" i="11"/>
  <c r="J14" i="11"/>
  <c r="K14" i="11"/>
  <c r="I15" i="11"/>
  <c r="J15" i="11"/>
  <c r="K15" i="11" s="1"/>
  <c r="I16" i="11"/>
  <c r="J16" i="11"/>
  <c r="K16" i="11"/>
  <c r="I17" i="11"/>
  <c r="J17" i="11"/>
  <c r="K17" i="11"/>
  <c r="I18" i="11"/>
  <c r="J18" i="11"/>
  <c r="K18" i="11"/>
  <c r="I19" i="11"/>
  <c r="J19" i="11"/>
  <c r="K19" i="11" s="1"/>
  <c r="I20" i="11"/>
  <c r="J20" i="11"/>
  <c r="K20" i="11"/>
  <c r="I21" i="11"/>
  <c r="J21" i="11"/>
  <c r="K21" i="11"/>
  <c r="I22" i="11"/>
  <c r="J22" i="11"/>
  <c r="K22" i="11"/>
  <c r="I23" i="11"/>
  <c r="J23" i="11"/>
  <c r="K23" i="11" s="1"/>
  <c r="I24" i="11"/>
  <c r="J24" i="11"/>
  <c r="K24" i="11"/>
  <c r="I25" i="11"/>
  <c r="J25" i="11"/>
  <c r="K25" i="11"/>
  <c r="I26" i="11"/>
  <c r="J26" i="11"/>
  <c r="K26" i="11"/>
  <c r="I27" i="11"/>
  <c r="J27" i="11"/>
  <c r="K27" i="11" s="1"/>
  <c r="I28" i="11"/>
  <c r="J28" i="11"/>
  <c r="K28" i="11"/>
  <c r="I29" i="11"/>
  <c r="J29" i="11"/>
  <c r="K29" i="11"/>
  <c r="I30" i="11"/>
  <c r="J30" i="11"/>
  <c r="K30" i="11"/>
  <c r="I31" i="11"/>
  <c r="J31" i="11"/>
  <c r="K31" i="11" s="1"/>
  <c r="I32" i="11"/>
  <c r="J32" i="11"/>
  <c r="K32" i="11"/>
  <c r="I33" i="11"/>
  <c r="J33" i="11"/>
  <c r="K33" i="11"/>
  <c r="I34" i="11"/>
  <c r="J34" i="11"/>
  <c r="K34" i="11"/>
  <c r="I35" i="11"/>
  <c r="J35" i="11"/>
  <c r="K35" i="11" s="1"/>
  <c r="I36" i="11"/>
  <c r="J36" i="11"/>
  <c r="K36" i="11"/>
  <c r="I37" i="11"/>
  <c r="J37" i="11"/>
  <c r="K37" i="11"/>
  <c r="I38" i="11"/>
  <c r="J38" i="11"/>
  <c r="K38" i="11"/>
  <c r="I39" i="11"/>
  <c r="J39" i="11"/>
  <c r="K39" i="11" s="1"/>
  <c r="I40" i="11"/>
  <c r="J40" i="11"/>
  <c r="K40" i="11"/>
  <c r="I41" i="11"/>
  <c r="J41" i="11"/>
  <c r="K41" i="11"/>
  <c r="J6" i="11"/>
  <c r="K6" i="11" s="1"/>
  <c r="I6" i="11"/>
  <c r="K40" i="10"/>
  <c r="I7" i="10"/>
  <c r="J7" i="10"/>
  <c r="K7" i="10" s="1"/>
  <c r="I8" i="10"/>
  <c r="J8" i="10"/>
  <c r="K8" i="10"/>
  <c r="I9" i="10"/>
  <c r="J9" i="10"/>
  <c r="K9" i="10"/>
  <c r="I10" i="10"/>
  <c r="J10" i="10"/>
  <c r="K10" i="10" s="1"/>
  <c r="I11" i="10"/>
  <c r="J11" i="10"/>
  <c r="K11" i="10"/>
  <c r="I12" i="10"/>
  <c r="J12" i="10"/>
  <c r="K12" i="10"/>
  <c r="I13" i="10"/>
  <c r="J13" i="10"/>
  <c r="K13" i="10"/>
  <c r="I14" i="10"/>
  <c r="J14" i="10"/>
  <c r="K14" i="10" s="1"/>
  <c r="I15" i="10"/>
  <c r="J15" i="10"/>
  <c r="K15" i="10"/>
  <c r="I16" i="10"/>
  <c r="J16" i="10"/>
  <c r="K16" i="10"/>
  <c r="I17" i="10"/>
  <c r="J17" i="10"/>
  <c r="K17" i="10"/>
  <c r="I18" i="10"/>
  <c r="J18" i="10"/>
  <c r="K18" i="10" s="1"/>
  <c r="I19" i="10"/>
  <c r="J19" i="10"/>
  <c r="K19" i="10"/>
  <c r="I20" i="10"/>
  <c r="J20" i="10"/>
  <c r="K20" i="10"/>
  <c r="I21" i="10"/>
  <c r="J21" i="10"/>
  <c r="K21" i="10"/>
  <c r="I22" i="10"/>
  <c r="J22" i="10"/>
  <c r="K22" i="10" s="1"/>
  <c r="I23" i="10"/>
  <c r="J23" i="10"/>
  <c r="K23" i="10"/>
  <c r="I24" i="10"/>
  <c r="J24" i="10"/>
  <c r="K24" i="10"/>
  <c r="I25" i="10"/>
  <c r="J25" i="10"/>
  <c r="K25" i="10"/>
  <c r="I26" i="10"/>
  <c r="J26" i="10"/>
  <c r="K26" i="10" s="1"/>
  <c r="I27" i="10"/>
  <c r="J27" i="10"/>
  <c r="K27" i="10"/>
  <c r="I28" i="10"/>
  <c r="J28" i="10"/>
  <c r="K28" i="10"/>
  <c r="I29" i="10"/>
  <c r="J29" i="10"/>
  <c r="K29" i="10"/>
  <c r="I30" i="10"/>
  <c r="J30" i="10"/>
  <c r="K30" i="10" s="1"/>
  <c r="I31" i="10"/>
  <c r="J31" i="10"/>
  <c r="K31" i="10"/>
  <c r="I32" i="10"/>
  <c r="J32" i="10"/>
  <c r="K32" i="10"/>
  <c r="I33" i="10"/>
  <c r="J33" i="10"/>
  <c r="K33" i="10"/>
  <c r="I34" i="10"/>
  <c r="J34" i="10"/>
  <c r="K34" i="10" s="1"/>
  <c r="I35" i="10"/>
  <c r="J35" i="10"/>
  <c r="K35" i="10"/>
  <c r="I36" i="10"/>
  <c r="J36" i="10"/>
  <c r="K36" i="10"/>
  <c r="I37" i="10"/>
  <c r="J37" i="10"/>
  <c r="K37" i="10"/>
  <c r="I38" i="10"/>
  <c r="J38" i="10"/>
  <c r="K38" i="10" s="1"/>
  <c r="I39" i="10"/>
  <c r="J39" i="10"/>
  <c r="K39" i="10"/>
  <c r="I40" i="10"/>
  <c r="J40" i="10"/>
  <c r="I41" i="10"/>
  <c r="J41" i="10"/>
  <c r="K41" i="10"/>
  <c r="K6" i="10"/>
  <c r="J6" i="10"/>
  <c r="I6" i="10"/>
  <c r="R20" i="12" l="1"/>
  <c r="S20" i="12"/>
  <c r="R7" i="12"/>
  <c r="S7" i="12"/>
  <c r="S8" i="12"/>
  <c r="R6" i="12"/>
  <c r="I31" i="2" l="1"/>
  <c r="J31" i="2" s="1"/>
  <c r="K31" i="2" s="1"/>
  <c r="I24" i="2"/>
  <c r="J24" i="2" s="1"/>
  <c r="K24" i="2" s="1"/>
  <c r="I23" i="2"/>
  <c r="J23" i="2" s="1"/>
  <c r="K23" i="2" s="1"/>
  <c r="I22" i="2"/>
  <c r="J22" i="2" s="1"/>
  <c r="K22" i="2" s="1"/>
  <c r="I20" i="2"/>
  <c r="J20" i="2" s="1"/>
  <c r="K20" i="2" s="1"/>
  <c r="I9" i="2"/>
  <c r="J9" i="2" s="1"/>
  <c r="K9" i="2" s="1"/>
  <c r="I8" i="2"/>
  <c r="J8" i="2" s="1"/>
  <c r="K8" i="2" s="1"/>
  <c r="I6" i="2"/>
  <c r="J6" i="2" s="1"/>
  <c r="K6" i="2" s="1"/>
  <c r="I28" i="2"/>
  <c r="J28" i="2" s="1"/>
  <c r="K28" i="2" s="1"/>
  <c r="I26" i="2"/>
  <c r="J26" i="2" s="1"/>
  <c r="K26" i="2" s="1"/>
  <c r="I21" i="2"/>
  <c r="J21" i="2" s="1"/>
  <c r="K21" i="2" s="1"/>
  <c r="O6" i="2"/>
  <c r="O8" i="2"/>
  <c r="O9" i="2"/>
  <c r="O10" i="2"/>
  <c r="O14" i="2"/>
  <c r="O16" i="2"/>
  <c r="O18" i="2"/>
  <c r="O19" i="2"/>
  <c r="O20" i="2"/>
  <c r="O21" i="2"/>
  <c r="O22" i="2"/>
  <c r="O23" i="2"/>
  <c r="O24" i="2"/>
  <c r="O26" i="2"/>
  <c r="O28" i="2"/>
  <c r="O31" i="2"/>
  <c r="O34" i="2"/>
  <c r="O37" i="2"/>
  <c r="O39" i="2"/>
  <c r="O40" i="2"/>
  <c r="I5" i="2"/>
  <c r="J5" i="2" s="1"/>
  <c r="K5" i="2" s="1"/>
  <c r="F6" i="1"/>
  <c r="G6" i="1"/>
  <c r="H6" i="1" s="1"/>
  <c r="F7" i="1"/>
  <c r="G7" i="1"/>
  <c r="H7" i="1"/>
  <c r="F8" i="1"/>
  <c r="G8" i="1"/>
  <c r="H8" i="1"/>
  <c r="F9" i="1"/>
  <c r="G9" i="1"/>
  <c r="H9" i="1"/>
  <c r="F10" i="1"/>
  <c r="G10" i="1"/>
  <c r="H10" i="1" s="1"/>
  <c r="F11" i="1"/>
  <c r="G11" i="1"/>
  <c r="H11" i="1"/>
  <c r="F12" i="1"/>
  <c r="G12" i="1"/>
  <c r="H12" i="1"/>
  <c r="G5" i="1"/>
  <c r="H5" i="1" s="1"/>
  <c r="F5" i="1"/>
  <c r="I7" i="2"/>
  <c r="J7" i="2" s="1"/>
  <c r="K7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5" i="2"/>
  <c r="J25" i="2" s="1"/>
  <c r="K25" i="2" s="1"/>
  <c r="I27" i="2"/>
  <c r="J27" i="2" s="1"/>
  <c r="K27" i="2" s="1"/>
  <c r="I29" i="2"/>
  <c r="J29" i="2" s="1"/>
  <c r="K29" i="2" s="1"/>
  <c r="I30" i="2"/>
  <c r="J30" i="2" s="1"/>
  <c r="K30" i="2" s="1"/>
  <c r="I32" i="2"/>
  <c r="J32" i="2" s="1"/>
  <c r="K32" i="2" s="1"/>
  <c r="I33" i="2"/>
  <c r="J33" i="2" s="1"/>
  <c r="K33" i="2" s="1"/>
  <c r="I34" i="2"/>
  <c r="J34" i="2" s="1"/>
  <c r="K34" i="2" s="1"/>
  <c r="I35" i="2"/>
  <c r="J35" i="2" s="1"/>
  <c r="K35" i="2" s="1"/>
  <c r="I36" i="2"/>
  <c r="J36" i="2" s="1"/>
  <c r="K36" i="2" s="1"/>
  <c r="I37" i="2"/>
  <c r="J37" i="2" s="1"/>
  <c r="K37" i="2" s="1"/>
  <c r="I38" i="2"/>
  <c r="J38" i="2" s="1"/>
  <c r="K38" i="2" s="1"/>
  <c r="I39" i="2"/>
  <c r="J39" i="2" s="1"/>
  <c r="K39" i="2" s="1"/>
  <c r="I40" i="2"/>
  <c r="J40" i="2"/>
  <c r="K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tc={0A110DD6-D63F-E14E-8416-467414AE037E}</author>
    <author>tc={E7B5AD0A-0FC5-4A4C-B7E9-8E70AE317CE4}</author>
    <author>tc={21707677-0981-D54B-995C-F3EF0FD3B82B}</author>
  </authors>
  <commentList>
    <comment ref="F4" authorId="0" shapeId="0" xr:uid="{0A110DD6-D63F-E14E-8416-467414AE037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biomass of 0.5 m^2 to 1 m^2 by multiplying by 2</t>
      </text>
    </comment>
    <comment ref="G4" authorId="1" shapeId="0" xr:uid="{E7B5AD0A-0FC5-4A4C-B7E9-8E70AE317C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 g to to Kg by dividing by 1000. Convert 0.5m^2 to ha by multiplying by 0.5/10000.  Or multiply your g by 20
</t>
      </text>
    </comment>
    <comment ref="H4" authorId="2" shapeId="0" xr:uid="{21707677-0981-D54B-995C-F3EF0FD3B82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kg/ha to lbs/ac by multiplying by 0.82179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tc={E72086AF-23AA-224D-A27E-A2C763184FEC}</author>
    <author>tc={0EB956E1-5230-9047-B4A7-455447415CD3}</author>
    <author>tc={0DA42241-459F-5F4E-8040-BCC7FA3CA7BE}</author>
  </authors>
  <commentList>
    <comment ref="I4" authorId="0" shapeId="0" xr:uid="{E72086AF-23AA-224D-A27E-A2C763184FEC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by taking the number of plants per m, divided by row spacing (in this case, 0.762m) and multiplying by 10000</t>
      </text>
    </comment>
    <comment ref="J4" authorId="1" shapeId="0" xr:uid="{0EB956E1-5230-9047-B4A7-455447415CD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ha to ac by a conversion factor of 2.471</t>
      </text>
    </comment>
    <comment ref="K4" authorId="2" shapeId="0" xr:uid="{0DA42241-459F-5F4E-8040-BCC7FA3CA7B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percent emergence of dry beans as compared to the seeding rate.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tc={0277D766-CFCB-CF4A-B660-452B26ABA692}</author>
    <author>tc={127A5CB4-7AE8-1540-935C-835DDE1F8629}</author>
    <author>tc={647DCDDA-9EBA-F943-8259-1DD1B374EA43}</author>
    <author>tc={539877A8-84DE-9F43-B102-E70B007636ED}</author>
  </authors>
  <commentList>
    <comment ref="J5" authorId="0" shapeId="0" xr:uid="{0277D766-CFCB-CF4A-B660-452B26ABA692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intrarow 
Weed Biomass in kg/ha</t>
      </text>
    </comment>
    <comment ref="K5" authorId="1" shapeId="0" xr:uid="{127A5CB4-7AE8-1540-935C-835DDE1F8629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In-Row Weed Biomass in lbs/ac</t>
      </text>
    </comment>
    <comment ref="N5" authorId="2" shapeId="0" xr:uid="{647DCDDA-9EBA-F943-8259-1DD1B374EA43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interrow 
Weed Biomass in kg/ha</t>
      </text>
    </comment>
    <comment ref="O5" authorId="3" shapeId="0" xr:uid="{539877A8-84DE-9F43-B102-E70B007636E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Interrow Weed Biomass in lbs/ac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tc={B9CA8D18-3AC3-0841-BBC0-E51CD9E154ED}</author>
    <author>tc={F01C1F02-F855-1843-A592-131210A9545D}</author>
    <author>tc={8E1C2062-203E-1446-92C6-E0AB76B5B286}</author>
    <author>tc={3FE36DC5-0FC8-514D-99EA-C64C62543433}</author>
    <author>tc={6105A966-271D-DC48-ACB7-3EA5E5321B7E}</author>
    <author>Sandra Wayman</author>
  </authors>
  <commentList>
    <comment ref="K5" authorId="0" shapeId="0" xr:uid="{B9CA8D18-3AC3-0841-BBC0-E51CD9E154E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 Counts at harvest on a per hectare basis.</t>
      </text>
    </comment>
    <comment ref="O5" authorId="1" shapeId="0" xr:uid="{F01C1F02-F855-1843-A592-131210A9545D}">
      <text>
        <t>[Threaded comment]
Your version of Excel allows you to read this threaded comment; however, any edits to it will get removed if the file is opened in a newer version of Excel. Learn more: https://go.microsoft.com/fwlink/?linkid=870924
Comment:
    3.28 = convert 1 meter to feet
2 = two meter row lengths
2.5 = row spacing (30 in) expressed in feet</t>
      </text>
    </comment>
    <comment ref="P5" authorId="2" shapeId="0" xr:uid="{8E1C2062-203E-1446-92C6-E0AB76B5B286}">
      <text>
        <t>[Threaded comment]
Your version of Excel allows you to read this threaded comment; however, any edits to it will get removed if the file is opened in a newer version of Excel. Learn more: https://go.microsoft.com/fwlink/?linkid=870924
Comment:
    1 lb = 454 grams</t>
      </text>
    </comment>
    <comment ref="Q5" authorId="3" shapeId="0" xr:uid="{3FE36DC5-0FC8-514D-99EA-C64C62543433}">
      <text>
        <t>[Threaded comment]
Your version of Excel allows you to read this threaded comment; however, any edits to it will get removed if the file is opened in a newer version of Excel. Learn more: https://go.microsoft.com/fwlink/?linkid=870924
Comment:
    43560 ft2 per 1 acre
Reply:
    The “2 meter row length” is accounted for in the harvested area cell</t>
      </text>
    </comment>
    <comment ref="T5" authorId="4" shapeId="0" xr:uid="{6105A966-271D-DC48-ACB7-3EA5E5321B7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the grain moisture is very close to zero (thus the 0.00001 in numerator). 13% moisture is standard for soybean 
Reply:
    We are using 14% for dry beans
Reply:
    For VT, we used the seed%moisture as opposed to a grain moisture of 0</t>
      </text>
    </comment>
    <comment ref="U5" authorId="5" shapeId="0" xr:uid="{20F1277A-18A1-DA4D-B107-4355E04BF07F}">
      <text>
        <r>
          <rPr>
            <b/>
            <sz val="10"/>
            <color rgb="FF000000"/>
            <rFont val="Tahoma"/>
            <family val="2"/>
          </rPr>
          <t>Sandra Wayman: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60 lb/bu is soybean test weight standard
</t>
        </r>
      </text>
    </comment>
  </commentList>
</comments>
</file>

<file path=xl/sharedStrings.xml><?xml version="1.0" encoding="utf-8"?>
<sst xmlns="http://schemas.openxmlformats.org/spreadsheetml/2006/main" count="1312" uniqueCount="252">
  <si>
    <t>identification</t>
  </si>
  <si>
    <t>sample_id</t>
  </si>
  <si>
    <t>location</t>
  </si>
  <si>
    <t>block</t>
  </si>
  <si>
    <t>treatment</t>
  </si>
  <si>
    <t>plot</t>
  </si>
  <si>
    <t>date</t>
  </si>
  <si>
    <t>Measurement</t>
  </si>
  <si>
    <t>Surrogate Weed</t>
  </si>
  <si>
    <t>Weed free</t>
  </si>
  <si>
    <t>EWC</t>
  </si>
  <si>
    <t>LWC</t>
  </si>
  <si>
    <t>AWC</t>
  </si>
  <si>
    <t>NWC</t>
  </si>
  <si>
    <t>Biomass (g/ 0.5m-2)</t>
  </si>
  <si>
    <t>microplot</t>
  </si>
  <si>
    <t>VT_B1_Rye</t>
  </si>
  <si>
    <t>VT_B1_Weeds</t>
  </si>
  <si>
    <t>VT_B2_Rye</t>
  </si>
  <si>
    <t>VT_B2_Weeds</t>
  </si>
  <si>
    <t>VT_B3_Rye</t>
  </si>
  <si>
    <t>VT_B3_Weeds</t>
  </si>
  <si>
    <t>VT_B4_Rye</t>
  </si>
  <si>
    <t>VT_B4_Weeds</t>
  </si>
  <si>
    <t>VT</t>
  </si>
  <si>
    <t>VT_B1_P101</t>
  </si>
  <si>
    <t>VT_B1_P101_SW</t>
  </si>
  <si>
    <t>VT_B1_P102</t>
  </si>
  <si>
    <t>VT_B1_P102_SW</t>
  </si>
  <si>
    <t>VT_B1_P103</t>
  </si>
  <si>
    <t>VT_B1_P103_SW</t>
  </si>
  <si>
    <t>VT_B1_P104</t>
  </si>
  <si>
    <t>VT_B1_P104_SW</t>
  </si>
  <si>
    <t>VT_B1_P201</t>
  </si>
  <si>
    <t>VT_B1_P201_SW</t>
  </si>
  <si>
    <t>VT_B1_P202</t>
  </si>
  <si>
    <t>VT_B1_P202_SW</t>
  </si>
  <si>
    <t>VT_B1_P203</t>
  </si>
  <si>
    <t>VT_B1_P203_SW</t>
  </si>
  <si>
    <t>VT_B1_P204</t>
  </si>
  <si>
    <t>VT_B1_P204_SW</t>
  </si>
  <si>
    <t>VT_B1_P301</t>
  </si>
  <si>
    <t>VT_B1_P301_SW</t>
  </si>
  <si>
    <t>VT_B1_P302</t>
  </si>
  <si>
    <t>VT_B1_P302_SW</t>
  </si>
  <si>
    <t>VT_B1_P303</t>
  </si>
  <si>
    <t>VT_B1_P303_SW</t>
  </si>
  <si>
    <t>VT_B1_P304</t>
  </si>
  <si>
    <t>VT_B1_P304_SW</t>
  </si>
  <si>
    <t>VT_B1_P401</t>
  </si>
  <si>
    <t>VT_B1_P401_SW</t>
  </si>
  <si>
    <t>VT_B1_P402</t>
  </si>
  <si>
    <t>VT_B1_P402_SW</t>
  </si>
  <si>
    <t>VT_B1_P403</t>
  </si>
  <si>
    <t>VT_B1_P403_SW</t>
  </si>
  <si>
    <t>VT_B1_P404</t>
  </si>
  <si>
    <t>VT_B1_P404_SW</t>
  </si>
  <si>
    <t>VT_B1_P102_WF</t>
  </si>
  <si>
    <t>VT_B1_P201_WF</t>
  </si>
  <si>
    <t>VT_B1_P302_WF</t>
  </si>
  <si>
    <t>VT_B1_P404_WF</t>
  </si>
  <si>
    <t>Identification</t>
  </si>
  <si>
    <t xml:space="preserve"> microplot</t>
  </si>
  <si>
    <t>Biomass_kgha</t>
  </si>
  <si>
    <t>Biomass_lbac</t>
  </si>
  <si>
    <t>SW</t>
  </si>
  <si>
    <t>M</t>
  </si>
  <si>
    <t>WF</t>
  </si>
  <si>
    <t>StandCount_ha</t>
  </si>
  <si>
    <t>StandCount_ac</t>
  </si>
  <si>
    <t>%Emergence</t>
  </si>
  <si>
    <t>Total Weed Biomass (g/0.5m-2)</t>
  </si>
  <si>
    <t>VT_B2_P201</t>
  </si>
  <si>
    <t>VT_B2_P201_SW</t>
  </si>
  <si>
    <t>VT_B2_P202</t>
  </si>
  <si>
    <t>VT_B2_P202_SW</t>
  </si>
  <si>
    <t>VT_B2_P203</t>
  </si>
  <si>
    <t>VT_B2_P203_SW</t>
  </si>
  <si>
    <t>VT_B2_P204</t>
  </si>
  <si>
    <t>VT_B2_P204_SW</t>
  </si>
  <si>
    <t>VT_B2_P204_WF</t>
  </si>
  <si>
    <t>VT_B3_P301</t>
  </si>
  <si>
    <t>VT_B3_P301_SW</t>
  </si>
  <si>
    <t>VT_B3_P302</t>
  </si>
  <si>
    <t>VT_B3_P302_SW</t>
  </si>
  <si>
    <t>VT_B3_P303</t>
  </si>
  <si>
    <t>VT_B3_P303_SW</t>
  </si>
  <si>
    <t>VT_B3_P304</t>
  </si>
  <si>
    <t>VT_B3_P304_SW</t>
  </si>
  <si>
    <t>VT_B3_P304_WF</t>
  </si>
  <si>
    <t>VT_B4_P401</t>
  </si>
  <si>
    <t>VT_B4_P401_SW</t>
  </si>
  <si>
    <t>VT_B4_P402</t>
  </si>
  <si>
    <t>VT_B4_P402_SW</t>
  </si>
  <si>
    <t>VT_B4_P402_WF</t>
  </si>
  <si>
    <t>VT_B4_P403</t>
  </si>
  <si>
    <t>VT_B4_P403_SW</t>
  </si>
  <si>
    <t>VT_B4_P404</t>
  </si>
  <si>
    <t>VT_B4_P404_SW</t>
  </si>
  <si>
    <t>Total Density (plants with pods/2m length)</t>
  </si>
  <si>
    <t>BEANYD</t>
  </si>
  <si>
    <t>harvest.area.ft2</t>
  </si>
  <si>
    <t>lbs.dry.2m.row</t>
  </si>
  <si>
    <t>Yield.dry.lb.ac</t>
  </si>
  <si>
    <t>Yield.dry.bu.ac</t>
  </si>
  <si>
    <t>Yield.dry.kg.ha</t>
  </si>
  <si>
    <t>BEANYD1</t>
  </si>
  <si>
    <t>Grain.moisture.correction</t>
  </si>
  <si>
    <t>Adj.Yield.bu.ac</t>
  </si>
  <si>
    <t>BEANYD2</t>
  </si>
  <si>
    <t>Adj.Yield.lb.ac</t>
  </si>
  <si>
    <t>BEANYD3</t>
  </si>
  <si>
    <t>Adj.Yield.kg.ha</t>
  </si>
  <si>
    <t>ID</t>
  </si>
  <si>
    <t>LOC</t>
  </si>
  <si>
    <t>TRT</t>
  </si>
  <si>
    <t>BLOCK</t>
  </si>
  <si>
    <t>PLOT</t>
  </si>
  <si>
    <t>MICROPLOT</t>
  </si>
  <si>
    <t>EMERG</t>
  </si>
  <si>
    <t>GUIDANCE KEY FOR PAGES IN SPREADSHEET</t>
  </si>
  <si>
    <t>This worksheet.  Guidance through database</t>
  </si>
  <si>
    <t>cereal_rye_weed_biomass</t>
  </si>
  <si>
    <t xml:space="preserve">Rye biomass and weeds were measured at the block levle prior to terminating rye and planting dry beans. </t>
  </si>
  <si>
    <t>dry_bean_emergence</t>
  </si>
  <si>
    <t xml:space="preserve">Counted all plants in 1m of row length in each of the main plots and each of the subplots. </t>
  </si>
  <si>
    <t>dry_bean_biomass</t>
  </si>
  <si>
    <t>Collected bean biomass from all plots/subplots from 1 cut of 0.5m2.</t>
  </si>
  <si>
    <t>weeds_biomass</t>
  </si>
  <si>
    <t>Collected weed biomass divided by intrarow and interrow weed biomass from 1 0.5m2 cut per each plot/subplot.</t>
  </si>
  <si>
    <t>harvest_data</t>
  </si>
  <si>
    <t>Plant stands and grain weights from harvesting black bean plants in 2m total row length of each plot/subplot.</t>
  </si>
  <si>
    <t>combined_data</t>
  </si>
  <si>
    <t>Combined data from all sampling events for analysis. See METADATA for decsriptions</t>
  </si>
  <si>
    <t>METADATA</t>
  </si>
  <si>
    <t>Descriptions for all abbreviated terms</t>
  </si>
  <si>
    <t>m_sw</t>
  </si>
  <si>
    <t>Data set excluded weed free microplots</t>
  </si>
  <si>
    <t>wf</t>
  </si>
  <si>
    <t>data set with only weed-free microplots</t>
  </si>
  <si>
    <t>READMe</t>
  </si>
  <si>
    <t>RYEBM</t>
  </si>
  <si>
    <t>RYEBM1</t>
  </si>
  <si>
    <t>RYEBM2</t>
  </si>
  <si>
    <t>RYEBM3</t>
  </si>
  <si>
    <t>Biomass (g/m-2)</t>
  </si>
  <si>
    <t>Measurment</t>
  </si>
  <si>
    <t>EMERG1</t>
  </si>
  <si>
    <t>EMERG2</t>
  </si>
  <si>
    <t>EMERG3</t>
  </si>
  <si>
    <t># of seedlings per m</t>
  </si>
  <si>
    <t>BBM</t>
  </si>
  <si>
    <t>BBM1</t>
  </si>
  <si>
    <t>BBM2</t>
  </si>
  <si>
    <t>BBM3</t>
  </si>
  <si>
    <t>Bean biomass (g/ 0.5m-2)</t>
  </si>
  <si>
    <t>Bean biomass (g/ 1m-2)</t>
  </si>
  <si>
    <t>Biomass kg/ha</t>
  </si>
  <si>
    <t>Biomass lb/ac</t>
  </si>
  <si>
    <t>INTRAWBM</t>
  </si>
  <si>
    <t>INTRAWBM1</t>
  </si>
  <si>
    <t>INTRAWBM2</t>
  </si>
  <si>
    <t>INTRAWBM3</t>
  </si>
  <si>
    <t>INTERWBM</t>
  </si>
  <si>
    <t>INTERWBM1</t>
  </si>
  <si>
    <t>INTERWBM2</t>
  </si>
  <si>
    <t>INTERWBM3</t>
  </si>
  <si>
    <t>WBM</t>
  </si>
  <si>
    <t>WBM1</t>
  </si>
  <si>
    <t>WMB2</t>
  </si>
  <si>
    <t>WMB3</t>
  </si>
  <si>
    <t>Intrarow weed biomass (g/ 0.5m-2)</t>
  </si>
  <si>
    <t>Intrarow weed biomass (g/ 1m-2)</t>
  </si>
  <si>
    <t>Intrarow weed biomass kg/ha</t>
  </si>
  <si>
    <t>Intrarow weed biomass lbs/ac</t>
  </si>
  <si>
    <t>Interrow weed biomass (g/ 0.5m-2)</t>
  </si>
  <si>
    <t>Interrow weed biomass (g/ 1m-2)</t>
  </si>
  <si>
    <t>Interrow weed biomass kg/ha</t>
  </si>
  <si>
    <t>Interrow weed biomass lbs/ac</t>
  </si>
  <si>
    <t>Total Weed Biomass (g/1m-2)</t>
  </si>
  <si>
    <t>Total Weed Biomass kg/ha</t>
  </si>
  <si>
    <t>Total Weed Biomass lbs/ac</t>
  </si>
  <si>
    <t>DEN</t>
  </si>
  <si>
    <t>DEN1</t>
  </si>
  <si>
    <t>DEN2</t>
  </si>
  <si>
    <t>Count of plants Row-length 1</t>
  </si>
  <si>
    <t>Count of plants Row-length 2</t>
  </si>
  <si>
    <t>Stand_ha</t>
  </si>
  <si>
    <t>Stand_ac</t>
  </si>
  <si>
    <t>Total Threshed Dry bean yield (g/2m length)</t>
  </si>
  <si>
    <t xml:space="preserve">seed % moisture </t>
  </si>
  <si>
    <t>ID = Sample Id</t>
  </si>
  <si>
    <t>consists of site location, block number, and plot number</t>
  </si>
  <si>
    <t xml:space="preserve">LOC = Site location </t>
  </si>
  <si>
    <t>TRT = Treatment</t>
  </si>
  <si>
    <t>AWC (As-needed weed control), EWC (Early weed control), LWC (Late weed control), NWC (No weed control)</t>
  </si>
  <si>
    <t>BLOCK = Block #</t>
  </si>
  <si>
    <t>1, 2, 3, 4</t>
  </si>
  <si>
    <t>PLOT = Plot #</t>
  </si>
  <si>
    <t>101, 102, 103, 104, 201, 202, 203, 204, 301, 302, 303, 304, 401, 402, 403, 404</t>
  </si>
  <si>
    <t>M (Main), SW (Surrogate Weed), WF (Weed-Free)</t>
  </si>
  <si>
    <t>RYEBM = Cereal rye biomass</t>
  </si>
  <si>
    <t>g/ 0.5m^2</t>
  </si>
  <si>
    <t>RYEBM1 = Cereal rye biomass</t>
  </si>
  <si>
    <t>g/ 1m^2</t>
  </si>
  <si>
    <t>RYEBM2 = Cereal rye biomass</t>
  </si>
  <si>
    <t>kg/ha</t>
  </si>
  <si>
    <t>RYEBM3 = Cereal rye biomass</t>
  </si>
  <si>
    <t>lbs/ac</t>
  </si>
  <si>
    <t>EMERG = Dry bean emergence</t>
  </si>
  <si>
    <t># of plants per 1m, sometimes average of two 1m counts</t>
  </si>
  <si>
    <t>EMERG1 = Dry bean emergence</t>
  </si>
  <si>
    <t># of plants per hectare</t>
  </si>
  <si>
    <t>EMERG2 = Dry bean emergence</t>
  </si>
  <si>
    <t># of planter per acre</t>
  </si>
  <si>
    <t>EMERG3 = dry bean percent emergence</t>
  </si>
  <si>
    <t>The percent emergence of dry beans as compared to the seeding rate</t>
  </si>
  <si>
    <t xml:space="preserve">BBM -Dry bean biomass </t>
  </si>
  <si>
    <t>g/0.5m^2 at peak weed biomass collection</t>
  </si>
  <si>
    <t xml:space="preserve">BBM1 -Dry bean biomass </t>
  </si>
  <si>
    <t>g/1 m^2 at peak weed biomass collection</t>
  </si>
  <si>
    <t xml:space="preserve">BBM2 -Dry bean biomass </t>
  </si>
  <si>
    <t>kg/ha at peak weed biomass collection</t>
  </si>
  <si>
    <t xml:space="preserve">BBM3 -Dry bean biomass </t>
  </si>
  <si>
    <t>lbs/ac at peak weed biomass collection</t>
  </si>
  <si>
    <t>INTRAWBM - Intrarow weed biomass</t>
  </si>
  <si>
    <t>g/0.5 m^2 at peak weed biomass collection</t>
  </si>
  <si>
    <t>INTRAWBM1 - Intrarow weed biomass</t>
  </si>
  <si>
    <t>INTRAWBM2 - Intrarow weed biomass</t>
  </si>
  <si>
    <t>INTRAWBM3 - Intrarow weed biomass</t>
  </si>
  <si>
    <t>INTERWBM - Interrow weed biomass</t>
  </si>
  <si>
    <t>INTERWBM1 - Interrow weed biomass</t>
  </si>
  <si>
    <t>INTERWBM2 - Interrow weed biomass</t>
  </si>
  <si>
    <t>INTERWBM3 - Interrow weed biomass</t>
  </si>
  <si>
    <t>WBM - Total weed biomass</t>
  </si>
  <si>
    <t>WBM1 - Total weed Biomass</t>
  </si>
  <si>
    <t>WBM2 - Total weed Biomass</t>
  </si>
  <si>
    <t>WBM3 - Total weed Biomass</t>
  </si>
  <si>
    <t>DEN - Dry bean density</t>
  </si>
  <si>
    <t># of plants per 2m</t>
  </si>
  <si>
    <t>DEN1 - Dry bean density</t>
  </si>
  <si>
    <t>DEN2 - Dry bean density</t>
  </si>
  <si>
    <t># or plants per acre</t>
  </si>
  <si>
    <t>BEANYD - Dry bean yield</t>
  </si>
  <si>
    <t xml:space="preserve">g/2m </t>
  </si>
  <si>
    <t>BEANYD1 - Dry bean yield</t>
  </si>
  <si>
    <t>adjusted bu per acre</t>
  </si>
  <si>
    <t>BEANYD2 - Dry bean yield</t>
  </si>
  <si>
    <t>adjusted lbs per acre</t>
  </si>
  <si>
    <t>BEANYD3 = Dry bean yield</t>
  </si>
  <si>
    <t>adjusted kg per ha</t>
  </si>
  <si>
    <t>VT (Borderview Research Farm, Alburgh, VT)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</si>
</sst>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0" fillId="2" borderId="1" xfId="0" applyFill="1" applyBorder="1"/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/>
    <xf numFmtId="0" fontId="0" fillId="2" borderId="9" xfId="0" applyFill="1" applyBorder="1"/>
    <xf numFmtId="0" fontId="0" fillId="2" borderId="10" xfId="0" applyFill="1" applyBorder="1" applyAlignment="1">
      <alignment wrapText="1"/>
    </xf>
    <xf numFmtId="0" fontId="0" fillId="2" borderId="10" xfId="0" applyFill="1" applyBorder="1"/>
    <xf numFmtId="0" fontId="0" fillId="2" borderId="0" xfId="0" applyFill="1"/>
    <xf numFmtId="0" fontId="1" fillId="3" borderId="9" xfId="0" applyFont="1" applyFill="1" applyBorder="1"/>
    <xf numFmtId="0" fontId="1" fillId="3" borderId="6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3" borderId="15" xfId="0" applyFont="1" applyFill="1" applyBorder="1" applyAlignment="1">
      <alignment wrapText="1"/>
    </xf>
    <xf numFmtId="0" fontId="2" fillId="0" borderId="0" xfId="0" applyFont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4" fillId="0" borderId="0" xfId="0" applyFont="1"/>
    <xf numFmtId="14" fontId="2" fillId="0" borderId="0" xfId="0" applyNumberFormat="1" applyFont="1"/>
    <xf numFmtId="0" fontId="7" fillId="0" borderId="0" xfId="0" applyFont="1"/>
    <xf numFmtId="0" fontId="1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9" fillId="0" borderId="0" xfId="0" applyFont="1"/>
    <xf numFmtId="0" fontId="8" fillId="0" borderId="0" xfId="0" applyFont="1"/>
    <xf numFmtId="14" fontId="0" fillId="0" borderId="2" xfId="0" applyNumberForma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10" xfId="0" applyBorder="1"/>
    <xf numFmtId="0" fontId="1" fillId="3" borderId="7" xfId="0" applyFont="1" applyFill="1" applyBorder="1"/>
    <xf numFmtId="0" fontId="1" fillId="3" borderId="10" xfId="0" applyFont="1" applyFill="1" applyBorder="1" applyAlignment="1">
      <alignment wrapText="1"/>
    </xf>
    <xf numFmtId="0" fontId="1" fillId="3" borderId="1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0" xfId="0" applyFill="1" applyBorder="1" applyAlignment="1">
      <alignment wrapText="1"/>
    </xf>
    <xf numFmtId="0" fontId="0" fillId="5" borderId="0" xfId="0" applyFill="1"/>
    <xf numFmtId="0" fontId="2" fillId="5" borderId="0" xfId="0" applyFont="1" applyFill="1"/>
    <xf numFmtId="0" fontId="0" fillId="2" borderId="1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/>
    <xf numFmtId="0" fontId="0" fillId="6" borderId="10" xfId="0" applyFill="1" applyBorder="1" applyAlignment="1">
      <alignment wrapText="1"/>
    </xf>
    <xf numFmtId="0" fontId="0" fillId="6" borderId="0" xfId="0" applyFill="1" applyAlignment="1">
      <alignment horizontal="center" wrapText="1"/>
    </xf>
    <xf numFmtId="0" fontId="1" fillId="4" borderId="10" xfId="0" applyFont="1" applyFill="1" applyBorder="1" applyAlignment="1">
      <alignment wrapText="1"/>
    </xf>
    <xf numFmtId="0" fontId="0" fillId="7" borderId="10" xfId="0" applyFill="1" applyBorder="1" applyAlignment="1">
      <alignment horizontal="center" wrapText="1"/>
    </xf>
    <xf numFmtId="0" fontId="0" fillId="8" borderId="10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7" borderId="0" xfId="0" applyFont="1" applyFill="1"/>
    <xf numFmtId="0" fontId="4" fillId="6" borderId="0" xfId="0" applyFont="1" applyFill="1"/>
    <xf numFmtId="0" fontId="0" fillId="0" borderId="10" xfId="0" applyBorder="1" applyAlignment="1">
      <alignment horizontal="left" wrapText="1"/>
    </xf>
    <xf numFmtId="0" fontId="0" fillId="2" borderId="10" xfId="0" applyFill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0" xfId="0" applyFont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c Youngerman" id="{016420D6-F190-694D-BBDD-E43DD278593E}" userId="S::ey239@cornell.edu::107cffae-951d-4dbd-9376-679231abff60" providerId="AD"/>
  <person displayName="Sandra Wayman" id="{550EB417-D0C0-2847-95F9-BCAF3770A1F5}" userId="S::sw783@cornell.edu::c8e2008c-7f06-40a0-8cd3-8622ce8dd6ef" providerId="AD"/>
  <person displayName="Ben Brockmueller" id="{162272E3-8D08-9A4F-8687-3BB5F1A27E71}" userId="S::brockmueller@wisc.edu::8b01302e-3767-4abb-a649-2715cb04be9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4-04T19:13:06.02" personId="{016420D6-F190-694D-BBDD-E43DD278593E}" id="{0A110DD6-D63F-E14E-8416-467414AE037E}">
    <text>Convert biomass of 0.5 m^2 to 1 m^2 by multiplying by 2</text>
  </threadedComment>
  <threadedComment ref="G4" dT="2024-04-04T18:04:53.96" personId="{016420D6-F190-694D-BBDD-E43DD278593E}" id="{E7B5AD0A-0FC5-4A4C-B7E9-8E70AE317CE4}">
    <text xml:space="preserve">Convert g to to Kg by dividing by 1000. Convert 0.5m^2 to ha by multiplying by 0.5/10000.  Or multiply your g by 20
</text>
  </threadedComment>
  <threadedComment ref="H4" dT="2024-04-04T17:58:12.19" personId="{016420D6-F190-694D-BBDD-E43DD278593E}" id="{21707677-0981-D54B-995C-F3EF0FD3B82B}">
    <text>Convert kg/ha to lbs/ac by multiplying by 0.82179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4" dT="2024-04-04T18:18:40.04" personId="{016420D6-F190-694D-BBDD-E43DD278593E}" id="{E72086AF-23AA-224D-A27E-A2C763184FEC}">
    <text>Calculated by taking the number of plants per m, divided by row spacing (in this case, 0.762m) and multiplying by 10000</text>
  </threadedComment>
  <threadedComment ref="J4" dT="2024-04-04T18:20:02.69" personId="{016420D6-F190-694D-BBDD-E43DD278593E}" id="{0EB956E1-5230-9047-B4A7-455447415CD3}">
    <text>Convert ha to ac by a conversion factor of 2.471</text>
  </threadedComment>
  <threadedComment ref="K4" dT="2024-01-08T19:31:56.86" personId="{162272E3-8D08-9A4F-8687-3BB5F1A27E71}" id="{0DA42241-459F-5F4E-8040-BCC7FA3CA7BE}">
    <text>The percent emergence of dry beans as compared to the seeding rate.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5" dT="2024-04-04T19:00:34.88" personId="{016420D6-F190-694D-BBDD-E43DD278593E}" id="{0277D766-CFCB-CF4A-B660-452B26ABA692}">
    <text>Total intrarow 
Weed Biomass in kg/ha</text>
  </threadedComment>
  <threadedComment ref="K5" dT="2024-04-04T19:04:16.99" personId="{016420D6-F190-694D-BBDD-E43DD278593E}" id="{127A5CB4-7AE8-1540-935C-835DDE1F8629}">
    <text>Total In-Row Weed Biomass in lbs/ac</text>
  </threadedComment>
  <threadedComment ref="N5" dT="2024-04-04T19:00:34.88" personId="{016420D6-F190-694D-BBDD-E43DD278593E}" id="{647DCDDA-9EBA-F943-8259-1DD1B374EA43}">
    <text>Total interrow 
Weed Biomass in kg/ha</text>
  </threadedComment>
  <threadedComment ref="O5" dT="2024-04-04T19:04:16.99" personId="{016420D6-F190-694D-BBDD-E43DD278593E}" id="{539877A8-84DE-9F43-B102-E70B007636ED}">
    <text>Total Interrow Weed Biomass in lbs/ac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5" dT="2024-01-08T20:23:45.10" personId="{162272E3-8D08-9A4F-8687-3BB5F1A27E71}" id="{B9CA8D18-3AC3-0841-BBC0-E51CD9E154ED}">
    <text>Stand Counts at harvest on a per hectare basis.</text>
  </threadedComment>
  <threadedComment ref="O5" dT="2023-02-10T14:06:22.92" personId="{550EB417-D0C0-2847-95F9-BCAF3770A1F5}" id="{F01C1F02-F855-1843-A592-131210A9545D}">
    <text>3.28 = convert 1 meter to feet
2 = two meter row lengths
2.5 = row spacing (30 in) expressed in feet</text>
  </threadedComment>
  <threadedComment ref="P5" dT="2023-02-10T14:07:30.14" personId="{550EB417-D0C0-2847-95F9-BCAF3770A1F5}" id="{8E1C2062-203E-1446-92C6-E0AB76B5B286}">
    <text>1 lb = 454 grams</text>
  </threadedComment>
  <threadedComment ref="Q5" dT="2023-02-10T14:26:56.20" personId="{550EB417-D0C0-2847-95F9-BCAF3770A1F5}" id="{3FE36DC5-0FC8-514D-99EA-C64C62543433}">
    <text>43560 ft2 per 1 acre</text>
  </threadedComment>
  <threadedComment ref="Q5" dT="2023-02-10T14:29:10.46" personId="{550EB417-D0C0-2847-95F9-BCAF3770A1F5}" id="{BACC0825-373D-B247-88B9-76B4AA259D24}" parentId="{3FE36DC5-0FC8-514D-99EA-C64C62543433}">
    <text>The “2 meter row length” is accounted for in the harvested area cell</text>
  </threadedComment>
  <threadedComment ref="T5" dT="2023-02-10T14:31:01.64" personId="{550EB417-D0C0-2847-95F9-BCAF3770A1F5}" id="{6105A966-271D-DC48-ACB7-3EA5E5321B7E}">
    <text xml:space="preserve">Assume the grain moisture is very close to zero (thus the 0.00001 in numerator). 13% moisture is standard for soybean </text>
  </threadedComment>
  <threadedComment ref="T5" dT="2024-04-02T21:47:01.81" personId="{016420D6-F190-694D-BBDD-E43DD278593E}" id="{F1ADE3DD-CBF3-6A4C-8FB7-91957F4D8AC0}" parentId="{6105A966-271D-DC48-ACB7-3EA5E5321B7E}">
    <text>We are using 14% for dry beans</text>
  </threadedComment>
  <threadedComment ref="T5" dT="2024-04-05T16:40:14.34" personId="{016420D6-F190-694D-BBDD-E43DD278593E}" id="{CAF27AD4-A623-DF4B-90B9-A921F6EB788C}" parentId="{6105A966-271D-DC48-ACB7-3EA5E5321B7E}">
    <text>For VT, we used the seed%moisture as opposed to a grain moisture of 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3C6D-BDF6-424B-A4AE-A143AF121699}">
  <dimension ref="A1:B12"/>
  <sheetViews>
    <sheetView zoomScaleNormal="100" workbookViewId="0">
      <selection activeCell="M27" sqref="M27"/>
    </sheetView>
  </sheetViews>
  <sheetFormatPr baseColWidth="10" defaultRowHeight="16" x14ac:dyDescent="0.2"/>
  <cols>
    <col min="1" max="1" width="29.5" customWidth="1"/>
  </cols>
  <sheetData>
    <row r="1" spans="1:2" x14ac:dyDescent="0.2">
      <c r="A1" s="37" t="s">
        <v>120</v>
      </c>
    </row>
    <row r="3" spans="1:2" x14ac:dyDescent="0.2">
      <c r="A3" t="s">
        <v>140</v>
      </c>
      <c r="B3" t="s">
        <v>121</v>
      </c>
    </row>
    <row r="4" spans="1:2" x14ac:dyDescent="0.2">
      <c r="A4" t="s">
        <v>122</v>
      </c>
      <c r="B4" t="s">
        <v>123</v>
      </c>
    </row>
    <row r="5" spans="1:2" x14ac:dyDescent="0.2">
      <c r="A5" t="s">
        <v>124</v>
      </c>
      <c r="B5" t="s">
        <v>125</v>
      </c>
    </row>
    <row r="6" spans="1:2" x14ac:dyDescent="0.2">
      <c r="A6" t="s">
        <v>126</v>
      </c>
      <c r="B6" t="s">
        <v>127</v>
      </c>
    </row>
    <row r="7" spans="1:2" x14ac:dyDescent="0.2">
      <c r="A7" t="s">
        <v>128</v>
      </c>
      <c r="B7" t="s">
        <v>129</v>
      </c>
    </row>
    <row r="8" spans="1:2" x14ac:dyDescent="0.2">
      <c r="A8" s="38" t="s">
        <v>130</v>
      </c>
      <c r="B8" s="38" t="s">
        <v>131</v>
      </c>
    </row>
    <row r="9" spans="1:2" x14ac:dyDescent="0.2">
      <c r="A9" t="s">
        <v>132</v>
      </c>
      <c r="B9" t="s">
        <v>133</v>
      </c>
    </row>
    <row r="10" spans="1:2" x14ac:dyDescent="0.2">
      <c r="A10" t="s">
        <v>134</v>
      </c>
      <c r="B10" t="s">
        <v>135</v>
      </c>
    </row>
    <row r="11" spans="1:2" x14ac:dyDescent="0.2">
      <c r="A11" t="s">
        <v>136</v>
      </c>
      <c r="B11" t="s">
        <v>137</v>
      </c>
    </row>
    <row r="12" spans="1:2" x14ac:dyDescent="0.2">
      <c r="A12" t="s">
        <v>138</v>
      </c>
      <c r="B12" t="s">
        <v>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D0E8-561D-AD4E-816B-F6F193EF6772}">
  <dimension ref="A1:AG5"/>
  <sheetViews>
    <sheetView workbookViewId="0">
      <selection activeCell="T42" sqref="T42"/>
    </sheetView>
  </sheetViews>
  <sheetFormatPr baseColWidth="10" defaultRowHeight="16" x14ac:dyDescent="0.2"/>
  <sheetData>
    <row r="1" spans="1:33" ht="34" x14ac:dyDescent="0.2">
      <c r="A1" s="74" t="s">
        <v>113</v>
      </c>
      <c r="B1" s="74" t="s">
        <v>114</v>
      </c>
      <c r="C1" s="74" t="s">
        <v>115</v>
      </c>
      <c r="D1" s="74" t="s">
        <v>116</v>
      </c>
      <c r="E1" s="43" t="s">
        <v>117</v>
      </c>
      <c r="F1" s="74" t="s">
        <v>118</v>
      </c>
      <c r="G1" s="10" t="s">
        <v>119</v>
      </c>
      <c r="H1" s="43" t="s">
        <v>147</v>
      </c>
      <c r="I1" s="43" t="s">
        <v>148</v>
      </c>
      <c r="J1" s="43" t="s">
        <v>149</v>
      </c>
      <c r="K1" s="75" t="s">
        <v>151</v>
      </c>
      <c r="L1" s="75" t="s">
        <v>152</v>
      </c>
      <c r="M1" s="75" t="s">
        <v>153</v>
      </c>
      <c r="N1" s="75" t="s">
        <v>154</v>
      </c>
      <c r="O1" s="10" t="s">
        <v>159</v>
      </c>
      <c r="P1" s="10" t="s">
        <v>160</v>
      </c>
      <c r="Q1" s="10" t="s">
        <v>161</v>
      </c>
      <c r="R1" s="10" t="s">
        <v>162</v>
      </c>
      <c r="S1" s="10" t="s">
        <v>163</v>
      </c>
      <c r="T1" s="10" t="s">
        <v>164</v>
      </c>
      <c r="U1" s="10" t="s">
        <v>165</v>
      </c>
      <c r="V1" s="10" t="s">
        <v>166</v>
      </c>
      <c r="W1" s="10" t="s">
        <v>167</v>
      </c>
      <c r="X1" s="10" t="s">
        <v>168</v>
      </c>
      <c r="Y1" s="10" t="s">
        <v>169</v>
      </c>
      <c r="Z1" s="10" t="s">
        <v>170</v>
      </c>
      <c r="AA1" s="10" t="s">
        <v>182</v>
      </c>
      <c r="AB1" s="10" t="s">
        <v>183</v>
      </c>
      <c r="AC1" s="10" t="s">
        <v>184</v>
      </c>
      <c r="AD1" s="10" t="s">
        <v>100</v>
      </c>
      <c r="AE1" s="43" t="s">
        <v>106</v>
      </c>
      <c r="AF1" s="43" t="s">
        <v>109</v>
      </c>
      <c r="AG1" s="43" t="s">
        <v>111</v>
      </c>
    </row>
    <row r="2" spans="1:33" x14ac:dyDescent="0.2">
      <c r="A2" s="17" t="s">
        <v>57</v>
      </c>
      <c r="B2" t="s">
        <v>24</v>
      </c>
      <c r="C2" s="17" t="s">
        <v>13</v>
      </c>
      <c r="D2">
        <v>1</v>
      </c>
      <c r="E2">
        <v>102</v>
      </c>
      <c r="F2" s="17" t="s">
        <v>67</v>
      </c>
      <c r="G2" s="17">
        <v>24</v>
      </c>
      <c r="H2" s="17">
        <v>314960.62992125982</v>
      </c>
      <c r="I2">
        <v>127462.82068849042</v>
      </c>
      <c r="J2" s="76">
        <v>84.97521379232694</v>
      </c>
      <c r="K2">
        <v>316.10000000000002</v>
      </c>
      <c r="L2" s="21">
        <v>632.20000000000005</v>
      </c>
      <c r="M2">
        <v>6322</v>
      </c>
      <c r="N2">
        <v>5640.355638</v>
      </c>
      <c r="O2">
        <v>0</v>
      </c>
      <c r="P2">
        <v>0</v>
      </c>
      <c r="Q2" s="17">
        <v>0</v>
      </c>
      <c r="R2" s="17">
        <v>0</v>
      </c>
      <c r="S2">
        <v>0</v>
      </c>
      <c r="T2">
        <v>0</v>
      </c>
      <c r="U2">
        <v>0</v>
      </c>
      <c r="V2" s="24">
        <v>0</v>
      </c>
      <c r="W2">
        <v>0</v>
      </c>
      <c r="X2">
        <v>0</v>
      </c>
      <c r="Y2">
        <v>0</v>
      </c>
      <c r="Z2">
        <v>0</v>
      </c>
      <c r="AA2">
        <v>40</v>
      </c>
      <c r="AB2">
        <v>262467.19160104985</v>
      </c>
      <c r="AC2">
        <v>106219.01724040868</v>
      </c>
      <c r="AD2">
        <v>535.24800000000005</v>
      </c>
      <c r="AE2">
        <v>51.158888043758012</v>
      </c>
      <c r="AF2">
        <v>3069.5332826254808</v>
      </c>
      <c r="AG2">
        <v>3440.4863798307701</v>
      </c>
    </row>
    <row r="3" spans="1:33" x14ac:dyDescent="0.2">
      <c r="A3" s="21" t="s">
        <v>80</v>
      </c>
      <c r="B3" t="s">
        <v>24</v>
      </c>
      <c r="C3" s="17" t="s">
        <v>13</v>
      </c>
      <c r="D3">
        <v>2</v>
      </c>
      <c r="E3">
        <v>204</v>
      </c>
      <c r="F3" s="17" t="s">
        <v>67</v>
      </c>
      <c r="G3" s="17">
        <v>26</v>
      </c>
      <c r="H3" s="17">
        <v>341207.34908136487</v>
      </c>
      <c r="I3">
        <v>138084.72241253129</v>
      </c>
      <c r="J3" s="76">
        <v>92.05648160835419</v>
      </c>
      <c r="K3">
        <v>289.10000000000002</v>
      </c>
      <c r="L3" s="21">
        <v>578.20000000000005</v>
      </c>
      <c r="M3">
        <v>5782</v>
      </c>
      <c r="N3">
        <v>5158.5789780000005</v>
      </c>
      <c r="O3">
        <v>0</v>
      </c>
      <c r="P3">
        <v>0</v>
      </c>
      <c r="Q3" s="17">
        <v>0</v>
      </c>
      <c r="R3" s="17">
        <v>0</v>
      </c>
      <c r="S3">
        <v>0</v>
      </c>
      <c r="T3">
        <v>0</v>
      </c>
      <c r="U3">
        <v>0</v>
      </c>
      <c r="V3" s="24">
        <v>0</v>
      </c>
      <c r="W3">
        <v>0</v>
      </c>
      <c r="X3">
        <v>0</v>
      </c>
      <c r="Y3">
        <v>0</v>
      </c>
      <c r="Z3">
        <v>0</v>
      </c>
      <c r="AA3">
        <v>60</v>
      </c>
      <c r="AB3">
        <v>393700.78740157484</v>
      </c>
      <c r="AC3">
        <v>159328.52586061304</v>
      </c>
      <c r="AD3">
        <v>793.8</v>
      </c>
      <c r="AE3">
        <v>71.91116795060482</v>
      </c>
      <c r="AF3">
        <v>4314.6700770362895</v>
      </c>
      <c r="AG3">
        <v>4836.0979558461249</v>
      </c>
    </row>
    <row r="4" spans="1:33" x14ac:dyDescent="0.2">
      <c r="A4" s="21" t="s">
        <v>89</v>
      </c>
      <c r="B4" t="s">
        <v>24</v>
      </c>
      <c r="C4" s="17" t="s">
        <v>13</v>
      </c>
      <c r="D4">
        <v>3</v>
      </c>
      <c r="E4">
        <v>304</v>
      </c>
      <c r="F4" s="17" t="s">
        <v>67</v>
      </c>
      <c r="G4" s="17">
        <v>40</v>
      </c>
      <c r="H4" s="17">
        <v>524934.38320209971</v>
      </c>
      <c r="I4">
        <v>212438.03448081735</v>
      </c>
      <c r="J4" s="76">
        <v>141.62535632054488</v>
      </c>
      <c r="K4">
        <v>279.5</v>
      </c>
      <c r="L4" s="21">
        <v>559</v>
      </c>
      <c r="M4">
        <v>5590</v>
      </c>
      <c r="N4">
        <v>4987.2806100000007</v>
      </c>
      <c r="O4">
        <v>0</v>
      </c>
      <c r="P4">
        <v>0</v>
      </c>
      <c r="Q4" s="17">
        <v>0</v>
      </c>
      <c r="R4" s="17">
        <v>0</v>
      </c>
      <c r="S4">
        <v>0</v>
      </c>
      <c r="T4">
        <v>0</v>
      </c>
      <c r="U4">
        <v>0</v>
      </c>
      <c r="V4" s="24">
        <v>0</v>
      </c>
      <c r="W4">
        <v>0</v>
      </c>
      <c r="X4">
        <v>0</v>
      </c>
      <c r="Y4">
        <v>0</v>
      </c>
      <c r="Z4">
        <v>0</v>
      </c>
      <c r="AA4">
        <v>54</v>
      </c>
      <c r="AB4">
        <v>354330.70866141736</v>
      </c>
      <c r="AC4">
        <v>143395.67327455175</v>
      </c>
      <c r="AD4">
        <v>576.072</v>
      </c>
      <c r="AE4">
        <v>51.795069804923031</v>
      </c>
      <c r="AF4">
        <v>3107.7041882953818</v>
      </c>
      <c r="AG4">
        <v>3483.2702394508783</v>
      </c>
    </row>
    <row r="5" spans="1:33" x14ac:dyDescent="0.2">
      <c r="A5" s="17" t="s">
        <v>94</v>
      </c>
      <c r="B5" t="s">
        <v>24</v>
      </c>
      <c r="C5" s="17" t="s">
        <v>13</v>
      </c>
      <c r="D5">
        <v>4</v>
      </c>
      <c r="E5">
        <v>403</v>
      </c>
      <c r="F5" s="17" t="s">
        <v>67</v>
      </c>
      <c r="G5" s="17">
        <v>39</v>
      </c>
      <c r="H5" s="17">
        <v>511811.02362204727</v>
      </c>
      <c r="I5">
        <v>207127.08361879695</v>
      </c>
      <c r="J5" s="76">
        <v>138.08472241253131</v>
      </c>
      <c r="K5">
        <v>332</v>
      </c>
      <c r="L5" s="21">
        <v>664</v>
      </c>
      <c r="M5">
        <v>6640</v>
      </c>
      <c r="N5">
        <v>5924.0685600000006</v>
      </c>
      <c r="O5">
        <v>0</v>
      </c>
      <c r="P5">
        <v>0</v>
      </c>
      <c r="Q5" s="17">
        <v>0</v>
      </c>
      <c r="R5" s="17">
        <v>0</v>
      </c>
      <c r="S5">
        <v>0</v>
      </c>
      <c r="T5">
        <v>0</v>
      </c>
      <c r="U5">
        <v>0</v>
      </c>
      <c r="V5" s="24">
        <v>0</v>
      </c>
      <c r="W5">
        <v>0</v>
      </c>
      <c r="X5">
        <v>0</v>
      </c>
      <c r="Y5">
        <v>0</v>
      </c>
      <c r="Z5">
        <v>0</v>
      </c>
      <c r="AA5">
        <v>36</v>
      </c>
      <c r="AB5">
        <v>236220.4724409449</v>
      </c>
      <c r="AC5">
        <v>95597.11551636782</v>
      </c>
      <c r="AD5">
        <v>517.10400000000004</v>
      </c>
      <c r="AE5">
        <v>48.89702273607513</v>
      </c>
      <c r="AF5">
        <v>2933.8213641645079</v>
      </c>
      <c r="AG5">
        <v>3288.3736760237884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0FA0-0507-B74B-AC5B-C8F73559ECA3}">
  <dimension ref="A1:H40"/>
  <sheetViews>
    <sheetView workbookViewId="0">
      <selection sqref="A1:H34"/>
    </sheetView>
  </sheetViews>
  <sheetFormatPr baseColWidth="10" defaultRowHeight="16" x14ac:dyDescent="0.2"/>
  <cols>
    <col min="1" max="1" width="18.6640625" customWidth="1"/>
    <col min="6" max="6" width="16" customWidth="1"/>
    <col min="8" max="8" width="14.33203125" customWidth="1"/>
  </cols>
  <sheetData>
    <row r="1" spans="1:8" x14ac:dyDescent="0.2">
      <c r="A1" s="31"/>
      <c r="B1" s="32"/>
      <c r="C1" s="32"/>
      <c r="D1" s="32"/>
      <c r="E1" s="32"/>
      <c r="F1" s="32"/>
      <c r="G1" s="33"/>
      <c r="H1" s="12"/>
    </row>
    <row r="2" spans="1:8" x14ac:dyDescent="0.2">
      <c r="A2" s="31"/>
      <c r="B2" s="32"/>
      <c r="C2" s="32"/>
      <c r="D2" s="32"/>
      <c r="E2" s="32"/>
      <c r="F2" s="32"/>
      <c r="G2" s="33"/>
      <c r="H2" s="12"/>
    </row>
    <row r="3" spans="1:8" x14ac:dyDescent="0.2">
      <c r="A3" s="34"/>
      <c r="B3" s="35"/>
      <c r="C3" s="35"/>
      <c r="D3" s="35"/>
      <c r="E3" s="35"/>
      <c r="F3" s="35"/>
      <c r="G3" s="36"/>
      <c r="H3" s="12"/>
    </row>
    <row r="4" spans="1:8" x14ac:dyDescent="0.2">
      <c r="A4" s="13"/>
      <c r="B4" s="14"/>
      <c r="C4" s="14"/>
      <c r="D4" s="14"/>
      <c r="E4" s="15"/>
      <c r="F4" s="14"/>
      <c r="G4" s="14"/>
      <c r="H4" s="16"/>
    </row>
    <row r="6" spans="1:8" x14ac:dyDescent="0.2">
      <c r="A6" t="s">
        <v>26</v>
      </c>
      <c r="B6" t="s">
        <v>24</v>
      </c>
      <c r="C6" t="s">
        <v>11</v>
      </c>
      <c r="D6">
        <v>1</v>
      </c>
      <c r="E6">
        <v>101</v>
      </c>
      <c r="F6" t="s">
        <v>8</v>
      </c>
    </row>
    <row r="7" spans="1:8" x14ac:dyDescent="0.2">
      <c r="A7" t="s">
        <v>27</v>
      </c>
      <c r="B7" t="s">
        <v>24</v>
      </c>
      <c r="C7" t="s">
        <v>13</v>
      </c>
      <c r="D7">
        <v>1</v>
      </c>
      <c r="E7">
        <v>102</v>
      </c>
    </row>
    <row r="8" spans="1:8" x14ac:dyDescent="0.2">
      <c r="A8" t="s">
        <v>28</v>
      </c>
      <c r="B8" t="s">
        <v>24</v>
      </c>
      <c r="C8" t="s">
        <v>13</v>
      </c>
      <c r="D8">
        <v>1</v>
      </c>
      <c r="E8">
        <v>102</v>
      </c>
      <c r="F8" t="s">
        <v>8</v>
      </c>
    </row>
    <row r="9" spans="1:8" x14ac:dyDescent="0.2">
      <c r="A9" t="s">
        <v>57</v>
      </c>
      <c r="B9" t="s">
        <v>24</v>
      </c>
      <c r="C9" t="s">
        <v>13</v>
      </c>
      <c r="D9">
        <v>1</v>
      </c>
      <c r="E9">
        <v>102</v>
      </c>
      <c r="F9" t="s">
        <v>9</v>
      </c>
    </row>
    <row r="10" spans="1:8" x14ac:dyDescent="0.2">
      <c r="A10" t="s">
        <v>29</v>
      </c>
      <c r="B10" t="s">
        <v>24</v>
      </c>
      <c r="C10" t="s">
        <v>10</v>
      </c>
      <c r="D10">
        <v>1</v>
      </c>
      <c r="E10">
        <v>103</v>
      </c>
    </row>
    <row r="11" spans="1:8" x14ac:dyDescent="0.2">
      <c r="A11" t="s">
        <v>30</v>
      </c>
      <c r="B11" t="s">
        <v>24</v>
      </c>
      <c r="C11" t="s">
        <v>10</v>
      </c>
      <c r="D11">
        <v>1</v>
      </c>
      <c r="E11">
        <v>103</v>
      </c>
      <c r="F11" t="s">
        <v>8</v>
      </c>
    </row>
    <row r="12" spans="1:8" x14ac:dyDescent="0.2">
      <c r="A12" t="s">
        <v>31</v>
      </c>
      <c r="B12" t="s">
        <v>24</v>
      </c>
      <c r="C12" t="s">
        <v>12</v>
      </c>
      <c r="D12">
        <v>1</v>
      </c>
      <c r="E12">
        <v>104</v>
      </c>
    </row>
    <row r="13" spans="1:8" x14ac:dyDescent="0.2">
      <c r="A13" t="s">
        <v>32</v>
      </c>
      <c r="B13" t="s">
        <v>24</v>
      </c>
      <c r="C13" t="s">
        <v>12</v>
      </c>
      <c r="D13">
        <v>1</v>
      </c>
      <c r="E13">
        <v>104</v>
      </c>
      <c r="F13" t="s">
        <v>8</v>
      </c>
    </row>
    <row r="14" spans="1:8" x14ac:dyDescent="0.2">
      <c r="A14" t="s">
        <v>33</v>
      </c>
      <c r="B14" t="s">
        <v>24</v>
      </c>
      <c r="C14" t="s">
        <v>13</v>
      </c>
      <c r="D14">
        <v>2</v>
      </c>
      <c r="E14">
        <v>201</v>
      </c>
    </row>
    <row r="15" spans="1:8" x14ac:dyDescent="0.2">
      <c r="A15" t="s">
        <v>34</v>
      </c>
      <c r="B15" t="s">
        <v>24</v>
      </c>
      <c r="C15" t="s">
        <v>13</v>
      </c>
      <c r="D15">
        <v>2</v>
      </c>
      <c r="E15">
        <v>201</v>
      </c>
      <c r="F15" t="s">
        <v>8</v>
      </c>
    </row>
    <row r="16" spans="1:8" x14ac:dyDescent="0.2">
      <c r="A16" t="s">
        <v>58</v>
      </c>
      <c r="B16" t="s">
        <v>24</v>
      </c>
      <c r="C16" t="s">
        <v>13</v>
      </c>
      <c r="D16">
        <v>2</v>
      </c>
      <c r="E16">
        <v>201</v>
      </c>
      <c r="F16" t="s">
        <v>9</v>
      </c>
    </row>
    <row r="17" spans="1:6" x14ac:dyDescent="0.2">
      <c r="A17" t="s">
        <v>35</v>
      </c>
      <c r="B17" t="s">
        <v>24</v>
      </c>
      <c r="C17" t="s">
        <v>12</v>
      </c>
      <c r="D17">
        <v>2</v>
      </c>
      <c r="E17">
        <v>202</v>
      </c>
    </row>
    <row r="18" spans="1:6" x14ac:dyDescent="0.2">
      <c r="A18" t="s">
        <v>36</v>
      </c>
      <c r="B18" t="s">
        <v>24</v>
      </c>
      <c r="C18" t="s">
        <v>12</v>
      </c>
      <c r="D18">
        <v>2</v>
      </c>
      <c r="E18">
        <v>202</v>
      </c>
      <c r="F18" t="s">
        <v>8</v>
      </c>
    </row>
    <row r="19" spans="1:6" x14ac:dyDescent="0.2">
      <c r="A19" t="s">
        <v>37</v>
      </c>
      <c r="B19" t="s">
        <v>24</v>
      </c>
      <c r="C19" t="s">
        <v>11</v>
      </c>
      <c r="D19">
        <v>2</v>
      </c>
      <c r="E19">
        <v>203</v>
      </c>
    </row>
    <row r="20" spans="1:6" x14ac:dyDescent="0.2">
      <c r="A20" t="s">
        <v>38</v>
      </c>
      <c r="B20" t="s">
        <v>24</v>
      </c>
      <c r="C20" t="s">
        <v>10</v>
      </c>
      <c r="D20">
        <v>2</v>
      </c>
      <c r="E20">
        <v>203</v>
      </c>
      <c r="F20" t="s">
        <v>8</v>
      </c>
    </row>
    <row r="21" spans="1:6" x14ac:dyDescent="0.2">
      <c r="A21" t="s">
        <v>39</v>
      </c>
      <c r="B21" t="s">
        <v>24</v>
      </c>
      <c r="C21" t="s">
        <v>10</v>
      </c>
      <c r="D21">
        <v>2</v>
      </c>
      <c r="E21">
        <v>204</v>
      </c>
    </row>
    <row r="22" spans="1:6" x14ac:dyDescent="0.2">
      <c r="A22" t="s">
        <v>40</v>
      </c>
      <c r="B22" t="s">
        <v>24</v>
      </c>
      <c r="C22" t="s">
        <v>10</v>
      </c>
      <c r="D22">
        <v>2</v>
      </c>
      <c r="E22">
        <v>204</v>
      </c>
      <c r="F22" t="s">
        <v>8</v>
      </c>
    </row>
    <row r="23" spans="1:6" x14ac:dyDescent="0.2">
      <c r="A23" t="s">
        <v>41</v>
      </c>
      <c r="B23" t="s">
        <v>24</v>
      </c>
      <c r="C23" t="s">
        <v>12</v>
      </c>
      <c r="D23">
        <v>3</v>
      </c>
      <c r="E23">
        <v>301</v>
      </c>
    </row>
    <row r="24" spans="1:6" x14ac:dyDescent="0.2">
      <c r="A24" t="s">
        <v>42</v>
      </c>
      <c r="B24" t="s">
        <v>24</v>
      </c>
      <c r="C24" t="s">
        <v>12</v>
      </c>
      <c r="D24">
        <v>3</v>
      </c>
      <c r="E24">
        <v>301</v>
      </c>
      <c r="F24" t="s">
        <v>8</v>
      </c>
    </row>
    <row r="25" spans="1:6" x14ac:dyDescent="0.2">
      <c r="A25" t="s">
        <v>43</v>
      </c>
      <c r="B25" t="s">
        <v>24</v>
      </c>
      <c r="C25" t="s">
        <v>13</v>
      </c>
      <c r="D25">
        <v>3</v>
      </c>
      <c r="E25">
        <v>302</v>
      </c>
    </row>
    <row r="26" spans="1:6" x14ac:dyDescent="0.2">
      <c r="A26" t="s">
        <v>44</v>
      </c>
      <c r="B26" t="s">
        <v>24</v>
      </c>
      <c r="C26" t="s">
        <v>13</v>
      </c>
      <c r="D26">
        <v>3</v>
      </c>
      <c r="E26">
        <v>302</v>
      </c>
      <c r="F26" t="s">
        <v>8</v>
      </c>
    </row>
    <row r="27" spans="1:6" x14ac:dyDescent="0.2">
      <c r="A27" t="s">
        <v>59</v>
      </c>
      <c r="B27" t="s">
        <v>24</v>
      </c>
      <c r="C27" t="s">
        <v>13</v>
      </c>
      <c r="D27">
        <v>3</v>
      </c>
      <c r="E27">
        <v>302</v>
      </c>
      <c r="F27" t="s">
        <v>9</v>
      </c>
    </row>
    <row r="28" spans="1:6" x14ac:dyDescent="0.2">
      <c r="A28" t="s">
        <v>45</v>
      </c>
      <c r="B28" t="s">
        <v>24</v>
      </c>
      <c r="C28" t="s">
        <v>11</v>
      </c>
      <c r="D28">
        <v>3</v>
      </c>
      <c r="E28">
        <v>303</v>
      </c>
    </row>
    <row r="29" spans="1:6" x14ac:dyDescent="0.2">
      <c r="A29" t="s">
        <v>46</v>
      </c>
      <c r="B29" t="s">
        <v>24</v>
      </c>
      <c r="C29" t="s">
        <v>11</v>
      </c>
      <c r="D29">
        <v>3</v>
      </c>
      <c r="E29">
        <v>303</v>
      </c>
      <c r="F29" t="s">
        <v>8</v>
      </c>
    </row>
    <row r="30" spans="1:6" x14ac:dyDescent="0.2">
      <c r="A30" t="s">
        <v>47</v>
      </c>
      <c r="B30" t="s">
        <v>24</v>
      </c>
      <c r="C30" t="s">
        <v>10</v>
      </c>
      <c r="D30">
        <v>3</v>
      </c>
      <c r="E30">
        <v>304</v>
      </c>
    </row>
    <row r="31" spans="1:6" x14ac:dyDescent="0.2">
      <c r="A31" t="s">
        <v>48</v>
      </c>
      <c r="B31" t="s">
        <v>24</v>
      </c>
      <c r="C31" t="s">
        <v>10</v>
      </c>
      <c r="D31">
        <v>3</v>
      </c>
      <c r="E31">
        <v>304</v>
      </c>
      <c r="F31" t="s">
        <v>8</v>
      </c>
    </row>
    <row r="32" spans="1:6" x14ac:dyDescent="0.2">
      <c r="A32" t="s">
        <v>49</v>
      </c>
      <c r="B32" t="s">
        <v>24</v>
      </c>
      <c r="C32" t="s">
        <v>12</v>
      </c>
      <c r="D32">
        <v>4</v>
      </c>
      <c r="E32">
        <v>401</v>
      </c>
    </row>
    <row r="33" spans="1:6" x14ac:dyDescent="0.2">
      <c r="A33" t="s">
        <v>50</v>
      </c>
      <c r="B33" t="s">
        <v>24</v>
      </c>
      <c r="C33" t="s">
        <v>12</v>
      </c>
      <c r="D33">
        <v>4</v>
      </c>
      <c r="E33">
        <v>401</v>
      </c>
      <c r="F33" t="s">
        <v>8</v>
      </c>
    </row>
    <row r="34" spans="1:6" x14ac:dyDescent="0.2">
      <c r="A34" t="s">
        <v>51</v>
      </c>
      <c r="B34" t="s">
        <v>24</v>
      </c>
      <c r="C34" t="s">
        <v>10</v>
      </c>
      <c r="D34">
        <v>4</v>
      </c>
      <c r="E34">
        <v>402</v>
      </c>
    </row>
    <row r="35" spans="1:6" x14ac:dyDescent="0.2">
      <c r="A35" t="s">
        <v>52</v>
      </c>
      <c r="B35" t="s">
        <v>24</v>
      </c>
      <c r="C35" t="s">
        <v>10</v>
      </c>
      <c r="D35">
        <v>4</v>
      </c>
      <c r="E35">
        <v>402</v>
      </c>
      <c r="F35" t="s">
        <v>8</v>
      </c>
    </row>
    <row r="36" spans="1:6" x14ac:dyDescent="0.2">
      <c r="A36" t="s">
        <v>53</v>
      </c>
      <c r="B36" t="s">
        <v>24</v>
      </c>
      <c r="C36" t="s">
        <v>11</v>
      </c>
      <c r="D36">
        <v>4</v>
      </c>
      <c r="E36">
        <v>403</v>
      </c>
    </row>
    <row r="37" spans="1:6" x14ac:dyDescent="0.2">
      <c r="A37" t="s">
        <v>54</v>
      </c>
      <c r="B37" t="s">
        <v>24</v>
      </c>
      <c r="C37" t="s">
        <v>11</v>
      </c>
      <c r="D37">
        <v>4</v>
      </c>
      <c r="E37">
        <v>403</v>
      </c>
      <c r="F37" t="s">
        <v>8</v>
      </c>
    </row>
    <row r="38" spans="1:6" x14ac:dyDescent="0.2">
      <c r="A38" t="s">
        <v>55</v>
      </c>
      <c r="B38" t="s">
        <v>24</v>
      </c>
      <c r="C38" t="s">
        <v>13</v>
      </c>
      <c r="D38">
        <v>4</v>
      </c>
      <c r="E38">
        <v>404</v>
      </c>
    </row>
    <row r="39" spans="1:6" x14ac:dyDescent="0.2">
      <c r="A39" t="s">
        <v>56</v>
      </c>
      <c r="B39" t="s">
        <v>24</v>
      </c>
      <c r="C39" t="s">
        <v>13</v>
      </c>
      <c r="D39">
        <v>4</v>
      </c>
      <c r="E39">
        <v>404</v>
      </c>
      <c r="F39" t="s">
        <v>8</v>
      </c>
    </row>
    <row r="40" spans="1:6" x14ac:dyDescent="0.2">
      <c r="A40" t="s">
        <v>60</v>
      </c>
      <c r="B40" t="s">
        <v>24</v>
      </c>
      <c r="C40" t="s">
        <v>13</v>
      </c>
      <c r="D40">
        <v>4</v>
      </c>
      <c r="E40">
        <v>404</v>
      </c>
      <c r="F40" t="s">
        <v>9</v>
      </c>
    </row>
  </sheetData>
  <mergeCells count="1">
    <mergeCell ref="A1:G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D021-BE6A-E146-A3AB-1AC4C80E8B46}">
  <dimension ref="A1:H12"/>
  <sheetViews>
    <sheetView workbookViewId="0">
      <selection activeCell="N13" sqref="N13:N14"/>
    </sheetView>
  </sheetViews>
  <sheetFormatPr baseColWidth="10" defaultRowHeight="16" x14ac:dyDescent="0.2"/>
  <cols>
    <col min="1" max="1" width="17" customWidth="1"/>
    <col min="5" max="5" width="20" customWidth="1"/>
    <col min="6" max="6" width="14.6640625" customWidth="1"/>
    <col min="7" max="7" width="12.83203125" customWidth="1"/>
    <col min="8" max="8" width="13.83203125" customWidth="1"/>
  </cols>
  <sheetData>
    <row r="1" spans="1:8" x14ac:dyDescent="0.2">
      <c r="A1" s="25" t="s">
        <v>0</v>
      </c>
      <c r="B1" s="26"/>
      <c r="C1" s="26"/>
      <c r="D1" s="27"/>
      <c r="E1" s="40" t="s">
        <v>7</v>
      </c>
      <c r="F1" s="41"/>
      <c r="G1" s="41"/>
      <c r="H1" s="41"/>
    </row>
    <row r="2" spans="1:8" x14ac:dyDescent="0.2">
      <c r="A2" s="5"/>
      <c r="B2" s="6"/>
      <c r="C2" s="6"/>
      <c r="D2" s="8"/>
      <c r="E2" s="10"/>
      <c r="F2" s="10"/>
      <c r="G2" s="10"/>
      <c r="H2" s="10"/>
    </row>
    <row r="3" spans="1:8" x14ac:dyDescent="0.2">
      <c r="A3" s="1"/>
      <c r="B3" s="2"/>
      <c r="C3" s="2"/>
      <c r="D3" s="8"/>
      <c r="E3" s="10" t="s">
        <v>141</v>
      </c>
      <c r="F3" s="10" t="s">
        <v>142</v>
      </c>
      <c r="G3" s="10" t="s">
        <v>143</v>
      </c>
      <c r="H3" s="10" t="s">
        <v>144</v>
      </c>
    </row>
    <row r="4" spans="1:8" ht="17" x14ac:dyDescent="0.2">
      <c r="A4" s="3" t="s">
        <v>1</v>
      </c>
      <c r="B4" s="3" t="s">
        <v>2</v>
      </c>
      <c r="C4" s="3" t="s">
        <v>3</v>
      </c>
      <c r="D4" s="4" t="s">
        <v>6</v>
      </c>
      <c r="E4" s="42" t="s">
        <v>14</v>
      </c>
      <c r="F4" s="7" t="s">
        <v>145</v>
      </c>
      <c r="G4" s="43" t="s">
        <v>63</v>
      </c>
      <c r="H4" s="43" t="s">
        <v>64</v>
      </c>
    </row>
    <row r="5" spans="1:8" x14ac:dyDescent="0.2">
      <c r="A5" t="s">
        <v>16</v>
      </c>
      <c r="B5" t="s">
        <v>24</v>
      </c>
      <c r="C5">
        <v>1</v>
      </c>
      <c r="D5" s="39">
        <v>45104</v>
      </c>
      <c r="E5" s="17">
        <v>476.3</v>
      </c>
      <c r="F5">
        <f>E5*2</f>
        <v>952.6</v>
      </c>
      <c r="G5">
        <f t="shared" ref="G5" si="0">((E5/0.5)*10000)/1000</f>
        <v>9526</v>
      </c>
      <c r="H5" s="18">
        <f>G5*0.892179</f>
        <v>8498.8971540000002</v>
      </c>
    </row>
    <row r="6" spans="1:8" x14ac:dyDescent="0.2">
      <c r="A6" t="s">
        <v>17</v>
      </c>
      <c r="B6" t="s">
        <v>24</v>
      </c>
      <c r="C6">
        <v>1</v>
      </c>
      <c r="D6" s="19">
        <v>45104</v>
      </c>
      <c r="E6" s="17">
        <v>0</v>
      </c>
      <c r="F6">
        <f t="shared" ref="F6:F12" si="1">E6*2</f>
        <v>0</v>
      </c>
      <c r="G6">
        <f t="shared" ref="G6:G12" si="2">((E6/0.5)*10000)/1000</f>
        <v>0</v>
      </c>
      <c r="H6" s="18">
        <f t="shared" ref="H6:H12" si="3">G6*0.892179</f>
        <v>0</v>
      </c>
    </row>
    <row r="7" spans="1:8" x14ac:dyDescent="0.2">
      <c r="A7" t="s">
        <v>18</v>
      </c>
      <c r="B7" t="s">
        <v>24</v>
      </c>
      <c r="C7">
        <v>2</v>
      </c>
      <c r="D7" s="19">
        <v>45104</v>
      </c>
      <c r="E7" s="17">
        <v>636.4</v>
      </c>
      <c r="F7">
        <f t="shared" si="1"/>
        <v>1272.8</v>
      </c>
      <c r="G7">
        <f t="shared" si="2"/>
        <v>12728</v>
      </c>
      <c r="H7" s="18">
        <f t="shared" si="3"/>
        <v>11355.654312000001</v>
      </c>
    </row>
    <row r="8" spans="1:8" x14ac:dyDescent="0.2">
      <c r="A8" t="s">
        <v>19</v>
      </c>
      <c r="B8" t="s">
        <v>24</v>
      </c>
      <c r="C8">
        <v>2</v>
      </c>
      <c r="D8" s="19">
        <v>45104</v>
      </c>
      <c r="E8" s="17">
        <v>0</v>
      </c>
      <c r="F8">
        <f t="shared" si="1"/>
        <v>0</v>
      </c>
      <c r="G8">
        <f t="shared" si="2"/>
        <v>0</v>
      </c>
      <c r="H8" s="18">
        <f t="shared" si="3"/>
        <v>0</v>
      </c>
    </row>
    <row r="9" spans="1:8" x14ac:dyDescent="0.2">
      <c r="A9" t="s">
        <v>20</v>
      </c>
      <c r="B9" t="s">
        <v>24</v>
      </c>
      <c r="C9">
        <v>3</v>
      </c>
      <c r="D9" s="19">
        <v>45104</v>
      </c>
      <c r="E9" s="17">
        <v>383.5</v>
      </c>
      <c r="F9">
        <f t="shared" si="1"/>
        <v>767</v>
      </c>
      <c r="G9">
        <f t="shared" si="2"/>
        <v>7670</v>
      </c>
      <c r="H9" s="18">
        <f t="shared" si="3"/>
        <v>6843.0129300000008</v>
      </c>
    </row>
    <row r="10" spans="1:8" x14ac:dyDescent="0.2">
      <c r="A10" t="s">
        <v>21</v>
      </c>
      <c r="B10" t="s">
        <v>24</v>
      </c>
      <c r="C10">
        <v>3</v>
      </c>
      <c r="D10" s="19">
        <v>45104</v>
      </c>
      <c r="E10" s="17">
        <v>0</v>
      </c>
      <c r="F10">
        <f t="shared" si="1"/>
        <v>0</v>
      </c>
      <c r="G10">
        <f t="shared" si="2"/>
        <v>0</v>
      </c>
      <c r="H10" s="18">
        <f t="shared" si="3"/>
        <v>0</v>
      </c>
    </row>
    <row r="11" spans="1:8" x14ac:dyDescent="0.2">
      <c r="A11" t="s">
        <v>22</v>
      </c>
      <c r="B11" t="s">
        <v>24</v>
      </c>
      <c r="C11">
        <v>4</v>
      </c>
      <c r="D11" s="19">
        <v>45104</v>
      </c>
      <c r="E11" s="17">
        <v>643.6</v>
      </c>
      <c r="F11">
        <f t="shared" si="1"/>
        <v>1287.2</v>
      </c>
      <c r="G11">
        <f t="shared" si="2"/>
        <v>12872</v>
      </c>
      <c r="H11" s="18">
        <f t="shared" si="3"/>
        <v>11484.128088000001</v>
      </c>
    </row>
    <row r="12" spans="1:8" x14ac:dyDescent="0.2">
      <c r="A12" t="s">
        <v>23</v>
      </c>
      <c r="B12" t="s">
        <v>24</v>
      </c>
      <c r="C12">
        <v>4</v>
      </c>
      <c r="D12" s="19">
        <v>45104</v>
      </c>
      <c r="E12" s="17">
        <v>0</v>
      </c>
      <c r="F12">
        <f t="shared" si="1"/>
        <v>0</v>
      </c>
      <c r="G12">
        <f t="shared" si="2"/>
        <v>0</v>
      </c>
      <c r="H12" s="18">
        <f t="shared" si="3"/>
        <v>0</v>
      </c>
    </row>
  </sheetData>
  <mergeCells count="2">
    <mergeCell ref="A1:D1"/>
    <mergeCell ref="E1:H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C23C-CB9F-BA41-A94E-723CD65BFEF4}">
  <dimension ref="A1:O41"/>
  <sheetViews>
    <sheetView workbookViewId="0">
      <selection activeCell="H5" sqref="H5:K40"/>
    </sheetView>
  </sheetViews>
  <sheetFormatPr baseColWidth="10" defaultRowHeight="16" x14ac:dyDescent="0.2"/>
  <cols>
    <col min="1" max="1" width="15.6640625" customWidth="1"/>
    <col min="6" max="6" width="16.5" customWidth="1"/>
    <col min="7" max="7" width="13.6640625" customWidth="1"/>
    <col min="8" max="8" width="16.5" customWidth="1"/>
    <col min="9" max="9" width="20.33203125" customWidth="1"/>
    <col min="10" max="10" width="17.83203125" customWidth="1"/>
    <col min="11" max="11" width="14.6640625" customWidth="1"/>
  </cols>
  <sheetData>
    <row r="1" spans="1:15" x14ac:dyDescent="0.2">
      <c r="A1" s="28" t="s">
        <v>0</v>
      </c>
      <c r="B1" s="29"/>
      <c r="C1" s="29"/>
      <c r="D1" s="29"/>
      <c r="E1" s="29"/>
      <c r="F1" s="29"/>
      <c r="G1" s="30"/>
      <c r="H1" s="46" t="s">
        <v>146</v>
      </c>
      <c r="I1" s="47"/>
      <c r="J1" s="47"/>
      <c r="K1" s="48"/>
    </row>
    <row r="2" spans="1:15" x14ac:dyDescent="0.2">
      <c r="A2" s="28"/>
      <c r="B2" s="29"/>
      <c r="C2" s="29"/>
      <c r="D2" s="29"/>
      <c r="E2" s="29"/>
      <c r="F2" s="29"/>
      <c r="G2" s="30"/>
      <c r="H2" s="34"/>
      <c r="I2" s="35"/>
      <c r="J2" s="35"/>
      <c r="K2" s="36"/>
    </row>
    <row r="3" spans="1:15" x14ac:dyDescent="0.2">
      <c r="A3" s="25"/>
      <c r="B3" s="26"/>
      <c r="C3" s="26"/>
      <c r="D3" s="26"/>
      <c r="E3" s="26"/>
      <c r="F3" s="26"/>
      <c r="G3" s="27"/>
      <c r="H3" s="44" t="s">
        <v>119</v>
      </c>
      <c r="I3" s="24" t="s">
        <v>147</v>
      </c>
      <c r="J3" s="24" t="s">
        <v>148</v>
      </c>
      <c r="K3" s="24" t="s">
        <v>149</v>
      </c>
    </row>
    <row r="4" spans="1:15" ht="34" x14ac:dyDescent="0.2">
      <c r="A4" s="9" t="s">
        <v>1</v>
      </c>
      <c r="B4" s="9" t="s">
        <v>2</v>
      </c>
      <c r="C4" s="9" t="s">
        <v>4</v>
      </c>
      <c r="D4" s="9" t="s">
        <v>3</v>
      </c>
      <c r="E4" s="10" t="s">
        <v>5</v>
      </c>
      <c r="F4" s="9" t="s">
        <v>15</v>
      </c>
      <c r="G4" s="9" t="s">
        <v>6</v>
      </c>
      <c r="H4" s="45" t="s">
        <v>150</v>
      </c>
      <c r="I4" t="s">
        <v>68</v>
      </c>
      <c r="J4" t="s">
        <v>69</v>
      </c>
      <c r="K4" s="24" t="s">
        <v>70</v>
      </c>
    </row>
    <row r="5" spans="1:15" x14ac:dyDescent="0.2">
      <c r="A5" s="17" t="s">
        <v>25</v>
      </c>
      <c r="B5" t="s">
        <v>24</v>
      </c>
      <c r="C5" s="17" t="s">
        <v>11</v>
      </c>
      <c r="D5">
        <v>1</v>
      </c>
      <c r="E5">
        <v>101</v>
      </c>
      <c r="F5" s="21" t="s">
        <v>66</v>
      </c>
      <c r="G5" s="19">
        <v>45104</v>
      </c>
      <c r="H5" s="17">
        <v>31</v>
      </c>
      <c r="I5" s="18">
        <f t="shared" ref="I5" si="0">((H5/0.762)*10000)</f>
        <v>406824.14698162733</v>
      </c>
      <c r="J5" s="18">
        <f t="shared" ref="J5" si="1">I5/2.471</f>
        <v>164639.47672263347</v>
      </c>
      <c r="K5" s="20">
        <f t="shared" ref="K5" si="2">J5/150000*100</f>
        <v>109.75965114842232</v>
      </c>
      <c r="N5" s="17">
        <v>31</v>
      </c>
      <c r="O5">
        <v>16</v>
      </c>
    </row>
    <row r="6" spans="1:15" x14ac:dyDescent="0.2">
      <c r="A6" s="17" t="s">
        <v>26</v>
      </c>
      <c r="B6" t="s">
        <v>24</v>
      </c>
      <c r="C6" s="17" t="s">
        <v>11</v>
      </c>
      <c r="D6">
        <v>1</v>
      </c>
      <c r="E6">
        <v>101</v>
      </c>
      <c r="F6" s="17" t="s">
        <v>65</v>
      </c>
      <c r="G6" s="19">
        <v>45104</v>
      </c>
      <c r="H6" s="17">
        <v>34</v>
      </c>
      <c r="I6" s="18">
        <f t="shared" ref="I6:I40" si="3">((H6/0.762)*10000)</f>
        <v>446194.22572178481</v>
      </c>
      <c r="J6" s="18">
        <f t="shared" ref="J6:J40" si="4">I6/2.471</f>
        <v>180572.32930869478</v>
      </c>
      <c r="K6" s="20">
        <f t="shared" ref="K6:K40" si="5">J6/150000*100</f>
        <v>120.38155287246319</v>
      </c>
      <c r="N6" s="17">
        <v>34</v>
      </c>
      <c r="O6">
        <f t="shared" ref="O6:O40" si="6">N6/2</f>
        <v>17</v>
      </c>
    </row>
    <row r="7" spans="1:15" x14ac:dyDescent="0.2">
      <c r="A7" s="17" t="s">
        <v>27</v>
      </c>
      <c r="B7" t="s">
        <v>24</v>
      </c>
      <c r="C7" s="17" t="s">
        <v>13</v>
      </c>
      <c r="D7">
        <v>1</v>
      </c>
      <c r="E7">
        <v>102</v>
      </c>
      <c r="F7" s="21" t="s">
        <v>66</v>
      </c>
      <c r="G7" s="19">
        <v>45104</v>
      </c>
      <c r="H7" s="17">
        <v>23</v>
      </c>
      <c r="I7" s="18">
        <f t="shared" si="3"/>
        <v>301837.27034120733</v>
      </c>
      <c r="J7" s="18">
        <f t="shared" si="4"/>
        <v>122151.86982646998</v>
      </c>
      <c r="K7" s="20">
        <f t="shared" si="5"/>
        <v>81.434579884313322</v>
      </c>
      <c r="N7" s="17">
        <v>23</v>
      </c>
      <c r="O7">
        <v>12</v>
      </c>
    </row>
    <row r="8" spans="1:15" x14ac:dyDescent="0.2">
      <c r="A8" s="17" t="s">
        <v>28</v>
      </c>
      <c r="B8" t="s">
        <v>24</v>
      </c>
      <c r="C8" s="17" t="s">
        <v>13</v>
      </c>
      <c r="D8">
        <v>1</v>
      </c>
      <c r="E8">
        <v>102</v>
      </c>
      <c r="F8" s="17" t="s">
        <v>65</v>
      </c>
      <c r="G8" s="19">
        <v>45104</v>
      </c>
      <c r="H8" s="17">
        <v>30</v>
      </c>
      <c r="I8" s="18">
        <f t="shared" si="3"/>
        <v>393700.78740157484</v>
      </c>
      <c r="J8" s="18">
        <f t="shared" si="4"/>
        <v>159328.52586061304</v>
      </c>
      <c r="K8" s="20">
        <f t="shared" si="5"/>
        <v>106.2190172404087</v>
      </c>
      <c r="N8" s="17">
        <v>30</v>
      </c>
      <c r="O8">
        <f t="shared" si="6"/>
        <v>15</v>
      </c>
    </row>
    <row r="9" spans="1:15" x14ac:dyDescent="0.2">
      <c r="A9" s="17" t="s">
        <v>57</v>
      </c>
      <c r="B9" t="s">
        <v>24</v>
      </c>
      <c r="C9" s="17" t="s">
        <v>13</v>
      </c>
      <c r="D9">
        <v>1</v>
      </c>
      <c r="E9">
        <v>102</v>
      </c>
      <c r="F9" s="17" t="s">
        <v>67</v>
      </c>
      <c r="G9" s="19">
        <v>45104</v>
      </c>
      <c r="H9" s="17">
        <v>24</v>
      </c>
      <c r="I9" s="18">
        <f t="shared" si="3"/>
        <v>314960.62992125982</v>
      </c>
      <c r="J9" s="18">
        <f t="shared" si="4"/>
        <v>127462.82068849042</v>
      </c>
      <c r="K9" s="20">
        <f t="shared" si="5"/>
        <v>84.97521379232694</v>
      </c>
      <c r="N9" s="17">
        <v>24</v>
      </c>
      <c r="O9">
        <f t="shared" si="6"/>
        <v>12</v>
      </c>
    </row>
    <row r="10" spans="1:15" x14ac:dyDescent="0.2">
      <c r="A10" s="17" t="s">
        <v>29</v>
      </c>
      <c r="B10" t="s">
        <v>24</v>
      </c>
      <c r="C10" s="17" t="s">
        <v>10</v>
      </c>
      <c r="D10">
        <v>1</v>
      </c>
      <c r="E10">
        <v>103</v>
      </c>
      <c r="F10" s="21" t="s">
        <v>66</v>
      </c>
      <c r="G10" s="19">
        <v>45104</v>
      </c>
      <c r="H10" s="17">
        <v>34</v>
      </c>
      <c r="I10" s="18">
        <f t="shared" si="3"/>
        <v>446194.22572178481</v>
      </c>
      <c r="J10" s="18">
        <f t="shared" si="4"/>
        <v>180572.32930869478</v>
      </c>
      <c r="K10" s="20">
        <f t="shared" si="5"/>
        <v>120.38155287246319</v>
      </c>
      <c r="N10" s="17">
        <v>34</v>
      </c>
      <c r="O10">
        <f t="shared" si="6"/>
        <v>17</v>
      </c>
    </row>
    <row r="11" spans="1:15" x14ac:dyDescent="0.2">
      <c r="A11" s="17" t="s">
        <v>30</v>
      </c>
      <c r="B11" t="s">
        <v>24</v>
      </c>
      <c r="C11" s="17" t="s">
        <v>10</v>
      </c>
      <c r="D11">
        <v>1</v>
      </c>
      <c r="E11">
        <v>103</v>
      </c>
      <c r="F11" s="17" t="s">
        <v>65</v>
      </c>
      <c r="G11" s="19">
        <v>45104</v>
      </c>
      <c r="H11" s="17">
        <v>29</v>
      </c>
      <c r="I11" s="18">
        <f t="shared" si="3"/>
        <v>380577.42782152235</v>
      </c>
      <c r="J11" s="18">
        <f t="shared" si="4"/>
        <v>154017.57499859261</v>
      </c>
      <c r="K11" s="20">
        <f t="shared" si="5"/>
        <v>102.67838333239507</v>
      </c>
      <c r="N11" s="17">
        <v>29</v>
      </c>
      <c r="O11">
        <v>15</v>
      </c>
    </row>
    <row r="12" spans="1:15" x14ac:dyDescent="0.2">
      <c r="A12" s="17" t="s">
        <v>31</v>
      </c>
      <c r="B12" t="s">
        <v>24</v>
      </c>
      <c r="C12" s="17" t="s">
        <v>12</v>
      </c>
      <c r="D12">
        <v>1</v>
      </c>
      <c r="E12">
        <v>104</v>
      </c>
      <c r="F12" s="21" t="s">
        <v>66</v>
      </c>
      <c r="G12" s="19">
        <v>45104</v>
      </c>
      <c r="H12" s="17">
        <v>33</v>
      </c>
      <c r="I12" s="18">
        <f t="shared" si="3"/>
        <v>433070.86614173232</v>
      </c>
      <c r="J12" s="18">
        <f t="shared" si="4"/>
        <v>175261.37844667435</v>
      </c>
      <c r="K12" s="20">
        <f t="shared" si="5"/>
        <v>116.84091896444957</v>
      </c>
      <c r="N12" s="17">
        <v>33</v>
      </c>
      <c r="O12">
        <v>17</v>
      </c>
    </row>
    <row r="13" spans="1:15" x14ac:dyDescent="0.2">
      <c r="A13" s="17" t="s">
        <v>32</v>
      </c>
      <c r="B13" t="s">
        <v>24</v>
      </c>
      <c r="C13" s="17" t="s">
        <v>12</v>
      </c>
      <c r="D13">
        <v>1</v>
      </c>
      <c r="E13">
        <v>104</v>
      </c>
      <c r="F13" s="17" t="s">
        <v>65</v>
      </c>
      <c r="G13" s="19">
        <v>45104</v>
      </c>
      <c r="H13" s="17">
        <v>29</v>
      </c>
      <c r="I13" s="18">
        <f t="shared" si="3"/>
        <v>380577.42782152235</v>
      </c>
      <c r="J13" s="18">
        <f t="shared" si="4"/>
        <v>154017.57499859261</v>
      </c>
      <c r="K13" s="20">
        <f t="shared" si="5"/>
        <v>102.67838333239507</v>
      </c>
      <c r="N13" s="17">
        <v>29</v>
      </c>
      <c r="O13">
        <v>15</v>
      </c>
    </row>
    <row r="14" spans="1:15" x14ac:dyDescent="0.2">
      <c r="A14" s="17" t="s">
        <v>72</v>
      </c>
      <c r="B14" t="s">
        <v>24</v>
      </c>
      <c r="C14" s="17" t="s">
        <v>11</v>
      </c>
      <c r="D14">
        <v>2</v>
      </c>
      <c r="E14">
        <v>201</v>
      </c>
      <c r="F14" s="21" t="s">
        <v>66</v>
      </c>
      <c r="G14" s="19">
        <v>45104</v>
      </c>
      <c r="H14" s="17">
        <v>32</v>
      </c>
      <c r="I14" s="18">
        <f t="shared" si="3"/>
        <v>419947.50656167982</v>
      </c>
      <c r="J14" s="18">
        <f t="shared" si="4"/>
        <v>169950.42758465389</v>
      </c>
      <c r="K14" s="20">
        <f t="shared" si="5"/>
        <v>113.30028505643592</v>
      </c>
      <c r="N14" s="17">
        <v>32</v>
      </c>
      <c r="O14">
        <f t="shared" si="6"/>
        <v>16</v>
      </c>
    </row>
    <row r="15" spans="1:15" x14ac:dyDescent="0.2">
      <c r="A15" s="17" t="s">
        <v>73</v>
      </c>
      <c r="B15" t="s">
        <v>24</v>
      </c>
      <c r="C15" s="17" t="s">
        <v>11</v>
      </c>
      <c r="D15">
        <v>2</v>
      </c>
      <c r="E15">
        <v>201</v>
      </c>
      <c r="F15" s="17" t="s">
        <v>65</v>
      </c>
      <c r="G15" s="19">
        <v>45104</v>
      </c>
      <c r="H15" s="17">
        <v>39</v>
      </c>
      <c r="I15" s="18">
        <f t="shared" si="3"/>
        <v>511811.02362204727</v>
      </c>
      <c r="J15" s="18">
        <f t="shared" si="4"/>
        <v>207127.08361879695</v>
      </c>
      <c r="K15" s="20">
        <f t="shared" si="5"/>
        <v>138.08472241253131</v>
      </c>
      <c r="N15" s="17">
        <v>39</v>
      </c>
      <c r="O15">
        <v>20</v>
      </c>
    </row>
    <row r="16" spans="1:15" x14ac:dyDescent="0.2">
      <c r="A16" s="17" t="s">
        <v>74</v>
      </c>
      <c r="B16" t="s">
        <v>24</v>
      </c>
      <c r="C16" s="17" t="s">
        <v>10</v>
      </c>
      <c r="D16">
        <v>2</v>
      </c>
      <c r="E16">
        <v>201</v>
      </c>
      <c r="F16" s="21" t="s">
        <v>66</v>
      </c>
      <c r="G16" s="19">
        <v>45104</v>
      </c>
      <c r="H16" s="17">
        <v>20</v>
      </c>
      <c r="I16" s="18">
        <f t="shared" si="3"/>
        <v>262467.19160104985</v>
      </c>
      <c r="J16" s="18">
        <f t="shared" si="4"/>
        <v>106219.01724040868</v>
      </c>
      <c r="K16" s="20">
        <f t="shared" si="5"/>
        <v>70.812678160272441</v>
      </c>
      <c r="N16" s="17">
        <v>20</v>
      </c>
      <c r="O16">
        <f t="shared" si="6"/>
        <v>10</v>
      </c>
    </row>
    <row r="17" spans="1:15" x14ac:dyDescent="0.2">
      <c r="A17" s="17" t="s">
        <v>75</v>
      </c>
      <c r="B17" t="s">
        <v>24</v>
      </c>
      <c r="C17" s="17" t="s">
        <v>10</v>
      </c>
      <c r="D17">
        <v>2</v>
      </c>
      <c r="E17">
        <v>202</v>
      </c>
      <c r="F17" s="17" t="s">
        <v>65</v>
      </c>
      <c r="G17" s="19">
        <v>45104</v>
      </c>
      <c r="H17" s="17">
        <v>39</v>
      </c>
      <c r="I17" s="18">
        <f t="shared" si="3"/>
        <v>511811.02362204727</v>
      </c>
      <c r="J17" s="18">
        <f t="shared" si="4"/>
        <v>207127.08361879695</v>
      </c>
      <c r="K17" s="20">
        <f t="shared" si="5"/>
        <v>138.08472241253131</v>
      </c>
      <c r="N17" s="17">
        <v>39</v>
      </c>
      <c r="O17">
        <v>20</v>
      </c>
    </row>
    <row r="18" spans="1:15" x14ac:dyDescent="0.2">
      <c r="A18" s="17" t="s">
        <v>76</v>
      </c>
      <c r="B18" t="s">
        <v>24</v>
      </c>
      <c r="C18" s="17" t="s">
        <v>12</v>
      </c>
      <c r="D18">
        <v>2</v>
      </c>
      <c r="E18">
        <v>202</v>
      </c>
      <c r="F18" s="21" t="s">
        <v>66</v>
      </c>
      <c r="G18" s="19">
        <v>45104</v>
      </c>
      <c r="H18" s="17">
        <v>34</v>
      </c>
      <c r="I18" s="18">
        <f t="shared" si="3"/>
        <v>446194.22572178481</v>
      </c>
      <c r="J18" s="18">
        <f t="shared" si="4"/>
        <v>180572.32930869478</v>
      </c>
      <c r="K18" s="20">
        <f t="shared" si="5"/>
        <v>120.38155287246319</v>
      </c>
      <c r="N18" s="17">
        <v>34</v>
      </c>
      <c r="O18">
        <f t="shared" si="6"/>
        <v>17</v>
      </c>
    </row>
    <row r="19" spans="1:15" x14ac:dyDescent="0.2">
      <c r="A19" s="17" t="s">
        <v>77</v>
      </c>
      <c r="B19" t="s">
        <v>24</v>
      </c>
      <c r="C19" s="17" t="s">
        <v>12</v>
      </c>
      <c r="D19">
        <v>2</v>
      </c>
      <c r="E19">
        <v>203</v>
      </c>
      <c r="F19" s="17" t="s">
        <v>65</v>
      </c>
      <c r="G19" s="19">
        <v>45104</v>
      </c>
      <c r="H19" s="17">
        <v>22</v>
      </c>
      <c r="I19" s="18">
        <f t="shared" si="3"/>
        <v>288713.91076115484</v>
      </c>
      <c r="J19" s="18">
        <f t="shared" si="4"/>
        <v>116840.91896444955</v>
      </c>
      <c r="K19" s="20">
        <f t="shared" si="5"/>
        <v>77.89394597629969</v>
      </c>
      <c r="N19" s="17">
        <v>22</v>
      </c>
      <c r="O19">
        <f t="shared" si="6"/>
        <v>11</v>
      </c>
    </row>
    <row r="20" spans="1:15" x14ac:dyDescent="0.2">
      <c r="A20" s="17" t="s">
        <v>78</v>
      </c>
      <c r="B20" t="s">
        <v>24</v>
      </c>
      <c r="C20" s="17" t="s">
        <v>13</v>
      </c>
      <c r="D20">
        <v>2</v>
      </c>
      <c r="E20">
        <v>203</v>
      </c>
      <c r="F20" s="21" t="s">
        <v>66</v>
      </c>
      <c r="G20" s="19">
        <v>45104</v>
      </c>
      <c r="H20" s="17">
        <v>38</v>
      </c>
      <c r="I20" s="18">
        <f t="shared" si="3"/>
        <v>498687.66404199478</v>
      </c>
      <c r="J20" s="18">
        <f t="shared" si="4"/>
        <v>201816.13275677653</v>
      </c>
      <c r="K20" s="20">
        <f t="shared" si="5"/>
        <v>134.5440885045177</v>
      </c>
      <c r="N20" s="17">
        <v>38</v>
      </c>
      <c r="O20">
        <f t="shared" si="6"/>
        <v>19</v>
      </c>
    </row>
    <row r="21" spans="1:15" x14ac:dyDescent="0.2">
      <c r="A21" s="17" t="s">
        <v>79</v>
      </c>
      <c r="B21" t="s">
        <v>24</v>
      </c>
      <c r="C21" s="17" t="s">
        <v>13</v>
      </c>
      <c r="D21">
        <v>2</v>
      </c>
      <c r="E21">
        <v>204</v>
      </c>
      <c r="F21" s="17" t="s">
        <v>65</v>
      </c>
      <c r="G21" s="19">
        <v>45104</v>
      </c>
      <c r="H21" s="17">
        <v>28</v>
      </c>
      <c r="I21" s="18">
        <f t="shared" si="3"/>
        <v>367454.06824146985</v>
      </c>
      <c r="J21" s="18">
        <f t="shared" si="4"/>
        <v>148706.62413657218</v>
      </c>
      <c r="K21" s="20">
        <f t="shared" si="5"/>
        <v>99.137749424381454</v>
      </c>
      <c r="N21" s="17">
        <v>28</v>
      </c>
      <c r="O21">
        <f t="shared" si="6"/>
        <v>14</v>
      </c>
    </row>
    <row r="22" spans="1:15" x14ac:dyDescent="0.2">
      <c r="A22" s="21" t="s">
        <v>80</v>
      </c>
      <c r="B22" t="s">
        <v>24</v>
      </c>
      <c r="C22" s="17" t="s">
        <v>13</v>
      </c>
      <c r="D22">
        <v>2</v>
      </c>
      <c r="E22">
        <v>204</v>
      </c>
      <c r="F22" s="17" t="s">
        <v>67</v>
      </c>
      <c r="G22" s="19">
        <v>45104</v>
      </c>
      <c r="H22" s="17">
        <v>26</v>
      </c>
      <c r="I22" s="18">
        <f t="shared" si="3"/>
        <v>341207.34908136487</v>
      </c>
      <c r="J22" s="18">
        <f t="shared" si="4"/>
        <v>138084.72241253129</v>
      </c>
      <c r="K22" s="20">
        <f t="shared" si="5"/>
        <v>92.05648160835419</v>
      </c>
      <c r="N22" s="17">
        <v>26</v>
      </c>
      <c r="O22">
        <f t="shared" si="6"/>
        <v>13</v>
      </c>
    </row>
    <row r="23" spans="1:15" x14ac:dyDescent="0.2">
      <c r="A23" s="17" t="s">
        <v>81</v>
      </c>
      <c r="B23" t="s">
        <v>24</v>
      </c>
      <c r="C23" s="17" t="s">
        <v>11</v>
      </c>
      <c r="D23">
        <v>3</v>
      </c>
      <c r="E23">
        <v>301</v>
      </c>
      <c r="F23" s="21" t="s">
        <v>66</v>
      </c>
      <c r="G23" s="19">
        <v>45104</v>
      </c>
      <c r="H23" s="17">
        <v>28</v>
      </c>
      <c r="I23" s="18">
        <f t="shared" si="3"/>
        <v>367454.06824146985</v>
      </c>
      <c r="J23" s="18">
        <f t="shared" si="4"/>
        <v>148706.62413657218</v>
      </c>
      <c r="K23" s="20">
        <f t="shared" si="5"/>
        <v>99.137749424381454</v>
      </c>
      <c r="N23" s="17">
        <v>28</v>
      </c>
      <c r="O23">
        <f t="shared" si="6"/>
        <v>14</v>
      </c>
    </row>
    <row r="24" spans="1:15" ht="17" customHeight="1" x14ac:dyDescent="0.2">
      <c r="A24" s="17" t="s">
        <v>82</v>
      </c>
      <c r="B24" t="s">
        <v>24</v>
      </c>
      <c r="C24" s="17" t="s">
        <v>11</v>
      </c>
      <c r="D24">
        <v>3</v>
      </c>
      <c r="E24">
        <v>301</v>
      </c>
      <c r="F24" s="17" t="s">
        <v>65</v>
      </c>
      <c r="G24" s="19">
        <v>45104</v>
      </c>
      <c r="H24" s="17">
        <v>22</v>
      </c>
      <c r="I24" s="18">
        <f t="shared" si="3"/>
        <v>288713.91076115484</v>
      </c>
      <c r="J24" s="18">
        <f t="shared" si="4"/>
        <v>116840.91896444955</v>
      </c>
      <c r="K24" s="20">
        <f t="shared" si="5"/>
        <v>77.89394597629969</v>
      </c>
      <c r="N24" s="17">
        <v>22</v>
      </c>
      <c r="O24">
        <f t="shared" si="6"/>
        <v>11</v>
      </c>
    </row>
    <row r="25" spans="1:15" x14ac:dyDescent="0.2">
      <c r="A25" s="17" t="s">
        <v>83</v>
      </c>
      <c r="B25" t="s">
        <v>24</v>
      </c>
      <c r="C25" s="17" t="s">
        <v>10</v>
      </c>
      <c r="D25">
        <v>3</v>
      </c>
      <c r="E25">
        <v>302</v>
      </c>
      <c r="F25" s="21" t="s">
        <v>66</v>
      </c>
      <c r="G25" s="19">
        <v>45104</v>
      </c>
      <c r="H25" s="17">
        <v>31</v>
      </c>
      <c r="I25" s="18">
        <f t="shared" si="3"/>
        <v>406824.14698162733</v>
      </c>
      <c r="J25" s="18">
        <f t="shared" si="4"/>
        <v>164639.47672263347</v>
      </c>
      <c r="K25" s="20">
        <f t="shared" si="5"/>
        <v>109.75965114842232</v>
      </c>
      <c r="N25" s="17">
        <v>31</v>
      </c>
      <c r="O25">
        <v>16</v>
      </c>
    </row>
    <row r="26" spans="1:15" x14ac:dyDescent="0.2">
      <c r="A26" s="17" t="s">
        <v>84</v>
      </c>
      <c r="B26" t="s">
        <v>24</v>
      </c>
      <c r="C26" s="17" t="s">
        <v>10</v>
      </c>
      <c r="D26">
        <v>3</v>
      </c>
      <c r="E26">
        <v>302</v>
      </c>
      <c r="F26" s="17" t="s">
        <v>65</v>
      </c>
      <c r="G26" s="19">
        <v>45104</v>
      </c>
      <c r="H26" s="17">
        <v>28</v>
      </c>
      <c r="I26" s="18">
        <f t="shared" si="3"/>
        <v>367454.06824146985</v>
      </c>
      <c r="J26" s="18">
        <f t="shared" si="4"/>
        <v>148706.62413657218</v>
      </c>
      <c r="K26" s="20">
        <f t="shared" si="5"/>
        <v>99.137749424381454</v>
      </c>
      <c r="N26" s="17">
        <v>28</v>
      </c>
      <c r="O26">
        <f t="shared" si="6"/>
        <v>14</v>
      </c>
    </row>
    <row r="27" spans="1:15" x14ac:dyDescent="0.2">
      <c r="A27" s="17" t="s">
        <v>85</v>
      </c>
      <c r="B27" t="s">
        <v>24</v>
      </c>
      <c r="C27" s="17" t="s">
        <v>12</v>
      </c>
      <c r="D27">
        <v>3</v>
      </c>
      <c r="E27">
        <v>302</v>
      </c>
      <c r="F27" s="21" t="s">
        <v>66</v>
      </c>
      <c r="G27" s="19">
        <v>45104</v>
      </c>
      <c r="H27" s="17">
        <v>29</v>
      </c>
      <c r="I27" s="18">
        <f t="shared" si="3"/>
        <v>380577.42782152235</v>
      </c>
      <c r="J27" s="18">
        <f t="shared" si="4"/>
        <v>154017.57499859261</v>
      </c>
      <c r="K27" s="20">
        <f t="shared" si="5"/>
        <v>102.67838333239507</v>
      </c>
      <c r="N27" s="17">
        <v>29</v>
      </c>
      <c r="O27">
        <v>15</v>
      </c>
    </row>
    <row r="28" spans="1:15" x14ac:dyDescent="0.2">
      <c r="A28" s="17" t="s">
        <v>86</v>
      </c>
      <c r="B28" t="s">
        <v>24</v>
      </c>
      <c r="C28" s="17" t="s">
        <v>12</v>
      </c>
      <c r="D28">
        <v>3</v>
      </c>
      <c r="E28">
        <v>303</v>
      </c>
      <c r="F28" s="17" t="s">
        <v>65</v>
      </c>
      <c r="G28" s="19">
        <v>45104</v>
      </c>
      <c r="H28" s="17">
        <v>28</v>
      </c>
      <c r="I28" s="18">
        <f t="shared" si="3"/>
        <v>367454.06824146985</v>
      </c>
      <c r="J28" s="18">
        <f t="shared" si="4"/>
        <v>148706.62413657218</v>
      </c>
      <c r="K28" s="20">
        <f t="shared" si="5"/>
        <v>99.137749424381454</v>
      </c>
      <c r="N28" s="17">
        <v>28</v>
      </c>
      <c r="O28">
        <f t="shared" si="6"/>
        <v>14</v>
      </c>
    </row>
    <row r="29" spans="1:15" x14ac:dyDescent="0.2">
      <c r="A29" s="17" t="s">
        <v>87</v>
      </c>
      <c r="B29" t="s">
        <v>24</v>
      </c>
      <c r="C29" s="17" t="s">
        <v>13</v>
      </c>
      <c r="D29">
        <v>3</v>
      </c>
      <c r="E29">
        <v>303</v>
      </c>
      <c r="F29" s="21" t="s">
        <v>66</v>
      </c>
      <c r="G29" s="19">
        <v>45104</v>
      </c>
      <c r="H29" s="17">
        <v>33</v>
      </c>
      <c r="I29" s="18">
        <f t="shared" si="3"/>
        <v>433070.86614173232</v>
      </c>
      <c r="J29" s="18">
        <f t="shared" si="4"/>
        <v>175261.37844667435</v>
      </c>
      <c r="K29" s="20">
        <f t="shared" si="5"/>
        <v>116.84091896444957</v>
      </c>
      <c r="N29" s="17">
        <v>33</v>
      </c>
      <c r="O29">
        <v>17</v>
      </c>
    </row>
    <row r="30" spans="1:15" x14ac:dyDescent="0.2">
      <c r="A30" s="17" t="s">
        <v>88</v>
      </c>
      <c r="B30" t="s">
        <v>24</v>
      </c>
      <c r="C30" s="17" t="s">
        <v>13</v>
      </c>
      <c r="D30">
        <v>3</v>
      </c>
      <c r="E30">
        <v>304</v>
      </c>
      <c r="F30" s="17" t="s">
        <v>65</v>
      </c>
      <c r="G30" s="19">
        <v>45104</v>
      </c>
      <c r="H30" s="17">
        <v>19</v>
      </c>
      <c r="I30" s="18">
        <f t="shared" si="3"/>
        <v>249343.83202099739</v>
      </c>
      <c r="J30" s="18">
        <f t="shared" si="4"/>
        <v>100908.06637838826</v>
      </c>
      <c r="K30" s="20">
        <f t="shared" si="5"/>
        <v>67.272044252258851</v>
      </c>
      <c r="N30" s="17">
        <v>19</v>
      </c>
      <c r="O30">
        <v>10</v>
      </c>
    </row>
    <row r="31" spans="1:15" x14ac:dyDescent="0.2">
      <c r="A31" s="21" t="s">
        <v>89</v>
      </c>
      <c r="B31" t="s">
        <v>24</v>
      </c>
      <c r="C31" s="17" t="s">
        <v>13</v>
      </c>
      <c r="D31">
        <v>3</v>
      </c>
      <c r="E31">
        <v>304</v>
      </c>
      <c r="F31" s="17" t="s">
        <v>67</v>
      </c>
      <c r="G31" s="19">
        <v>45104</v>
      </c>
      <c r="H31" s="17">
        <v>40</v>
      </c>
      <c r="I31" s="18">
        <f t="shared" si="3"/>
        <v>524934.38320209971</v>
      </c>
      <c r="J31" s="18">
        <f t="shared" si="4"/>
        <v>212438.03448081735</v>
      </c>
      <c r="K31" s="20">
        <f t="shared" si="5"/>
        <v>141.62535632054488</v>
      </c>
      <c r="N31" s="17">
        <v>40</v>
      </c>
      <c r="O31">
        <f t="shared" si="6"/>
        <v>20</v>
      </c>
    </row>
    <row r="32" spans="1:15" x14ac:dyDescent="0.2">
      <c r="A32" s="17" t="s">
        <v>90</v>
      </c>
      <c r="B32" t="s">
        <v>24</v>
      </c>
      <c r="C32" s="17" t="s">
        <v>11</v>
      </c>
      <c r="D32">
        <v>4</v>
      </c>
      <c r="E32">
        <v>401</v>
      </c>
      <c r="F32" s="21" t="s">
        <v>66</v>
      </c>
      <c r="G32" s="19">
        <v>45104</v>
      </c>
      <c r="H32" s="17">
        <v>33</v>
      </c>
      <c r="I32" s="18">
        <f t="shared" si="3"/>
        <v>433070.86614173232</v>
      </c>
      <c r="J32" s="18">
        <f t="shared" si="4"/>
        <v>175261.37844667435</v>
      </c>
      <c r="K32" s="20">
        <f t="shared" si="5"/>
        <v>116.84091896444957</v>
      </c>
      <c r="N32" s="17">
        <v>33</v>
      </c>
      <c r="O32">
        <v>17</v>
      </c>
    </row>
    <row r="33" spans="1:15" x14ac:dyDescent="0.2">
      <c r="A33" s="17" t="s">
        <v>91</v>
      </c>
      <c r="B33" t="s">
        <v>24</v>
      </c>
      <c r="C33" s="17" t="s">
        <v>11</v>
      </c>
      <c r="D33">
        <v>4</v>
      </c>
      <c r="E33">
        <v>401</v>
      </c>
      <c r="F33" s="17" t="s">
        <v>65</v>
      </c>
      <c r="G33" s="19">
        <v>45104</v>
      </c>
      <c r="H33" s="17">
        <v>31</v>
      </c>
      <c r="I33" s="18">
        <f t="shared" si="3"/>
        <v>406824.14698162733</v>
      </c>
      <c r="J33" s="18">
        <f t="shared" si="4"/>
        <v>164639.47672263347</v>
      </c>
      <c r="K33" s="20">
        <f t="shared" si="5"/>
        <v>109.75965114842232</v>
      </c>
      <c r="N33" s="17">
        <v>31</v>
      </c>
      <c r="O33">
        <v>16</v>
      </c>
    </row>
    <row r="34" spans="1:15" x14ac:dyDescent="0.2">
      <c r="A34" s="17" t="s">
        <v>92</v>
      </c>
      <c r="B34" t="s">
        <v>24</v>
      </c>
      <c r="C34" s="17" t="s">
        <v>13</v>
      </c>
      <c r="D34">
        <v>4</v>
      </c>
      <c r="E34">
        <v>402</v>
      </c>
      <c r="F34" s="21" t="s">
        <v>66</v>
      </c>
      <c r="G34" s="19">
        <v>45104</v>
      </c>
      <c r="H34" s="17">
        <v>28</v>
      </c>
      <c r="I34" s="18">
        <f t="shared" si="3"/>
        <v>367454.06824146985</v>
      </c>
      <c r="J34" s="18">
        <f t="shared" si="4"/>
        <v>148706.62413657218</v>
      </c>
      <c r="K34" s="20">
        <f t="shared" si="5"/>
        <v>99.137749424381454</v>
      </c>
      <c r="N34" s="17">
        <v>28</v>
      </c>
      <c r="O34">
        <f t="shared" si="6"/>
        <v>14</v>
      </c>
    </row>
    <row r="35" spans="1:15" x14ac:dyDescent="0.2">
      <c r="A35" s="17" t="s">
        <v>93</v>
      </c>
      <c r="B35" t="s">
        <v>24</v>
      </c>
      <c r="C35" s="17" t="s">
        <v>13</v>
      </c>
      <c r="D35">
        <v>4</v>
      </c>
      <c r="E35">
        <v>402</v>
      </c>
      <c r="F35" s="17" t="s">
        <v>65</v>
      </c>
      <c r="G35" s="19">
        <v>45104</v>
      </c>
      <c r="H35" s="17">
        <v>25</v>
      </c>
      <c r="I35" s="18">
        <f t="shared" si="3"/>
        <v>328083.98950131232</v>
      </c>
      <c r="J35" s="18">
        <f t="shared" si="4"/>
        <v>132773.77155051084</v>
      </c>
      <c r="K35" s="20">
        <f t="shared" si="5"/>
        <v>88.515847700340558</v>
      </c>
      <c r="N35" s="17">
        <v>25</v>
      </c>
      <c r="O35">
        <v>13</v>
      </c>
    </row>
    <row r="36" spans="1:15" x14ac:dyDescent="0.2">
      <c r="A36" s="17" t="s">
        <v>94</v>
      </c>
      <c r="B36" t="s">
        <v>24</v>
      </c>
      <c r="C36" s="17" t="s">
        <v>13</v>
      </c>
      <c r="D36">
        <v>4</v>
      </c>
      <c r="E36">
        <v>403</v>
      </c>
      <c r="F36" s="17" t="s">
        <v>67</v>
      </c>
      <c r="G36" s="19">
        <v>45104</v>
      </c>
      <c r="H36" s="17">
        <v>39</v>
      </c>
      <c r="I36" s="18">
        <f t="shared" si="3"/>
        <v>511811.02362204727</v>
      </c>
      <c r="J36" s="18">
        <f t="shared" si="4"/>
        <v>207127.08361879695</v>
      </c>
      <c r="K36" s="20">
        <f t="shared" si="5"/>
        <v>138.08472241253131</v>
      </c>
      <c r="N36" s="17">
        <v>39</v>
      </c>
      <c r="O36">
        <v>20</v>
      </c>
    </row>
    <row r="37" spans="1:15" x14ac:dyDescent="0.2">
      <c r="A37" s="17" t="s">
        <v>95</v>
      </c>
      <c r="B37" t="s">
        <v>24</v>
      </c>
      <c r="C37" s="17" t="s">
        <v>10</v>
      </c>
      <c r="D37">
        <v>4</v>
      </c>
      <c r="E37">
        <v>403</v>
      </c>
      <c r="F37" s="21" t="s">
        <v>66</v>
      </c>
      <c r="G37" s="19">
        <v>45104</v>
      </c>
      <c r="H37" s="17">
        <v>28</v>
      </c>
      <c r="I37" s="18">
        <f t="shared" si="3"/>
        <v>367454.06824146985</v>
      </c>
      <c r="J37" s="18">
        <f t="shared" si="4"/>
        <v>148706.62413657218</v>
      </c>
      <c r="K37" s="20">
        <f t="shared" si="5"/>
        <v>99.137749424381454</v>
      </c>
      <c r="N37" s="17">
        <v>28</v>
      </c>
      <c r="O37">
        <f t="shared" si="6"/>
        <v>14</v>
      </c>
    </row>
    <row r="38" spans="1:15" x14ac:dyDescent="0.2">
      <c r="A38" s="17" t="s">
        <v>96</v>
      </c>
      <c r="B38" t="s">
        <v>24</v>
      </c>
      <c r="C38" s="17" t="s">
        <v>10</v>
      </c>
      <c r="D38">
        <v>4</v>
      </c>
      <c r="E38">
        <v>404</v>
      </c>
      <c r="F38" s="17" t="s">
        <v>65</v>
      </c>
      <c r="G38" s="19">
        <v>45104</v>
      </c>
      <c r="H38" s="17">
        <v>23</v>
      </c>
      <c r="I38" s="18">
        <f t="shared" si="3"/>
        <v>301837.27034120733</v>
      </c>
      <c r="J38" s="18">
        <f t="shared" si="4"/>
        <v>122151.86982646998</v>
      </c>
      <c r="K38" s="20">
        <f t="shared" si="5"/>
        <v>81.434579884313322</v>
      </c>
      <c r="N38" s="17">
        <v>23</v>
      </c>
      <c r="O38">
        <v>12</v>
      </c>
    </row>
    <row r="39" spans="1:15" x14ac:dyDescent="0.2">
      <c r="A39" s="17" t="s">
        <v>97</v>
      </c>
      <c r="B39" t="s">
        <v>24</v>
      </c>
      <c r="C39" s="17" t="s">
        <v>12</v>
      </c>
      <c r="D39">
        <v>4</v>
      </c>
      <c r="E39">
        <v>404</v>
      </c>
      <c r="F39" s="21" t="s">
        <v>66</v>
      </c>
      <c r="G39" s="19">
        <v>45104</v>
      </c>
      <c r="H39" s="17">
        <v>38</v>
      </c>
      <c r="I39" s="18">
        <f t="shared" si="3"/>
        <v>498687.66404199478</v>
      </c>
      <c r="J39" s="18">
        <f t="shared" si="4"/>
        <v>201816.13275677653</v>
      </c>
      <c r="K39" s="20">
        <f t="shared" si="5"/>
        <v>134.5440885045177</v>
      </c>
      <c r="N39" s="17">
        <v>38</v>
      </c>
      <c r="O39">
        <f t="shared" si="6"/>
        <v>19</v>
      </c>
    </row>
    <row r="40" spans="1:15" x14ac:dyDescent="0.2">
      <c r="A40" s="17" t="s">
        <v>98</v>
      </c>
      <c r="B40" t="s">
        <v>24</v>
      </c>
      <c r="C40" s="17" t="s">
        <v>12</v>
      </c>
      <c r="D40">
        <v>4</v>
      </c>
      <c r="E40">
        <v>404</v>
      </c>
      <c r="F40" s="17" t="s">
        <v>65</v>
      </c>
      <c r="G40" s="19">
        <v>45104</v>
      </c>
      <c r="H40" s="17">
        <v>14</v>
      </c>
      <c r="I40" s="18">
        <f t="shared" si="3"/>
        <v>183727.03412073493</v>
      </c>
      <c r="J40" s="18">
        <f t="shared" si="4"/>
        <v>74353.31206828609</v>
      </c>
      <c r="K40" s="20">
        <f t="shared" si="5"/>
        <v>49.568874712190727</v>
      </c>
      <c r="N40" s="17">
        <v>14</v>
      </c>
      <c r="O40">
        <f t="shared" si="6"/>
        <v>7</v>
      </c>
    </row>
    <row r="41" spans="1:15" x14ac:dyDescent="0.2">
      <c r="G41" s="19"/>
    </row>
  </sheetData>
  <mergeCells count="2">
    <mergeCell ref="A1:G3"/>
    <mergeCell ref="H1:K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5770-E38E-554B-8FCD-3855E82BA0BE}">
  <dimension ref="A1:K41"/>
  <sheetViews>
    <sheetView workbookViewId="0">
      <selection activeCell="H6" sqref="H6:K41"/>
    </sheetView>
  </sheetViews>
  <sheetFormatPr baseColWidth="10" defaultRowHeight="16" x14ac:dyDescent="0.2"/>
  <cols>
    <col min="1" max="1" width="17" customWidth="1"/>
    <col min="8" max="8" width="12.5" customWidth="1"/>
  </cols>
  <sheetData>
    <row r="1" spans="1:11" x14ac:dyDescent="0.2">
      <c r="A1" s="28" t="s">
        <v>0</v>
      </c>
      <c r="B1" s="29"/>
      <c r="C1" s="29"/>
      <c r="D1" s="29"/>
      <c r="E1" s="29"/>
      <c r="F1" s="29"/>
      <c r="G1" s="30"/>
      <c r="H1" s="40" t="s">
        <v>7</v>
      </c>
      <c r="I1" s="41"/>
      <c r="J1" s="41"/>
      <c r="K1" s="41"/>
    </row>
    <row r="2" spans="1:11" ht="17" customHeight="1" x14ac:dyDescent="0.2">
      <c r="A2" s="28"/>
      <c r="B2" s="29"/>
      <c r="C2" s="29"/>
      <c r="D2" s="29"/>
      <c r="E2" s="29"/>
      <c r="F2" s="29"/>
      <c r="G2" s="30"/>
      <c r="H2" s="40"/>
      <c r="I2" s="41"/>
      <c r="J2" s="41"/>
      <c r="K2" s="41"/>
    </row>
    <row r="3" spans="1:11" ht="17" customHeight="1" x14ac:dyDescent="0.2">
      <c r="A3" s="28"/>
      <c r="B3" s="29"/>
      <c r="C3" s="29"/>
      <c r="D3" s="29"/>
      <c r="E3" s="29"/>
      <c r="F3" s="29"/>
      <c r="G3" s="30"/>
      <c r="H3" s="49"/>
      <c r="I3" s="50"/>
      <c r="J3" s="50"/>
      <c r="K3" s="50"/>
    </row>
    <row r="4" spans="1:11" x14ac:dyDescent="0.2">
      <c r="A4" s="25"/>
      <c r="B4" s="26"/>
      <c r="C4" s="26"/>
      <c r="D4" s="26"/>
      <c r="E4" s="26"/>
      <c r="F4" s="26"/>
      <c r="G4" s="27"/>
      <c r="H4" s="51" t="s">
        <v>151</v>
      </c>
      <c r="I4" s="52" t="s">
        <v>152</v>
      </c>
      <c r="J4" s="52" t="s">
        <v>153</v>
      </c>
      <c r="K4" s="53" t="s">
        <v>154</v>
      </c>
    </row>
    <row r="5" spans="1:11" ht="18" customHeight="1" x14ac:dyDescent="0.2">
      <c r="A5" s="9" t="s">
        <v>1</v>
      </c>
      <c r="B5" s="9" t="s">
        <v>2</v>
      </c>
      <c r="C5" s="9" t="s">
        <v>4</v>
      </c>
      <c r="D5" s="9" t="s">
        <v>3</v>
      </c>
      <c r="E5" s="10" t="s">
        <v>5</v>
      </c>
      <c r="F5" s="9" t="s">
        <v>15</v>
      </c>
      <c r="G5" s="9" t="s">
        <v>6</v>
      </c>
      <c r="H5" s="54" t="s">
        <v>155</v>
      </c>
      <c r="I5" s="54" t="s">
        <v>156</v>
      </c>
      <c r="J5" s="54" t="s">
        <v>157</v>
      </c>
      <c r="K5" s="54" t="s">
        <v>158</v>
      </c>
    </row>
    <row r="6" spans="1:11" x14ac:dyDescent="0.2">
      <c r="A6" s="17" t="s">
        <v>25</v>
      </c>
      <c r="B6" t="s">
        <v>24</v>
      </c>
      <c r="C6" s="17" t="s">
        <v>11</v>
      </c>
      <c r="D6">
        <v>1</v>
      </c>
      <c r="E6">
        <v>101</v>
      </c>
      <c r="F6" s="21" t="s">
        <v>66</v>
      </c>
      <c r="G6" s="19">
        <v>45161</v>
      </c>
      <c r="H6" s="56">
        <v>192.1</v>
      </c>
      <c r="I6" s="55">
        <f>H6*2</f>
        <v>384.2</v>
      </c>
      <c r="J6" s="55">
        <f>((H6/0.5)*10000)/1000</f>
        <v>3842</v>
      </c>
      <c r="K6" s="55">
        <f xml:space="preserve"> J6*0.892179</f>
        <v>3427.7517180000004</v>
      </c>
    </row>
    <row r="7" spans="1:11" x14ac:dyDescent="0.2">
      <c r="A7" s="17" t="s">
        <v>26</v>
      </c>
      <c r="B7" t="s">
        <v>24</v>
      </c>
      <c r="C7" s="17" t="s">
        <v>11</v>
      </c>
      <c r="D7">
        <v>1</v>
      </c>
      <c r="E7">
        <v>101</v>
      </c>
      <c r="F7" s="17" t="s">
        <v>65</v>
      </c>
      <c r="G7" s="19">
        <v>45161</v>
      </c>
      <c r="H7" s="56">
        <v>115.6</v>
      </c>
      <c r="I7" s="55">
        <f t="shared" ref="I7:I41" si="0">H7*2</f>
        <v>231.2</v>
      </c>
      <c r="J7" s="55">
        <f t="shared" ref="J7:J41" si="1">((H7/0.5)*10000)/1000</f>
        <v>2312</v>
      </c>
      <c r="K7" s="55">
        <f t="shared" ref="K7:K41" si="2" xml:space="preserve"> J7*0.892179</f>
        <v>2062.7178480000002</v>
      </c>
    </row>
    <row r="8" spans="1:11" x14ac:dyDescent="0.2">
      <c r="A8" s="17" t="s">
        <v>27</v>
      </c>
      <c r="B8" t="s">
        <v>24</v>
      </c>
      <c r="C8" s="17" t="s">
        <v>13</v>
      </c>
      <c r="D8">
        <v>1</v>
      </c>
      <c r="E8">
        <v>102</v>
      </c>
      <c r="F8" s="21" t="s">
        <v>66</v>
      </c>
      <c r="G8" s="19">
        <v>45161</v>
      </c>
      <c r="H8" s="56">
        <v>234.9</v>
      </c>
      <c r="I8" s="55">
        <f t="shared" si="0"/>
        <v>469.8</v>
      </c>
      <c r="J8" s="55">
        <f t="shared" si="1"/>
        <v>4698</v>
      </c>
      <c r="K8" s="55">
        <f t="shared" si="2"/>
        <v>4191.4569420000007</v>
      </c>
    </row>
    <row r="9" spans="1:11" x14ac:dyDescent="0.2">
      <c r="A9" s="17" t="s">
        <v>28</v>
      </c>
      <c r="B9" t="s">
        <v>24</v>
      </c>
      <c r="C9" s="17" t="s">
        <v>13</v>
      </c>
      <c r="D9">
        <v>1</v>
      </c>
      <c r="E9">
        <v>102</v>
      </c>
      <c r="F9" s="17" t="s">
        <v>65</v>
      </c>
      <c r="G9" s="19">
        <v>45161</v>
      </c>
      <c r="H9" s="56">
        <v>177.3</v>
      </c>
      <c r="I9" s="55">
        <f t="shared" si="0"/>
        <v>354.6</v>
      </c>
      <c r="J9" s="55">
        <f t="shared" si="1"/>
        <v>3546</v>
      </c>
      <c r="K9" s="55">
        <f t="shared" si="2"/>
        <v>3163.6667340000004</v>
      </c>
    </row>
    <row r="10" spans="1:11" x14ac:dyDescent="0.2">
      <c r="A10" s="17" t="s">
        <v>57</v>
      </c>
      <c r="B10" t="s">
        <v>24</v>
      </c>
      <c r="C10" s="17" t="s">
        <v>13</v>
      </c>
      <c r="D10">
        <v>1</v>
      </c>
      <c r="E10">
        <v>102</v>
      </c>
      <c r="F10" s="17" t="s">
        <v>67</v>
      </c>
      <c r="G10" s="19">
        <v>45161</v>
      </c>
      <c r="H10" s="56">
        <v>316.10000000000002</v>
      </c>
      <c r="I10" s="55">
        <f t="shared" si="0"/>
        <v>632.20000000000005</v>
      </c>
      <c r="J10" s="55">
        <f t="shared" si="1"/>
        <v>6322</v>
      </c>
      <c r="K10" s="55">
        <f t="shared" si="2"/>
        <v>5640.355638</v>
      </c>
    </row>
    <row r="11" spans="1:11" x14ac:dyDescent="0.2">
      <c r="A11" s="17" t="s">
        <v>29</v>
      </c>
      <c r="B11" t="s">
        <v>24</v>
      </c>
      <c r="C11" s="17" t="s">
        <v>10</v>
      </c>
      <c r="D11">
        <v>1</v>
      </c>
      <c r="E11">
        <v>103</v>
      </c>
      <c r="F11" s="21" t="s">
        <v>66</v>
      </c>
      <c r="G11" s="19">
        <v>45161</v>
      </c>
      <c r="H11" s="56">
        <v>187.8</v>
      </c>
      <c r="I11" s="55">
        <f t="shared" si="0"/>
        <v>375.6</v>
      </c>
      <c r="J11" s="55">
        <f t="shared" si="1"/>
        <v>3756</v>
      </c>
      <c r="K11" s="55">
        <f t="shared" si="2"/>
        <v>3351.0243240000004</v>
      </c>
    </row>
    <row r="12" spans="1:11" x14ac:dyDescent="0.2">
      <c r="A12" s="17" t="s">
        <v>30</v>
      </c>
      <c r="B12" t="s">
        <v>24</v>
      </c>
      <c r="C12" s="17" t="s">
        <v>10</v>
      </c>
      <c r="D12">
        <v>1</v>
      </c>
      <c r="E12">
        <v>103</v>
      </c>
      <c r="F12" s="17" t="s">
        <v>65</v>
      </c>
      <c r="G12" s="19">
        <v>45161</v>
      </c>
      <c r="H12" s="56">
        <v>336.7</v>
      </c>
      <c r="I12" s="55">
        <f t="shared" si="0"/>
        <v>673.4</v>
      </c>
      <c r="J12" s="55">
        <f t="shared" si="1"/>
        <v>6734</v>
      </c>
      <c r="K12" s="55">
        <f t="shared" si="2"/>
        <v>6007.9333860000006</v>
      </c>
    </row>
    <row r="13" spans="1:11" x14ac:dyDescent="0.2">
      <c r="A13" s="17" t="s">
        <v>31</v>
      </c>
      <c r="B13" t="s">
        <v>24</v>
      </c>
      <c r="C13" s="17" t="s">
        <v>12</v>
      </c>
      <c r="D13">
        <v>1</v>
      </c>
      <c r="E13">
        <v>104</v>
      </c>
      <c r="F13" s="21" t="s">
        <v>66</v>
      </c>
      <c r="G13" s="19">
        <v>45161</v>
      </c>
      <c r="H13" s="56">
        <v>204</v>
      </c>
      <c r="I13" s="55">
        <f t="shared" si="0"/>
        <v>408</v>
      </c>
      <c r="J13" s="55">
        <f t="shared" si="1"/>
        <v>4080</v>
      </c>
      <c r="K13" s="55">
        <f t="shared" si="2"/>
        <v>3640.0903200000002</v>
      </c>
    </row>
    <row r="14" spans="1:11" x14ac:dyDescent="0.2">
      <c r="A14" s="17" t="s">
        <v>32</v>
      </c>
      <c r="B14" t="s">
        <v>24</v>
      </c>
      <c r="C14" s="17" t="s">
        <v>12</v>
      </c>
      <c r="D14">
        <v>1</v>
      </c>
      <c r="E14">
        <v>104</v>
      </c>
      <c r="F14" s="17" t="s">
        <v>65</v>
      </c>
      <c r="G14" s="19">
        <v>45161</v>
      </c>
      <c r="H14" s="56">
        <v>257.8</v>
      </c>
      <c r="I14" s="55">
        <f t="shared" si="0"/>
        <v>515.6</v>
      </c>
      <c r="J14" s="55">
        <f t="shared" si="1"/>
        <v>5156</v>
      </c>
      <c r="K14" s="55">
        <f t="shared" si="2"/>
        <v>4600.0749240000005</v>
      </c>
    </row>
    <row r="15" spans="1:11" x14ac:dyDescent="0.2">
      <c r="A15" s="17" t="s">
        <v>72</v>
      </c>
      <c r="B15" t="s">
        <v>24</v>
      </c>
      <c r="C15" s="17" t="s">
        <v>11</v>
      </c>
      <c r="D15">
        <v>2</v>
      </c>
      <c r="E15">
        <v>201</v>
      </c>
      <c r="F15" s="21" t="s">
        <v>66</v>
      </c>
      <c r="G15" s="19">
        <v>45161</v>
      </c>
      <c r="H15" s="56">
        <v>139.80000000000001</v>
      </c>
      <c r="I15" s="55">
        <f t="shared" si="0"/>
        <v>279.60000000000002</v>
      </c>
      <c r="J15" s="55">
        <f t="shared" si="1"/>
        <v>2796</v>
      </c>
      <c r="K15" s="55">
        <f t="shared" si="2"/>
        <v>2494.5324840000003</v>
      </c>
    </row>
    <row r="16" spans="1:11" x14ac:dyDescent="0.2">
      <c r="A16" s="17" t="s">
        <v>73</v>
      </c>
      <c r="B16" t="s">
        <v>24</v>
      </c>
      <c r="C16" s="17" t="s">
        <v>11</v>
      </c>
      <c r="D16">
        <v>2</v>
      </c>
      <c r="E16">
        <v>201</v>
      </c>
      <c r="F16" s="17" t="s">
        <v>65</v>
      </c>
      <c r="G16" s="19">
        <v>45161</v>
      </c>
      <c r="H16" s="56">
        <v>196</v>
      </c>
      <c r="I16" s="55">
        <f t="shared" si="0"/>
        <v>392</v>
      </c>
      <c r="J16" s="55">
        <f t="shared" si="1"/>
        <v>3920</v>
      </c>
      <c r="K16" s="55">
        <f t="shared" si="2"/>
        <v>3497.34168</v>
      </c>
    </row>
    <row r="17" spans="1:11" x14ac:dyDescent="0.2">
      <c r="A17" s="17" t="s">
        <v>74</v>
      </c>
      <c r="B17" t="s">
        <v>24</v>
      </c>
      <c r="C17" s="17" t="s">
        <v>10</v>
      </c>
      <c r="D17">
        <v>2</v>
      </c>
      <c r="E17">
        <v>201</v>
      </c>
      <c r="F17" s="21" t="s">
        <v>66</v>
      </c>
      <c r="G17" s="19">
        <v>45161</v>
      </c>
      <c r="H17" s="56">
        <v>248.6</v>
      </c>
      <c r="I17" s="55">
        <f t="shared" si="0"/>
        <v>497.2</v>
      </c>
      <c r="J17" s="55">
        <f t="shared" si="1"/>
        <v>4972</v>
      </c>
      <c r="K17" s="55">
        <f t="shared" si="2"/>
        <v>4435.9139880000002</v>
      </c>
    </row>
    <row r="18" spans="1:11" x14ac:dyDescent="0.2">
      <c r="A18" s="17" t="s">
        <v>75</v>
      </c>
      <c r="B18" t="s">
        <v>24</v>
      </c>
      <c r="C18" s="17" t="s">
        <v>10</v>
      </c>
      <c r="D18">
        <v>2</v>
      </c>
      <c r="E18">
        <v>202</v>
      </c>
      <c r="F18" s="17" t="s">
        <v>65</v>
      </c>
      <c r="G18" s="19">
        <v>45161</v>
      </c>
      <c r="H18" s="56">
        <v>204.4</v>
      </c>
      <c r="I18" s="55">
        <f t="shared" si="0"/>
        <v>408.8</v>
      </c>
      <c r="J18" s="55">
        <f t="shared" si="1"/>
        <v>4088</v>
      </c>
      <c r="K18" s="55">
        <f t="shared" si="2"/>
        <v>3647.2277520000002</v>
      </c>
    </row>
    <row r="19" spans="1:11" x14ac:dyDescent="0.2">
      <c r="A19" s="17" t="s">
        <v>76</v>
      </c>
      <c r="B19" t="s">
        <v>24</v>
      </c>
      <c r="C19" s="17" t="s">
        <v>12</v>
      </c>
      <c r="D19">
        <v>2</v>
      </c>
      <c r="E19">
        <v>202</v>
      </c>
      <c r="F19" s="21" t="s">
        <v>66</v>
      </c>
      <c r="G19" s="19">
        <v>45161</v>
      </c>
      <c r="H19" s="56">
        <v>218.9</v>
      </c>
      <c r="I19" s="55">
        <f t="shared" si="0"/>
        <v>437.8</v>
      </c>
      <c r="J19" s="55">
        <f t="shared" si="1"/>
        <v>4378</v>
      </c>
      <c r="K19" s="55">
        <f t="shared" si="2"/>
        <v>3905.9596620000002</v>
      </c>
    </row>
    <row r="20" spans="1:11" x14ac:dyDescent="0.2">
      <c r="A20" s="17" t="s">
        <v>77</v>
      </c>
      <c r="B20" t="s">
        <v>24</v>
      </c>
      <c r="C20" s="17" t="s">
        <v>12</v>
      </c>
      <c r="D20">
        <v>2</v>
      </c>
      <c r="E20">
        <v>203</v>
      </c>
      <c r="F20" s="17" t="s">
        <v>65</v>
      </c>
      <c r="G20" s="19">
        <v>45161</v>
      </c>
      <c r="H20" s="56">
        <v>255.6</v>
      </c>
      <c r="I20" s="55">
        <f t="shared" si="0"/>
        <v>511.2</v>
      </c>
      <c r="J20" s="55">
        <f t="shared" si="1"/>
        <v>5112</v>
      </c>
      <c r="K20" s="55">
        <f t="shared" si="2"/>
        <v>4560.8190480000003</v>
      </c>
    </row>
    <row r="21" spans="1:11" x14ac:dyDescent="0.2">
      <c r="A21" s="17" t="s">
        <v>78</v>
      </c>
      <c r="B21" t="s">
        <v>24</v>
      </c>
      <c r="C21" s="17" t="s">
        <v>13</v>
      </c>
      <c r="D21">
        <v>2</v>
      </c>
      <c r="E21">
        <v>203</v>
      </c>
      <c r="F21" s="21" t="s">
        <v>66</v>
      </c>
      <c r="G21" s="19">
        <v>45161</v>
      </c>
      <c r="H21" s="56">
        <v>177.8</v>
      </c>
      <c r="I21" s="55">
        <f t="shared" si="0"/>
        <v>355.6</v>
      </c>
      <c r="J21" s="55">
        <f t="shared" si="1"/>
        <v>3556</v>
      </c>
      <c r="K21" s="55">
        <f t="shared" si="2"/>
        <v>3172.5885240000002</v>
      </c>
    </row>
    <row r="22" spans="1:11" x14ac:dyDescent="0.2">
      <c r="A22" s="17" t="s">
        <v>79</v>
      </c>
      <c r="B22" t="s">
        <v>24</v>
      </c>
      <c r="C22" s="17" t="s">
        <v>13</v>
      </c>
      <c r="D22">
        <v>2</v>
      </c>
      <c r="E22">
        <v>204</v>
      </c>
      <c r="F22" s="17" t="s">
        <v>65</v>
      </c>
      <c r="G22" s="19">
        <v>45161</v>
      </c>
      <c r="H22" s="56">
        <v>91.2</v>
      </c>
      <c r="I22" s="55">
        <f t="shared" si="0"/>
        <v>182.4</v>
      </c>
      <c r="J22" s="55">
        <f t="shared" si="1"/>
        <v>1824</v>
      </c>
      <c r="K22" s="55">
        <f t="shared" si="2"/>
        <v>1627.3344960000002</v>
      </c>
    </row>
    <row r="23" spans="1:11" x14ac:dyDescent="0.2">
      <c r="A23" s="21" t="s">
        <v>80</v>
      </c>
      <c r="B23" t="s">
        <v>24</v>
      </c>
      <c r="C23" s="17" t="s">
        <v>13</v>
      </c>
      <c r="D23">
        <v>2</v>
      </c>
      <c r="E23">
        <v>204</v>
      </c>
      <c r="F23" s="17" t="s">
        <v>67</v>
      </c>
      <c r="G23" s="19">
        <v>45161</v>
      </c>
      <c r="H23" s="56">
        <v>289.10000000000002</v>
      </c>
      <c r="I23" s="55">
        <f t="shared" si="0"/>
        <v>578.20000000000005</v>
      </c>
      <c r="J23" s="55">
        <f t="shared" si="1"/>
        <v>5782</v>
      </c>
      <c r="K23" s="55">
        <f t="shared" si="2"/>
        <v>5158.5789780000005</v>
      </c>
    </row>
    <row r="24" spans="1:11" x14ac:dyDescent="0.2">
      <c r="A24" s="17" t="s">
        <v>81</v>
      </c>
      <c r="B24" t="s">
        <v>24</v>
      </c>
      <c r="C24" s="17" t="s">
        <v>11</v>
      </c>
      <c r="D24">
        <v>3</v>
      </c>
      <c r="E24">
        <v>301</v>
      </c>
      <c r="F24" s="21" t="s">
        <v>66</v>
      </c>
      <c r="G24" s="19">
        <v>45161</v>
      </c>
      <c r="H24" s="56">
        <v>245.7</v>
      </c>
      <c r="I24" s="55">
        <f t="shared" si="0"/>
        <v>491.4</v>
      </c>
      <c r="J24" s="55">
        <f t="shared" si="1"/>
        <v>4914</v>
      </c>
      <c r="K24" s="55">
        <f t="shared" si="2"/>
        <v>4384.167606</v>
      </c>
    </row>
    <row r="25" spans="1:11" x14ac:dyDescent="0.2">
      <c r="A25" s="17" t="s">
        <v>82</v>
      </c>
      <c r="B25" t="s">
        <v>24</v>
      </c>
      <c r="C25" s="17" t="s">
        <v>11</v>
      </c>
      <c r="D25">
        <v>3</v>
      </c>
      <c r="E25">
        <v>301</v>
      </c>
      <c r="F25" s="17" t="s">
        <v>65</v>
      </c>
      <c r="G25" s="19">
        <v>45161</v>
      </c>
      <c r="H25" s="56">
        <v>48.7</v>
      </c>
      <c r="I25" s="55">
        <f t="shared" si="0"/>
        <v>97.4</v>
      </c>
      <c r="J25" s="55">
        <f t="shared" si="1"/>
        <v>974</v>
      </c>
      <c r="K25" s="55">
        <f t="shared" si="2"/>
        <v>868.98234600000001</v>
      </c>
    </row>
    <row r="26" spans="1:11" x14ac:dyDescent="0.2">
      <c r="A26" s="17" t="s">
        <v>83</v>
      </c>
      <c r="B26" t="s">
        <v>24</v>
      </c>
      <c r="C26" s="17" t="s">
        <v>10</v>
      </c>
      <c r="D26">
        <v>3</v>
      </c>
      <c r="E26">
        <v>302</v>
      </c>
      <c r="F26" s="21" t="s">
        <v>66</v>
      </c>
      <c r="G26" s="19">
        <v>45161</v>
      </c>
      <c r="H26" s="56">
        <v>173.2</v>
      </c>
      <c r="I26" s="55">
        <f t="shared" si="0"/>
        <v>346.4</v>
      </c>
      <c r="J26" s="55">
        <f t="shared" si="1"/>
        <v>3464</v>
      </c>
      <c r="K26" s="55">
        <f t="shared" si="2"/>
        <v>3090.5080560000001</v>
      </c>
    </row>
    <row r="27" spans="1:11" x14ac:dyDescent="0.2">
      <c r="A27" s="17" t="s">
        <v>84</v>
      </c>
      <c r="B27" t="s">
        <v>24</v>
      </c>
      <c r="C27" s="17" t="s">
        <v>10</v>
      </c>
      <c r="D27">
        <v>3</v>
      </c>
      <c r="E27">
        <v>302</v>
      </c>
      <c r="F27" s="17" t="s">
        <v>65</v>
      </c>
      <c r="G27" s="19">
        <v>45161</v>
      </c>
      <c r="H27" s="56">
        <v>224.2</v>
      </c>
      <c r="I27" s="55">
        <f t="shared" si="0"/>
        <v>448.4</v>
      </c>
      <c r="J27" s="55">
        <f t="shared" si="1"/>
        <v>4484</v>
      </c>
      <c r="K27" s="55">
        <f t="shared" si="2"/>
        <v>4000.5306360000004</v>
      </c>
    </row>
    <row r="28" spans="1:11" x14ac:dyDescent="0.2">
      <c r="A28" s="17" t="s">
        <v>85</v>
      </c>
      <c r="B28" t="s">
        <v>24</v>
      </c>
      <c r="C28" s="17" t="s">
        <v>12</v>
      </c>
      <c r="D28">
        <v>3</v>
      </c>
      <c r="E28">
        <v>302</v>
      </c>
      <c r="F28" s="21" t="s">
        <v>66</v>
      </c>
      <c r="G28" s="19">
        <v>45161</v>
      </c>
      <c r="H28" s="56">
        <v>255.2</v>
      </c>
      <c r="I28" s="55">
        <f t="shared" si="0"/>
        <v>510.4</v>
      </c>
      <c r="J28" s="55">
        <f t="shared" si="1"/>
        <v>5104</v>
      </c>
      <c r="K28" s="55">
        <f t="shared" si="2"/>
        <v>4553.6816159999998</v>
      </c>
    </row>
    <row r="29" spans="1:11" x14ac:dyDescent="0.2">
      <c r="A29" s="17" t="s">
        <v>86</v>
      </c>
      <c r="B29" t="s">
        <v>24</v>
      </c>
      <c r="C29" s="17" t="s">
        <v>12</v>
      </c>
      <c r="D29">
        <v>3</v>
      </c>
      <c r="E29">
        <v>303</v>
      </c>
      <c r="F29" s="17" t="s">
        <v>65</v>
      </c>
      <c r="G29" s="19">
        <v>45161</v>
      </c>
      <c r="H29" s="56">
        <v>241.1</v>
      </c>
      <c r="I29" s="55">
        <f t="shared" si="0"/>
        <v>482.2</v>
      </c>
      <c r="J29" s="55">
        <f t="shared" si="1"/>
        <v>4822</v>
      </c>
      <c r="K29" s="55">
        <f t="shared" si="2"/>
        <v>4302.0871379999999</v>
      </c>
    </row>
    <row r="30" spans="1:11" x14ac:dyDescent="0.2">
      <c r="A30" s="17" t="s">
        <v>87</v>
      </c>
      <c r="B30" t="s">
        <v>24</v>
      </c>
      <c r="C30" s="17" t="s">
        <v>13</v>
      </c>
      <c r="D30">
        <v>3</v>
      </c>
      <c r="E30">
        <v>303</v>
      </c>
      <c r="F30" s="21" t="s">
        <v>66</v>
      </c>
      <c r="G30" s="19">
        <v>45161</v>
      </c>
      <c r="H30" s="56">
        <v>412.3</v>
      </c>
      <c r="I30" s="55">
        <f t="shared" si="0"/>
        <v>824.6</v>
      </c>
      <c r="J30" s="55">
        <f t="shared" si="1"/>
        <v>8246</v>
      </c>
      <c r="K30" s="55">
        <f t="shared" si="2"/>
        <v>7356.908034</v>
      </c>
    </row>
    <row r="31" spans="1:11" x14ac:dyDescent="0.2">
      <c r="A31" s="17" t="s">
        <v>88</v>
      </c>
      <c r="B31" t="s">
        <v>24</v>
      </c>
      <c r="C31" s="17" t="s">
        <v>13</v>
      </c>
      <c r="D31">
        <v>3</v>
      </c>
      <c r="E31">
        <v>304</v>
      </c>
      <c r="F31" s="17" t="s">
        <v>65</v>
      </c>
      <c r="G31" s="19">
        <v>45161</v>
      </c>
      <c r="H31" s="56">
        <v>247.7</v>
      </c>
      <c r="I31" s="55">
        <f t="shared" si="0"/>
        <v>495.4</v>
      </c>
      <c r="J31" s="55">
        <f t="shared" si="1"/>
        <v>4954</v>
      </c>
      <c r="K31" s="55">
        <f t="shared" si="2"/>
        <v>4419.8547660000004</v>
      </c>
    </row>
    <row r="32" spans="1:11" x14ac:dyDescent="0.2">
      <c r="A32" s="21" t="s">
        <v>89</v>
      </c>
      <c r="B32" t="s">
        <v>24</v>
      </c>
      <c r="C32" s="17" t="s">
        <v>13</v>
      </c>
      <c r="D32">
        <v>3</v>
      </c>
      <c r="E32">
        <v>304</v>
      </c>
      <c r="F32" s="17" t="s">
        <v>67</v>
      </c>
      <c r="G32" s="19">
        <v>45161</v>
      </c>
      <c r="H32" s="56">
        <v>279.5</v>
      </c>
      <c r="I32" s="55">
        <f t="shared" si="0"/>
        <v>559</v>
      </c>
      <c r="J32" s="55">
        <f t="shared" si="1"/>
        <v>5590</v>
      </c>
      <c r="K32" s="55">
        <f t="shared" si="2"/>
        <v>4987.2806100000007</v>
      </c>
    </row>
    <row r="33" spans="1:11" x14ac:dyDescent="0.2">
      <c r="A33" s="17" t="s">
        <v>90</v>
      </c>
      <c r="B33" t="s">
        <v>24</v>
      </c>
      <c r="C33" s="17" t="s">
        <v>11</v>
      </c>
      <c r="D33">
        <v>4</v>
      </c>
      <c r="E33">
        <v>401</v>
      </c>
      <c r="F33" s="21" t="s">
        <v>66</v>
      </c>
      <c r="G33" s="19">
        <v>45161</v>
      </c>
      <c r="H33" s="56">
        <v>209.8</v>
      </c>
      <c r="I33" s="55">
        <f t="shared" si="0"/>
        <v>419.6</v>
      </c>
      <c r="J33" s="55">
        <f t="shared" si="1"/>
        <v>4196</v>
      </c>
      <c r="K33" s="55">
        <f t="shared" si="2"/>
        <v>3743.5830840000003</v>
      </c>
    </row>
    <row r="34" spans="1:11" x14ac:dyDescent="0.2">
      <c r="A34" s="17" t="s">
        <v>91</v>
      </c>
      <c r="B34" t="s">
        <v>24</v>
      </c>
      <c r="C34" s="17" t="s">
        <v>11</v>
      </c>
      <c r="D34">
        <v>4</v>
      </c>
      <c r="E34">
        <v>401</v>
      </c>
      <c r="F34" s="17" t="s">
        <v>65</v>
      </c>
      <c r="G34" s="19">
        <v>45161</v>
      </c>
      <c r="H34" s="56">
        <v>87</v>
      </c>
      <c r="I34" s="55">
        <f t="shared" si="0"/>
        <v>174</v>
      </c>
      <c r="J34" s="55">
        <f t="shared" si="1"/>
        <v>1740</v>
      </c>
      <c r="K34" s="55">
        <f t="shared" si="2"/>
        <v>1552.3914600000001</v>
      </c>
    </row>
    <row r="35" spans="1:11" x14ac:dyDescent="0.2">
      <c r="A35" s="17" t="s">
        <v>92</v>
      </c>
      <c r="B35" t="s">
        <v>24</v>
      </c>
      <c r="C35" s="17" t="s">
        <v>13</v>
      </c>
      <c r="D35">
        <v>4</v>
      </c>
      <c r="E35">
        <v>402</v>
      </c>
      <c r="F35" s="21" t="s">
        <v>66</v>
      </c>
      <c r="G35" s="19">
        <v>45161</v>
      </c>
      <c r="H35" s="56">
        <v>210.9</v>
      </c>
      <c r="I35" s="55">
        <f t="shared" si="0"/>
        <v>421.8</v>
      </c>
      <c r="J35" s="55">
        <f t="shared" si="1"/>
        <v>4218</v>
      </c>
      <c r="K35" s="55">
        <f t="shared" si="2"/>
        <v>3763.2110220000004</v>
      </c>
    </row>
    <row r="36" spans="1:11" x14ac:dyDescent="0.2">
      <c r="A36" s="17" t="s">
        <v>93</v>
      </c>
      <c r="B36" t="s">
        <v>24</v>
      </c>
      <c r="C36" s="17" t="s">
        <v>13</v>
      </c>
      <c r="D36">
        <v>4</v>
      </c>
      <c r="E36">
        <v>402</v>
      </c>
      <c r="F36" s="17" t="s">
        <v>65</v>
      </c>
      <c r="G36" s="19">
        <v>45161</v>
      </c>
      <c r="H36" s="56">
        <v>124.2</v>
      </c>
      <c r="I36" s="55">
        <f t="shared" si="0"/>
        <v>248.4</v>
      </c>
      <c r="J36" s="55">
        <f t="shared" si="1"/>
        <v>2484</v>
      </c>
      <c r="K36" s="55">
        <f t="shared" si="2"/>
        <v>2216.1726360000002</v>
      </c>
    </row>
    <row r="37" spans="1:11" x14ac:dyDescent="0.2">
      <c r="A37" s="17" t="s">
        <v>94</v>
      </c>
      <c r="B37" t="s">
        <v>24</v>
      </c>
      <c r="C37" s="17" t="s">
        <v>13</v>
      </c>
      <c r="D37">
        <v>4</v>
      </c>
      <c r="E37">
        <v>403</v>
      </c>
      <c r="F37" s="17" t="s">
        <v>67</v>
      </c>
      <c r="G37" s="19">
        <v>45161</v>
      </c>
      <c r="H37" s="56">
        <v>332</v>
      </c>
      <c r="I37" s="55">
        <f t="shared" si="0"/>
        <v>664</v>
      </c>
      <c r="J37" s="55">
        <f t="shared" si="1"/>
        <v>6640</v>
      </c>
      <c r="K37" s="55">
        <f t="shared" si="2"/>
        <v>5924.0685600000006</v>
      </c>
    </row>
    <row r="38" spans="1:11" x14ac:dyDescent="0.2">
      <c r="A38" s="17" t="s">
        <v>95</v>
      </c>
      <c r="B38" t="s">
        <v>24</v>
      </c>
      <c r="C38" s="17" t="s">
        <v>10</v>
      </c>
      <c r="D38">
        <v>4</v>
      </c>
      <c r="E38">
        <v>403</v>
      </c>
      <c r="F38" s="21" t="s">
        <v>66</v>
      </c>
      <c r="G38" s="19">
        <v>45161</v>
      </c>
      <c r="H38" s="56">
        <v>207.5</v>
      </c>
      <c r="I38" s="55">
        <f t="shared" si="0"/>
        <v>415</v>
      </c>
      <c r="J38" s="55">
        <f t="shared" si="1"/>
        <v>4150</v>
      </c>
      <c r="K38" s="55">
        <f t="shared" si="2"/>
        <v>3702.5428500000003</v>
      </c>
    </row>
    <row r="39" spans="1:11" x14ac:dyDescent="0.2">
      <c r="A39" s="17" t="s">
        <v>96</v>
      </c>
      <c r="B39" t="s">
        <v>24</v>
      </c>
      <c r="C39" s="17" t="s">
        <v>10</v>
      </c>
      <c r="D39">
        <v>4</v>
      </c>
      <c r="E39">
        <v>404</v>
      </c>
      <c r="F39" s="17" t="s">
        <v>65</v>
      </c>
      <c r="G39" s="19">
        <v>45161</v>
      </c>
      <c r="H39" s="56">
        <v>217.8</v>
      </c>
      <c r="I39" s="55">
        <f t="shared" si="0"/>
        <v>435.6</v>
      </c>
      <c r="J39" s="55">
        <f t="shared" si="1"/>
        <v>4356</v>
      </c>
      <c r="K39" s="55">
        <f t="shared" si="2"/>
        <v>3886.3317240000001</v>
      </c>
    </row>
    <row r="40" spans="1:11" x14ac:dyDescent="0.2">
      <c r="A40" s="17" t="s">
        <v>97</v>
      </c>
      <c r="B40" t="s">
        <v>24</v>
      </c>
      <c r="C40" s="17" t="s">
        <v>12</v>
      </c>
      <c r="D40">
        <v>4</v>
      </c>
      <c r="E40">
        <v>404</v>
      </c>
      <c r="F40" s="21" t="s">
        <v>66</v>
      </c>
      <c r="G40" s="19">
        <v>45161</v>
      </c>
      <c r="H40" s="56">
        <v>147.1</v>
      </c>
      <c r="I40" s="55">
        <f t="shared" si="0"/>
        <v>294.2</v>
      </c>
      <c r="J40" s="55">
        <f t="shared" si="1"/>
        <v>2942</v>
      </c>
      <c r="K40" s="55">
        <f xml:space="preserve"> J40*0.892179</f>
        <v>2624.790618</v>
      </c>
    </row>
    <row r="41" spans="1:11" x14ac:dyDescent="0.2">
      <c r="A41" s="17" t="s">
        <v>98</v>
      </c>
      <c r="B41" t="s">
        <v>24</v>
      </c>
      <c r="C41" s="17" t="s">
        <v>12</v>
      </c>
      <c r="D41">
        <v>4</v>
      </c>
      <c r="E41">
        <v>404</v>
      </c>
      <c r="F41" s="17" t="s">
        <v>65</v>
      </c>
      <c r="G41" s="19">
        <v>45161</v>
      </c>
      <c r="H41" s="56">
        <v>101.9</v>
      </c>
      <c r="I41" s="55">
        <f t="shared" si="0"/>
        <v>203.8</v>
      </c>
      <c r="J41" s="55">
        <f t="shared" si="1"/>
        <v>2038</v>
      </c>
      <c r="K41" s="55">
        <f t="shared" si="2"/>
        <v>1818.260802</v>
      </c>
    </row>
  </sheetData>
  <mergeCells count="2">
    <mergeCell ref="H1:K3"/>
    <mergeCell ref="A1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E4A7-D4AB-C746-A09F-1651AEC18CC0}">
  <dimension ref="A1:S41"/>
  <sheetViews>
    <sheetView workbookViewId="0">
      <selection activeCell="V9" sqref="V9"/>
    </sheetView>
  </sheetViews>
  <sheetFormatPr baseColWidth="10" defaultRowHeight="16" x14ac:dyDescent="0.2"/>
  <cols>
    <col min="8" max="8" width="17.1640625" customWidth="1"/>
    <col min="9" max="9" width="15.83203125" customWidth="1"/>
    <col min="10" max="10" width="15.1640625" customWidth="1"/>
    <col min="11" max="11" width="17.1640625" customWidth="1"/>
    <col min="14" max="14" width="13.83203125" customWidth="1"/>
  </cols>
  <sheetData>
    <row r="1" spans="1:19" x14ac:dyDescent="0.2">
      <c r="A1" s="28" t="s">
        <v>0</v>
      </c>
      <c r="B1" s="29"/>
      <c r="C1" s="29"/>
      <c r="D1" s="29"/>
      <c r="E1" s="29"/>
      <c r="F1" s="29"/>
      <c r="G1" s="30"/>
      <c r="H1" s="57" t="s">
        <v>7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 x14ac:dyDescent="0.2">
      <c r="A2" s="28"/>
      <c r="B2" s="29"/>
      <c r="C2" s="29"/>
      <c r="D2" s="29"/>
      <c r="E2" s="29"/>
      <c r="F2" s="29"/>
      <c r="G2" s="30"/>
      <c r="H2" s="28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x14ac:dyDescent="0.2">
      <c r="A3" s="28"/>
      <c r="B3" s="29"/>
      <c r="C3" s="29"/>
      <c r="D3" s="29"/>
      <c r="E3" s="29"/>
      <c r="F3" s="29"/>
      <c r="G3" s="30"/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x14ac:dyDescent="0.2">
      <c r="A4" s="25"/>
      <c r="B4" s="26"/>
      <c r="C4" s="26"/>
      <c r="D4" s="26"/>
      <c r="E4" s="26"/>
      <c r="F4" s="26"/>
      <c r="G4" s="27"/>
      <c r="H4" s="10" t="s">
        <v>159</v>
      </c>
      <c r="I4" s="10" t="s">
        <v>160</v>
      </c>
      <c r="J4" s="10" t="s">
        <v>161</v>
      </c>
      <c r="K4" s="10" t="s">
        <v>162</v>
      </c>
      <c r="L4" s="10" t="s">
        <v>163</v>
      </c>
      <c r="M4" s="10" t="s">
        <v>164</v>
      </c>
      <c r="N4" s="10" t="s">
        <v>165</v>
      </c>
      <c r="O4" s="10" t="s">
        <v>166</v>
      </c>
      <c r="P4" s="10" t="s">
        <v>167</v>
      </c>
      <c r="Q4" s="10" t="s">
        <v>168</v>
      </c>
      <c r="R4" s="59" t="s">
        <v>169</v>
      </c>
      <c r="S4" s="10" t="s">
        <v>170</v>
      </c>
    </row>
    <row r="5" spans="1:19" ht="68" x14ac:dyDescent="0.2">
      <c r="A5" s="9" t="s">
        <v>1</v>
      </c>
      <c r="B5" s="9" t="s">
        <v>2</v>
      </c>
      <c r="C5" s="9" t="s">
        <v>4</v>
      </c>
      <c r="D5" s="9" t="s">
        <v>3</v>
      </c>
      <c r="E5" s="10" t="s">
        <v>5</v>
      </c>
      <c r="F5" s="9" t="s">
        <v>15</v>
      </c>
      <c r="G5" s="9" t="s">
        <v>6</v>
      </c>
      <c r="H5" s="60" t="s">
        <v>171</v>
      </c>
      <c r="I5" s="60" t="s">
        <v>172</v>
      </c>
      <c r="J5" s="61" t="s">
        <v>173</v>
      </c>
      <c r="K5" s="61" t="s">
        <v>174</v>
      </c>
      <c r="L5" s="62" t="s">
        <v>175</v>
      </c>
      <c r="M5" s="62" t="s">
        <v>176</v>
      </c>
      <c r="N5" s="63" t="s">
        <v>177</v>
      </c>
      <c r="O5" s="63" t="s">
        <v>178</v>
      </c>
      <c r="P5" s="64" t="s">
        <v>71</v>
      </c>
      <c r="Q5" s="64" t="s">
        <v>179</v>
      </c>
      <c r="R5" s="64" t="s">
        <v>180</v>
      </c>
      <c r="S5" s="65" t="s">
        <v>181</v>
      </c>
    </row>
    <row r="6" spans="1:19" x14ac:dyDescent="0.2">
      <c r="A6" s="17" t="s">
        <v>25</v>
      </c>
      <c r="B6" t="s">
        <v>24</v>
      </c>
      <c r="C6" s="17" t="s">
        <v>11</v>
      </c>
      <c r="D6">
        <v>1</v>
      </c>
      <c r="E6">
        <v>101</v>
      </c>
      <c r="F6" s="21" t="s">
        <v>66</v>
      </c>
      <c r="G6" s="19">
        <v>45161</v>
      </c>
      <c r="H6" s="70">
        <v>0</v>
      </c>
      <c r="I6" s="66">
        <f>H6*2</f>
        <v>0</v>
      </c>
      <c r="J6" s="66">
        <f>((H6/0.5)*10000)/1000</f>
        <v>0</v>
      </c>
      <c r="K6" s="66">
        <f>J6*0.892179</f>
        <v>0</v>
      </c>
      <c r="L6" s="69">
        <v>0.1</v>
      </c>
      <c r="M6" s="67">
        <f>L6*2</f>
        <v>0.2</v>
      </c>
      <c r="N6" s="67">
        <f>((L6/0.5)*10000)/1000</f>
        <v>2</v>
      </c>
      <c r="O6" s="67">
        <f>N6*0.892179</f>
        <v>1.7843580000000001</v>
      </c>
      <c r="P6" s="68">
        <f>H6+L6</f>
        <v>0.1</v>
      </c>
      <c r="Q6" s="68">
        <f>P6*2</f>
        <v>0.2</v>
      </c>
      <c r="R6" s="68">
        <f>((P6/0.5)*10000)/1000</f>
        <v>2</v>
      </c>
      <c r="S6" s="68">
        <f>R6*0.892179</f>
        <v>1.7843580000000001</v>
      </c>
    </row>
    <row r="7" spans="1:19" x14ac:dyDescent="0.2">
      <c r="A7" s="17" t="s">
        <v>26</v>
      </c>
      <c r="B7" t="s">
        <v>24</v>
      </c>
      <c r="C7" s="17" t="s">
        <v>11</v>
      </c>
      <c r="D7">
        <v>1</v>
      </c>
      <c r="E7">
        <v>101</v>
      </c>
      <c r="F7" s="17" t="s">
        <v>65</v>
      </c>
      <c r="G7" s="19">
        <v>45161</v>
      </c>
      <c r="H7" s="70">
        <v>0.9</v>
      </c>
      <c r="I7" s="66">
        <f t="shared" ref="I7:I41" si="0">H7*2</f>
        <v>1.8</v>
      </c>
      <c r="J7" s="66">
        <f t="shared" ref="J7:J41" si="1">((H7/0.5)*10000)/1000</f>
        <v>18</v>
      </c>
      <c r="K7" s="66">
        <f t="shared" ref="K7:K41" si="2">J7*0.892179</f>
        <v>16.059222000000002</v>
      </c>
      <c r="L7" s="69">
        <v>0.2</v>
      </c>
      <c r="M7" s="67">
        <f t="shared" ref="M7:M41" si="3">L7*2</f>
        <v>0.4</v>
      </c>
      <c r="N7" s="67">
        <f t="shared" ref="N7:N41" si="4">((L7/0.5)*10000)/1000</f>
        <v>4</v>
      </c>
      <c r="O7" s="67">
        <f t="shared" ref="O7:O41" si="5">N7*0.892179</f>
        <v>3.5687160000000002</v>
      </c>
      <c r="P7" s="68">
        <f t="shared" ref="P7:P41" si="6">H7+L7</f>
        <v>1.1000000000000001</v>
      </c>
      <c r="Q7" s="68">
        <f t="shared" ref="Q7:Q41" si="7">P7*2</f>
        <v>2.2000000000000002</v>
      </c>
      <c r="R7" s="68">
        <f t="shared" ref="R7:R41" si="8">((P7/0.5)*10000)/1000</f>
        <v>22</v>
      </c>
      <c r="S7" s="68">
        <f t="shared" ref="S7:S41" si="9">R7*0.892179</f>
        <v>19.627938</v>
      </c>
    </row>
    <row r="8" spans="1:19" x14ac:dyDescent="0.2">
      <c r="A8" s="17" t="s">
        <v>27</v>
      </c>
      <c r="B8" t="s">
        <v>24</v>
      </c>
      <c r="C8" s="17" t="s">
        <v>13</v>
      </c>
      <c r="D8">
        <v>1</v>
      </c>
      <c r="E8">
        <v>102</v>
      </c>
      <c r="F8" s="21" t="s">
        <v>66</v>
      </c>
      <c r="G8" s="19">
        <v>45161</v>
      </c>
      <c r="H8" s="70">
        <v>0</v>
      </c>
      <c r="I8" s="66">
        <f t="shared" si="0"/>
        <v>0</v>
      </c>
      <c r="J8" s="66">
        <f t="shared" si="1"/>
        <v>0</v>
      </c>
      <c r="K8" s="66">
        <f t="shared" si="2"/>
        <v>0</v>
      </c>
      <c r="L8" s="69">
        <v>0.9</v>
      </c>
      <c r="M8" s="67">
        <f t="shared" si="3"/>
        <v>1.8</v>
      </c>
      <c r="N8" s="67">
        <f t="shared" si="4"/>
        <v>18</v>
      </c>
      <c r="O8" s="67">
        <f t="shared" si="5"/>
        <v>16.059222000000002</v>
      </c>
      <c r="P8" s="68">
        <f t="shared" si="6"/>
        <v>0.9</v>
      </c>
      <c r="Q8" s="68">
        <f t="shared" si="7"/>
        <v>1.8</v>
      </c>
      <c r="R8" s="68">
        <f t="shared" si="8"/>
        <v>18</v>
      </c>
      <c r="S8" s="68">
        <f t="shared" si="9"/>
        <v>16.059222000000002</v>
      </c>
    </row>
    <row r="9" spans="1:19" x14ac:dyDescent="0.2">
      <c r="A9" s="17" t="s">
        <v>28</v>
      </c>
      <c r="B9" t="s">
        <v>24</v>
      </c>
      <c r="C9" s="17" t="s">
        <v>13</v>
      </c>
      <c r="D9">
        <v>1</v>
      </c>
      <c r="E9">
        <v>102</v>
      </c>
      <c r="F9" s="17" t="s">
        <v>65</v>
      </c>
      <c r="G9" s="19">
        <v>45161</v>
      </c>
      <c r="H9" s="70">
        <v>0</v>
      </c>
      <c r="I9" s="66">
        <f t="shared" si="0"/>
        <v>0</v>
      </c>
      <c r="J9" s="66">
        <f t="shared" si="1"/>
        <v>0</v>
      </c>
      <c r="K9" s="66">
        <f t="shared" si="2"/>
        <v>0</v>
      </c>
      <c r="L9" s="69">
        <v>21.5</v>
      </c>
      <c r="M9" s="67">
        <f t="shared" si="3"/>
        <v>43</v>
      </c>
      <c r="N9" s="67">
        <f t="shared" si="4"/>
        <v>430</v>
      </c>
      <c r="O9" s="67">
        <f t="shared" si="5"/>
        <v>383.63697000000002</v>
      </c>
      <c r="P9" s="68">
        <f t="shared" si="6"/>
        <v>21.5</v>
      </c>
      <c r="Q9" s="68">
        <f t="shared" si="7"/>
        <v>43</v>
      </c>
      <c r="R9" s="68">
        <f t="shared" si="8"/>
        <v>430</v>
      </c>
      <c r="S9" s="68">
        <f t="shared" si="9"/>
        <v>383.63697000000002</v>
      </c>
    </row>
    <row r="10" spans="1:19" x14ac:dyDescent="0.2">
      <c r="A10" s="17" t="s">
        <v>57</v>
      </c>
      <c r="B10" t="s">
        <v>24</v>
      </c>
      <c r="C10" s="17" t="s">
        <v>13</v>
      </c>
      <c r="D10">
        <v>1</v>
      </c>
      <c r="E10">
        <v>102</v>
      </c>
      <c r="F10" s="17" t="s">
        <v>67</v>
      </c>
      <c r="G10" s="19">
        <v>45161</v>
      </c>
      <c r="H10" s="70">
        <v>0</v>
      </c>
      <c r="I10" s="66">
        <f t="shared" si="0"/>
        <v>0</v>
      </c>
      <c r="J10" s="66">
        <f t="shared" si="1"/>
        <v>0</v>
      </c>
      <c r="K10" s="66">
        <f t="shared" si="2"/>
        <v>0</v>
      </c>
      <c r="L10" s="69">
        <v>0</v>
      </c>
      <c r="M10" s="67">
        <f t="shared" si="3"/>
        <v>0</v>
      </c>
      <c r="N10" s="67">
        <f t="shared" si="4"/>
        <v>0</v>
      </c>
      <c r="O10" s="67">
        <f t="shared" si="5"/>
        <v>0</v>
      </c>
      <c r="P10" s="68">
        <f t="shared" si="6"/>
        <v>0</v>
      </c>
      <c r="Q10" s="68">
        <f t="shared" si="7"/>
        <v>0</v>
      </c>
      <c r="R10" s="68">
        <f t="shared" si="8"/>
        <v>0</v>
      </c>
      <c r="S10" s="68">
        <f t="shared" si="9"/>
        <v>0</v>
      </c>
    </row>
    <row r="11" spans="1:19" x14ac:dyDescent="0.2">
      <c r="A11" s="17" t="s">
        <v>29</v>
      </c>
      <c r="B11" t="s">
        <v>24</v>
      </c>
      <c r="C11" s="17" t="s">
        <v>10</v>
      </c>
      <c r="D11">
        <v>1</v>
      </c>
      <c r="E11">
        <v>103</v>
      </c>
      <c r="F11" s="21" t="s">
        <v>66</v>
      </c>
      <c r="G11" s="19">
        <v>45161</v>
      </c>
      <c r="H11" s="70">
        <v>0</v>
      </c>
      <c r="I11" s="66">
        <f t="shared" si="0"/>
        <v>0</v>
      </c>
      <c r="J11" s="66">
        <f t="shared" si="1"/>
        <v>0</v>
      </c>
      <c r="K11" s="66">
        <f t="shared" si="2"/>
        <v>0</v>
      </c>
      <c r="L11" s="69">
        <v>2.7</v>
      </c>
      <c r="M11" s="67">
        <f t="shared" si="3"/>
        <v>5.4</v>
      </c>
      <c r="N11" s="67">
        <f t="shared" si="4"/>
        <v>54</v>
      </c>
      <c r="O11" s="67">
        <f t="shared" si="5"/>
        <v>48.177666000000002</v>
      </c>
      <c r="P11" s="68">
        <f t="shared" si="6"/>
        <v>2.7</v>
      </c>
      <c r="Q11" s="68">
        <f t="shared" si="7"/>
        <v>5.4</v>
      </c>
      <c r="R11" s="68">
        <f t="shared" si="8"/>
        <v>54</v>
      </c>
      <c r="S11" s="68">
        <f t="shared" si="9"/>
        <v>48.177666000000002</v>
      </c>
    </row>
    <row r="12" spans="1:19" x14ac:dyDescent="0.2">
      <c r="A12" s="17" t="s">
        <v>30</v>
      </c>
      <c r="B12" t="s">
        <v>24</v>
      </c>
      <c r="C12" s="17" t="s">
        <v>10</v>
      </c>
      <c r="D12">
        <v>1</v>
      </c>
      <c r="E12">
        <v>103</v>
      </c>
      <c r="F12" s="17" t="s">
        <v>65</v>
      </c>
      <c r="G12" s="19">
        <v>45161</v>
      </c>
      <c r="H12" s="70">
        <v>0</v>
      </c>
      <c r="I12" s="66">
        <f t="shared" si="0"/>
        <v>0</v>
      </c>
      <c r="J12" s="66">
        <f t="shared" si="1"/>
        <v>0</v>
      </c>
      <c r="K12" s="66">
        <f t="shared" si="2"/>
        <v>0</v>
      </c>
      <c r="L12" s="69">
        <v>4.2</v>
      </c>
      <c r="M12" s="67">
        <f t="shared" si="3"/>
        <v>8.4</v>
      </c>
      <c r="N12" s="67">
        <f t="shared" si="4"/>
        <v>84</v>
      </c>
      <c r="O12" s="67">
        <f t="shared" si="5"/>
        <v>74.943036000000006</v>
      </c>
      <c r="P12" s="68">
        <f t="shared" si="6"/>
        <v>4.2</v>
      </c>
      <c r="Q12" s="68">
        <f t="shared" si="7"/>
        <v>8.4</v>
      </c>
      <c r="R12" s="68">
        <f t="shared" si="8"/>
        <v>84</v>
      </c>
      <c r="S12" s="68">
        <f t="shared" si="9"/>
        <v>74.943036000000006</v>
      </c>
    </row>
    <row r="13" spans="1:19" x14ac:dyDescent="0.2">
      <c r="A13" s="17" t="s">
        <v>31</v>
      </c>
      <c r="B13" t="s">
        <v>24</v>
      </c>
      <c r="C13" s="17" t="s">
        <v>12</v>
      </c>
      <c r="D13">
        <v>1</v>
      </c>
      <c r="E13">
        <v>104</v>
      </c>
      <c r="F13" s="21" t="s">
        <v>66</v>
      </c>
      <c r="G13" s="19">
        <v>45161</v>
      </c>
      <c r="H13" s="70">
        <v>7.2</v>
      </c>
      <c r="I13" s="66">
        <f t="shared" si="0"/>
        <v>14.4</v>
      </c>
      <c r="J13" s="66">
        <f t="shared" si="1"/>
        <v>144</v>
      </c>
      <c r="K13" s="66">
        <f t="shared" si="2"/>
        <v>128.47377600000002</v>
      </c>
      <c r="L13" s="69">
        <v>0.4</v>
      </c>
      <c r="M13" s="67">
        <f t="shared" si="3"/>
        <v>0.8</v>
      </c>
      <c r="N13" s="67">
        <f t="shared" si="4"/>
        <v>8</v>
      </c>
      <c r="O13" s="67">
        <f t="shared" si="5"/>
        <v>7.1374320000000004</v>
      </c>
      <c r="P13" s="68">
        <f t="shared" si="6"/>
        <v>7.6000000000000005</v>
      </c>
      <c r="Q13" s="68">
        <f t="shared" si="7"/>
        <v>15.200000000000001</v>
      </c>
      <c r="R13" s="68">
        <f t="shared" si="8"/>
        <v>152</v>
      </c>
      <c r="S13" s="68">
        <f t="shared" si="9"/>
        <v>135.611208</v>
      </c>
    </row>
    <row r="14" spans="1:19" x14ac:dyDescent="0.2">
      <c r="A14" s="17" t="s">
        <v>32</v>
      </c>
      <c r="B14" t="s">
        <v>24</v>
      </c>
      <c r="C14" s="17" t="s">
        <v>12</v>
      </c>
      <c r="D14">
        <v>1</v>
      </c>
      <c r="E14">
        <v>104</v>
      </c>
      <c r="F14" s="17" t="s">
        <v>65</v>
      </c>
      <c r="G14" s="19">
        <v>45161</v>
      </c>
      <c r="H14" s="70">
        <v>0</v>
      </c>
      <c r="I14" s="66">
        <f t="shared" si="0"/>
        <v>0</v>
      </c>
      <c r="J14" s="66">
        <f t="shared" si="1"/>
        <v>0</v>
      </c>
      <c r="K14" s="66">
        <f t="shared" si="2"/>
        <v>0</v>
      </c>
      <c r="L14" s="69">
        <v>13.1</v>
      </c>
      <c r="M14" s="67">
        <f t="shared" si="3"/>
        <v>26.2</v>
      </c>
      <c r="N14" s="67">
        <f t="shared" si="4"/>
        <v>262</v>
      </c>
      <c r="O14" s="67">
        <f t="shared" si="5"/>
        <v>233.75089800000001</v>
      </c>
      <c r="P14" s="68">
        <f t="shared" si="6"/>
        <v>13.1</v>
      </c>
      <c r="Q14" s="68">
        <f t="shared" si="7"/>
        <v>26.2</v>
      </c>
      <c r="R14" s="68">
        <f t="shared" si="8"/>
        <v>262</v>
      </c>
      <c r="S14" s="68">
        <f t="shared" si="9"/>
        <v>233.75089800000001</v>
      </c>
    </row>
    <row r="15" spans="1:19" x14ac:dyDescent="0.2">
      <c r="A15" s="17" t="s">
        <v>72</v>
      </c>
      <c r="B15" t="s">
        <v>24</v>
      </c>
      <c r="C15" s="17" t="s">
        <v>11</v>
      </c>
      <c r="D15">
        <v>2</v>
      </c>
      <c r="E15">
        <v>201</v>
      </c>
      <c r="F15" s="21" t="s">
        <v>66</v>
      </c>
      <c r="G15" s="19">
        <v>45161</v>
      </c>
      <c r="H15" s="70">
        <v>0</v>
      </c>
      <c r="I15" s="66">
        <f t="shared" si="0"/>
        <v>0</v>
      </c>
      <c r="J15" s="66">
        <f t="shared" si="1"/>
        <v>0</v>
      </c>
      <c r="K15" s="66">
        <f t="shared" si="2"/>
        <v>0</v>
      </c>
      <c r="L15" s="69">
        <v>3.2</v>
      </c>
      <c r="M15" s="67">
        <f t="shared" si="3"/>
        <v>6.4</v>
      </c>
      <c r="N15" s="67">
        <f t="shared" si="4"/>
        <v>64</v>
      </c>
      <c r="O15" s="67">
        <f t="shared" si="5"/>
        <v>57.099456000000004</v>
      </c>
      <c r="P15" s="68">
        <f t="shared" si="6"/>
        <v>3.2</v>
      </c>
      <c r="Q15" s="68">
        <f t="shared" si="7"/>
        <v>6.4</v>
      </c>
      <c r="R15" s="68">
        <f t="shared" si="8"/>
        <v>64</v>
      </c>
      <c r="S15" s="68">
        <f t="shared" si="9"/>
        <v>57.099456000000004</v>
      </c>
    </row>
    <row r="16" spans="1:19" x14ac:dyDescent="0.2">
      <c r="A16" s="17" t="s">
        <v>73</v>
      </c>
      <c r="B16" t="s">
        <v>24</v>
      </c>
      <c r="C16" s="17" t="s">
        <v>11</v>
      </c>
      <c r="D16">
        <v>2</v>
      </c>
      <c r="E16">
        <v>201</v>
      </c>
      <c r="F16" s="17" t="s">
        <v>65</v>
      </c>
      <c r="G16" s="19">
        <v>45161</v>
      </c>
      <c r="H16" s="70">
        <v>4</v>
      </c>
      <c r="I16" s="66">
        <f t="shared" si="0"/>
        <v>8</v>
      </c>
      <c r="J16" s="66">
        <f t="shared" si="1"/>
        <v>80</v>
      </c>
      <c r="K16" s="66">
        <f t="shared" si="2"/>
        <v>71.374320000000012</v>
      </c>
      <c r="L16" s="69">
        <v>1.9</v>
      </c>
      <c r="M16" s="67">
        <f t="shared" si="3"/>
        <v>3.8</v>
      </c>
      <c r="N16" s="67">
        <f t="shared" si="4"/>
        <v>38</v>
      </c>
      <c r="O16" s="67">
        <f t="shared" si="5"/>
        <v>33.902802000000001</v>
      </c>
      <c r="P16" s="68">
        <f t="shared" si="6"/>
        <v>5.9</v>
      </c>
      <c r="Q16" s="68">
        <f t="shared" si="7"/>
        <v>11.8</v>
      </c>
      <c r="R16" s="68">
        <f t="shared" si="8"/>
        <v>118</v>
      </c>
      <c r="S16" s="68">
        <f t="shared" si="9"/>
        <v>105.27712200000001</v>
      </c>
    </row>
    <row r="17" spans="1:19" x14ac:dyDescent="0.2">
      <c r="A17" s="17" t="s">
        <v>74</v>
      </c>
      <c r="B17" t="s">
        <v>24</v>
      </c>
      <c r="C17" s="17" t="s">
        <v>10</v>
      </c>
      <c r="D17">
        <v>2</v>
      </c>
      <c r="E17">
        <v>201</v>
      </c>
      <c r="F17" s="21" t="s">
        <v>66</v>
      </c>
      <c r="G17" s="19">
        <v>45161</v>
      </c>
      <c r="H17" s="70">
        <v>0</v>
      </c>
      <c r="I17" s="66">
        <f t="shared" si="0"/>
        <v>0</v>
      </c>
      <c r="J17" s="66">
        <f t="shared" si="1"/>
        <v>0</v>
      </c>
      <c r="K17" s="66">
        <f t="shared" si="2"/>
        <v>0</v>
      </c>
      <c r="L17" s="69">
        <v>12.5</v>
      </c>
      <c r="M17" s="67">
        <f t="shared" si="3"/>
        <v>25</v>
      </c>
      <c r="N17" s="67">
        <f t="shared" si="4"/>
        <v>250</v>
      </c>
      <c r="O17" s="67">
        <f t="shared" si="5"/>
        <v>223.04475000000002</v>
      </c>
      <c r="P17" s="68">
        <f t="shared" si="6"/>
        <v>12.5</v>
      </c>
      <c r="Q17" s="68">
        <f t="shared" si="7"/>
        <v>25</v>
      </c>
      <c r="R17" s="68">
        <f t="shared" si="8"/>
        <v>250</v>
      </c>
      <c r="S17" s="68">
        <f t="shared" si="9"/>
        <v>223.04475000000002</v>
      </c>
    </row>
    <row r="18" spans="1:19" x14ac:dyDescent="0.2">
      <c r="A18" s="17" t="s">
        <v>75</v>
      </c>
      <c r="B18" t="s">
        <v>24</v>
      </c>
      <c r="C18" s="17" t="s">
        <v>10</v>
      </c>
      <c r="D18">
        <v>2</v>
      </c>
      <c r="E18">
        <v>202</v>
      </c>
      <c r="F18" s="17" t="s">
        <v>65</v>
      </c>
      <c r="G18" s="19">
        <v>45161</v>
      </c>
      <c r="H18" s="70">
        <v>49</v>
      </c>
      <c r="I18" s="66">
        <f t="shared" si="0"/>
        <v>98</v>
      </c>
      <c r="J18" s="66">
        <f t="shared" si="1"/>
        <v>980</v>
      </c>
      <c r="K18" s="66">
        <f t="shared" si="2"/>
        <v>874.33542</v>
      </c>
      <c r="L18" s="69">
        <v>0</v>
      </c>
      <c r="M18" s="67">
        <f t="shared" si="3"/>
        <v>0</v>
      </c>
      <c r="N18" s="67">
        <f t="shared" si="4"/>
        <v>0</v>
      </c>
      <c r="O18" s="67">
        <f t="shared" si="5"/>
        <v>0</v>
      </c>
      <c r="P18" s="68">
        <f t="shared" si="6"/>
        <v>49</v>
      </c>
      <c r="Q18" s="68">
        <f t="shared" si="7"/>
        <v>98</v>
      </c>
      <c r="R18" s="68">
        <f t="shared" si="8"/>
        <v>980</v>
      </c>
      <c r="S18" s="68">
        <f t="shared" si="9"/>
        <v>874.33542</v>
      </c>
    </row>
    <row r="19" spans="1:19" x14ac:dyDescent="0.2">
      <c r="A19" s="17" t="s">
        <v>76</v>
      </c>
      <c r="B19" t="s">
        <v>24</v>
      </c>
      <c r="C19" s="17" t="s">
        <v>12</v>
      </c>
      <c r="D19">
        <v>2</v>
      </c>
      <c r="E19">
        <v>202</v>
      </c>
      <c r="F19" s="21" t="s">
        <v>66</v>
      </c>
      <c r="G19" s="19">
        <v>45161</v>
      </c>
      <c r="H19" s="70">
        <v>0</v>
      </c>
      <c r="I19" s="66">
        <f t="shared" si="0"/>
        <v>0</v>
      </c>
      <c r="J19" s="66">
        <f t="shared" si="1"/>
        <v>0</v>
      </c>
      <c r="K19" s="66">
        <f t="shared" si="2"/>
        <v>0</v>
      </c>
      <c r="L19" s="69">
        <v>0.9</v>
      </c>
      <c r="M19" s="67">
        <f t="shared" si="3"/>
        <v>1.8</v>
      </c>
      <c r="N19" s="67">
        <f t="shared" si="4"/>
        <v>18</v>
      </c>
      <c r="O19" s="67">
        <f t="shared" si="5"/>
        <v>16.059222000000002</v>
      </c>
      <c r="P19" s="68">
        <f t="shared" si="6"/>
        <v>0.9</v>
      </c>
      <c r="Q19" s="68">
        <f t="shared" si="7"/>
        <v>1.8</v>
      </c>
      <c r="R19" s="68">
        <f t="shared" si="8"/>
        <v>18</v>
      </c>
      <c r="S19" s="68">
        <f t="shared" si="9"/>
        <v>16.059222000000002</v>
      </c>
    </row>
    <row r="20" spans="1:19" x14ac:dyDescent="0.2">
      <c r="A20" s="17" t="s">
        <v>77</v>
      </c>
      <c r="B20" t="s">
        <v>24</v>
      </c>
      <c r="C20" s="17" t="s">
        <v>12</v>
      </c>
      <c r="D20">
        <v>2</v>
      </c>
      <c r="E20">
        <v>203</v>
      </c>
      <c r="F20" s="17" t="s">
        <v>65</v>
      </c>
      <c r="G20" s="19">
        <v>45161</v>
      </c>
      <c r="H20" s="70">
        <v>1.7</v>
      </c>
      <c r="I20" s="66">
        <f t="shared" si="0"/>
        <v>3.4</v>
      </c>
      <c r="J20" s="66">
        <f t="shared" si="1"/>
        <v>34</v>
      </c>
      <c r="K20" s="66">
        <f t="shared" si="2"/>
        <v>30.334086000000003</v>
      </c>
      <c r="L20" s="69">
        <v>12.8</v>
      </c>
      <c r="M20" s="67">
        <f t="shared" si="3"/>
        <v>25.6</v>
      </c>
      <c r="N20" s="67">
        <f t="shared" si="4"/>
        <v>256</v>
      </c>
      <c r="O20" s="67">
        <f t="shared" si="5"/>
        <v>228.39782400000001</v>
      </c>
      <c r="P20" s="68">
        <f t="shared" si="6"/>
        <v>14.5</v>
      </c>
      <c r="Q20" s="68">
        <f t="shared" si="7"/>
        <v>29</v>
      </c>
      <c r="R20" s="68">
        <f t="shared" si="8"/>
        <v>290</v>
      </c>
      <c r="S20" s="68">
        <f t="shared" si="9"/>
        <v>258.73191000000003</v>
      </c>
    </row>
    <row r="21" spans="1:19" x14ac:dyDescent="0.2">
      <c r="A21" s="17" t="s">
        <v>78</v>
      </c>
      <c r="B21" t="s">
        <v>24</v>
      </c>
      <c r="C21" s="17" t="s">
        <v>13</v>
      </c>
      <c r="D21">
        <v>2</v>
      </c>
      <c r="E21">
        <v>203</v>
      </c>
      <c r="F21" s="21" t="s">
        <v>66</v>
      </c>
      <c r="G21" s="19">
        <v>45161</v>
      </c>
      <c r="H21" s="70">
        <v>0</v>
      </c>
      <c r="I21" s="66">
        <f t="shared" si="0"/>
        <v>0</v>
      </c>
      <c r="J21" s="66">
        <f t="shared" si="1"/>
        <v>0</v>
      </c>
      <c r="K21" s="66">
        <f t="shared" si="2"/>
        <v>0</v>
      </c>
      <c r="L21" s="69">
        <v>1.3</v>
      </c>
      <c r="M21" s="67">
        <f t="shared" si="3"/>
        <v>2.6</v>
      </c>
      <c r="N21" s="67">
        <f t="shared" si="4"/>
        <v>26</v>
      </c>
      <c r="O21" s="67">
        <f t="shared" si="5"/>
        <v>23.196654000000002</v>
      </c>
      <c r="P21" s="68">
        <f t="shared" si="6"/>
        <v>1.3</v>
      </c>
      <c r="Q21" s="68">
        <f t="shared" si="7"/>
        <v>2.6</v>
      </c>
      <c r="R21" s="68">
        <f t="shared" si="8"/>
        <v>26</v>
      </c>
      <c r="S21" s="68">
        <f t="shared" si="9"/>
        <v>23.196654000000002</v>
      </c>
    </row>
    <row r="22" spans="1:19" x14ac:dyDescent="0.2">
      <c r="A22" s="17" t="s">
        <v>79</v>
      </c>
      <c r="B22" t="s">
        <v>24</v>
      </c>
      <c r="C22" s="17" t="s">
        <v>13</v>
      </c>
      <c r="D22">
        <v>2</v>
      </c>
      <c r="E22">
        <v>204</v>
      </c>
      <c r="F22" s="17" t="s">
        <v>65</v>
      </c>
      <c r="G22" s="19">
        <v>45161</v>
      </c>
      <c r="H22" s="70">
        <v>28.2</v>
      </c>
      <c r="I22" s="66">
        <f t="shared" si="0"/>
        <v>56.4</v>
      </c>
      <c r="J22" s="66">
        <f t="shared" si="1"/>
        <v>564</v>
      </c>
      <c r="K22" s="66">
        <f t="shared" si="2"/>
        <v>503.18895600000002</v>
      </c>
      <c r="L22" s="69">
        <v>19.3</v>
      </c>
      <c r="M22" s="67">
        <f t="shared" si="3"/>
        <v>38.6</v>
      </c>
      <c r="N22" s="67">
        <f t="shared" si="4"/>
        <v>386</v>
      </c>
      <c r="O22" s="67">
        <f t="shared" si="5"/>
        <v>344.38109400000002</v>
      </c>
      <c r="P22" s="68">
        <f t="shared" si="6"/>
        <v>47.5</v>
      </c>
      <c r="Q22" s="68">
        <f t="shared" si="7"/>
        <v>95</v>
      </c>
      <c r="R22" s="68">
        <f t="shared" si="8"/>
        <v>950</v>
      </c>
      <c r="S22" s="68">
        <f t="shared" si="9"/>
        <v>847.57005000000004</v>
      </c>
    </row>
    <row r="23" spans="1:19" x14ac:dyDescent="0.2">
      <c r="A23" s="21" t="s">
        <v>80</v>
      </c>
      <c r="B23" t="s">
        <v>24</v>
      </c>
      <c r="C23" s="17" t="s">
        <v>13</v>
      </c>
      <c r="D23">
        <v>2</v>
      </c>
      <c r="E23">
        <v>204</v>
      </c>
      <c r="F23" s="17" t="s">
        <v>67</v>
      </c>
      <c r="G23" s="19">
        <v>45161</v>
      </c>
      <c r="H23" s="70">
        <v>0</v>
      </c>
      <c r="I23" s="66">
        <f t="shared" si="0"/>
        <v>0</v>
      </c>
      <c r="J23" s="66">
        <f t="shared" si="1"/>
        <v>0</v>
      </c>
      <c r="K23" s="66">
        <f t="shared" si="2"/>
        <v>0</v>
      </c>
      <c r="L23" s="69">
        <v>0</v>
      </c>
      <c r="M23" s="67">
        <f t="shared" si="3"/>
        <v>0</v>
      </c>
      <c r="N23" s="67">
        <f t="shared" si="4"/>
        <v>0</v>
      </c>
      <c r="O23" s="67">
        <f t="shared" si="5"/>
        <v>0</v>
      </c>
      <c r="P23" s="68">
        <f t="shared" si="6"/>
        <v>0</v>
      </c>
      <c r="Q23" s="68">
        <f t="shared" si="7"/>
        <v>0</v>
      </c>
      <c r="R23" s="68">
        <f t="shared" si="8"/>
        <v>0</v>
      </c>
      <c r="S23" s="68">
        <f t="shared" si="9"/>
        <v>0</v>
      </c>
    </row>
    <row r="24" spans="1:19" x14ac:dyDescent="0.2">
      <c r="A24" s="17" t="s">
        <v>81</v>
      </c>
      <c r="B24" t="s">
        <v>24</v>
      </c>
      <c r="C24" s="17" t="s">
        <v>11</v>
      </c>
      <c r="D24">
        <v>3</v>
      </c>
      <c r="E24">
        <v>301</v>
      </c>
      <c r="F24" s="21" t="s">
        <v>66</v>
      </c>
      <c r="G24" s="19">
        <v>45161</v>
      </c>
      <c r="H24" s="70">
        <v>0.4</v>
      </c>
      <c r="I24" s="66">
        <f t="shared" si="0"/>
        <v>0.8</v>
      </c>
      <c r="J24" s="66">
        <f t="shared" si="1"/>
        <v>8</v>
      </c>
      <c r="K24" s="66">
        <f t="shared" si="2"/>
        <v>7.1374320000000004</v>
      </c>
      <c r="L24" s="69">
        <v>0</v>
      </c>
      <c r="M24" s="67">
        <f t="shared" si="3"/>
        <v>0</v>
      </c>
      <c r="N24" s="67">
        <f t="shared" si="4"/>
        <v>0</v>
      </c>
      <c r="O24" s="67">
        <f t="shared" si="5"/>
        <v>0</v>
      </c>
      <c r="P24" s="68">
        <f t="shared" si="6"/>
        <v>0.4</v>
      </c>
      <c r="Q24" s="68">
        <f t="shared" si="7"/>
        <v>0.8</v>
      </c>
      <c r="R24" s="68">
        <f t="shared" si="8"/>
        <v>8</v>
      </c>
      <c r="S24" s="68">
        <f t="shared" si="9"/>
        <v>7.1374320000000004</v>
      </c>
    </row>
    <row r="25" spans="1:19" x14ac:dyDescent="0.2">
      <c r="A25" s="17" t="s">
        <v>82</v>
      </c>
      <c r="B25" t="s">
        <v>24</v>
      </c>
      <c r="C25" s="17" t="s">
        <v>11</v>
      </c>
      <c r="D25">
        <v>3</v>
      </c>
      <c r="E25">
        <v>301</v>
      </c>
      <c r="F25" s="17" t="s">
        <v>65</v>
      </c>
      <c r="G25" s="19">
        <v>45161</v>
      </c>
      <c r="H25" s="70">
        <v>11.1</v>
      </c>
      <c r="I25" s="66">
        <f t="shared" si="0"/>
        <v>22.2</v>
      </c>
      <c r="J25" s="66">
        <f t="shared" si="1"/>
        <v>222</v>
      </c>
      <c r="K25" s="66">
        <f t="shared" si="2"/>
        <v>198.063738</v>
      </c>
      <c r="L25" s="69">
        <v>13.3</v>
      </c>
      <c r="M25" s="67">
        <f t="shared" si="3"/>
        <v>26.6</v>
      </c>
      <c r="N25" s="67">
        <f t="shared" si="4"/>
        <v>266</v>
      </c>
      <c r="O25" s="67">
        <f t="shared" si="5"/>
        <v>237.319614</v>
      </c>
      <c r="P25" s="68">
        <f t="shared" si="6"/>
        <v>24.4</v>
      </c>
      <c r="Q25" s="68">
        <f t="shared" si="7"/>
        <v>48.8</v>
      </c>
      <c r="R25" s="68">
        <f t="shared" si="8"/>
        <v>488</v>
      </c>
      <c r="S25" s="68">
        <f t="shared" si="9"/>
        <v>435.383352</v>
      </c>
    </row>
    <row r="26" spans="1:19" x14ac:dyDescent="0.2">
      <c r="A26" s="17" t="s">
        <v>83</v>
      </c>
      <c r="B26" t="s">
        <v>24</v>
      </c>
      <c r="C26" s="17" t="s">
        <v>10</v>
      </c>
      <c r="D26">
        <v>3</v>
      </c>
      <c r="E26">
        <v>302</v>
      </c>
      <c r="F26" s="21" t="s">
        <v>66</v>
      </c>
      <c r="G26" s="19">
        <v>45161</v>
      </c>
      <c r="H26" s="70">
        <v>1.1000000000000001</v>
      </c>
      <c r="I26" s="66">
        <f t="shared" si="0"/>
        <v>2.2000000000000002</v>
      </c>
      <c r="J26" s="66">
        <f t="shared" si="1"/>
        <v>22</v>
      </c>
      <c r="K26" s="66">
        <f t="shared" si="2"/>
        <v>19.627938</v>
      </c>
      <c r="L26" s="69">
        <v>26.1</v>
      </c>
      <c r="M26" s="67">
        <f t="shared" si="3"/>
        <v>52.2</v>
      </c>
      <c r="N26" s="67">
        <f t="shared" si="4"/>
        <v>522</v>
      </c>
      <c r="O26" s="67">
        <f t="shared" si="5"/>
        <v>465.71743800000002</v>
      </c>
      <c r="P26" s="68">
        <f t="shared" si="6"/>
        <v>27.200000000000003</v>
      </c>
      <c r="Q26" s="68">
        <f t="shared" si="7"/>
        <v>54.400000000000006</v>
      </c>
      <c r="R26" s="68">
        <f t="shared" si="8"/>
        <v>544</v>
      </c>
      <c r="S26" s="68">
        <f t="shared" si="9"/>
        <v>485.34537600000004</v>
      </c>
    </row>
    <row r="27" spans="1:19" x14ac:dyDescent="0.2">
      <c r="A27" s="17" t="s">
        <v>84</v>
      </c>
      <c r="B27" t="s">
        <v>24</v>
      </c>
      <c r="C27" s="17" t="s">
        <v>10</v>
      </c>
      <c r="D27">
        <v>3</v>
      </c>
      <c r="E27">
        <v>302</v>
      </c>
      <c r="F27" s="17" t="s">
        <v>65</v>
      </c>
      <c r="G27" s="19">
        <v>45161</v>
      </c>
      <c r="H27" s="70">
        <v>0</v>
      </c>
      <c r="I27" s="66">
        <f t="shared" si="0"/>
        <v>0</v>
      </c>
      <c r="J27" s="66">
        <f t="shared" si="1"/>
        <v>0</v>
      </c>
      <c r="K27" s="66">
        <f t="shared" si="2"/>
        <v>0</v>
      </c>
      <c r="L27" s="69">
        <v>2.1</v>
      </c>
      <c r="M27" s="67">
        <f t="shared" si="3"/>
        <v>4.2</v>
      </c>
      <c r="N27" s="67">
        <f t="shared" si="4"/>
        <v>42</v>
      </c>
      <c r="O27" s="67">
        <f t="shared" si="5"/>
        <v>37.471518000000003</v>
      </c>
      <c r="P27" s="68">
        <f t="shared" si="6"/>
        <v>2.1</v>
      </c>
      <c r="Q27" s="68">
        <f t="shared" si="7"/>
        <v>4.2</v>
      </c>
      <c r="R27" s="68">
        <f t="shared" si="8"/>
        <v>42</v>
      </c>
      <c r="S27" s="68">
        <f t="shared" si="9"/>
        <v>37.471518000000003</v>
      </c>
    </row>
    <row r="28" spans="1:19" x14ac:dyDescent="0.2">
      <c r="A28" s="17" t="s">
        <v>85</v>
      </c>
      <c r="B28" t="s">
        <v>24</v>
      </c>
      <c r="C28" s="17" t="s">
        <v>12</v>
      </c>
      <c r="D28">
        <v>3</v>
      </c>
      <c r="E28">
        <v>302</v>
      </c>
      <c r="F28" s="21" t="s">
        <v>66</v>
      </c>
      <c r="G28" s="19">
        <v>45161</v>
      </c>
      <c r="H28" s="70">
        <v>1.4</v>
      </c>
      <c r="I28" s="66">
        <f t="shared" si="0"/>
        <v>2.8</v>
      </c>
      <c r="J28" s="66">
        <f t="shared" si="1"/>
        <v>28</v>
      </c>
      <c r="K28" s="66">
        <f t="shared" si="2"/>
        <v>24.981012</v>
      </c>
      <c r="L28" s="69">
        <v>0</v>
      </c>
      <c r="M28" s="67">
        <f t="shared" si="3"/>
        <v>0</v>
      </c>
      <c r="N28" s="67">
        <f t="shared" si="4"/>
        <v>0</v>
      </c>
      <c r="O28" s="67">
        <f t="shared" si="5"/>
        <v>0</v>
      </c>
      <c r="P28" s="68">
        <f t="shared" si="6"/>
        <v>1.4</v>
      </c>
      <c r="Q28" s="68">
        <f t="shared" si="7"/>
        <v>2.8</v>
      </c>
      <c r="R28" s="68">
        <f t="shared" si="8"/>
        <v>28</v>
      </c>
      <c r="S28" s="68">
        <f t="shared" si="9"/>
        <v>24.981012</v>
      </c>
    </row>
    <row r="29" spans="1:19" x14ac:dyDescent="0.2">
      <c r="A29" s="17" t="s">
        <v>86</v>
      </c>
      <c r="B29" t="s">
        <v>24</v>
      </c>
      <c r="C29" s="17" t="s">
        <v>12</v>
      </c>
      <c r="D29">
        <v>3</v>
      </c>
      <c r="E29">
        <v>303</v>
      </c>
      <c r="F29" s="17" t="s">
        <v>65</v>
      </c>
      <c r="G29" s="19">
        <v>45161</v>
      </c>
      <c r="H29" s="70">
        <v>13</v>
      </c>
      <c r="I29" s="66">
        <f t="shared" si="0"/>
        <v>26</v>
      </c>
      <c r="J29" s="66">
        <f t="shared" si="1"/>
        <v>260</v>
      </c>
      <c r="K29" s="66">
        <f t="shared" si="2"/>
        <v>231.96654000000001</v>
      </c>
      <c r="L29" s="69">
        <v>29.9</v>
      </c>
      <c r="M29" s="67">
        <f t="shared" si="3"/>
        <v>59.8</v>
      </c>
      <c r="N29" s="67">
        <f t="shared" si="4"/>
        <v>598</v>
      </c>
      <c r="O29" s="67">
        <f t="shared" si="5"/>
        <v>533.52304200000003</v>
      </c>
      <c r="P29" s="68">
        <f t="shared" si="6"/>
        <v>42.9</v>
      </c>
      <c r="Q29" s="68">
        <f t="shared" si="7"/>
        <v>85.8</v>
      </c>
      <c r="R29" s="68">
        <f t="shared" si="8"/>
        <v>858</v>
      </c>
      <c r="S29" s="68">
        <f t="shared" si="9"/>
        <v>765.48958200000004</v>
      </c>
    </row>
    <row r="30" spans="1:19" x14ac:dyDescent="0.2">
      <c r="A30" s="17" t="s">
        <v>87</v>
      </c>
      <c r="B30" t="s">
        <v>24</v>
      </c>
      <c r="C30" s="17" t="s">
        <v>13</v>
      </c>
      <c r="D30">
        <v>3</v>
      </c>
      <c r="E30">
        <v>303</v>
      </c>
      <c r="F30" s="21" t="s">
        <v>66</v>
      </c>
      <c r="G30" s="19">
        <v>45161</v>
      </c>
      <c r="H30" s="70">
        <v>0</v>
      </c>
      <c r="I30" s="66">
        <f t="shared" si="0"/>
        <v>0</v>
      </c>
      <c r="J30" s="66">
        <f t="shared" si="1"/>
        <v>0</v>
      </c>
      <c r="K30" s="66">
        <f t="shared" si="2"/>
        <v>0</v>
      </c>
      <c r="L30" s="69">
        <v>4.0999999999999996</v>
      </c>
      <c r="M30" s="67">
        <f t="shared" si="3"/>
        <v>8.1999999999999993</v>
      </c>
      <c r="N30" s="67">
        <f t="shared" si="4"/>
        <v>82</v>
      </c>
      <c r="O30" s="67">
        <f t="shared" si="5"/>
        <v>73.158678000000009</v>
      </c>
      <c r="P30" s="68">
        <f t="shared" si="6"/>
        <v>4.0999999999999996</v>
      </c>
      <c r="Q30" s="68">
        <f t="shared" si="7"/>
        <v>8.1999999999999993</v>
      </c>
      <c r="R30" s="68">
        <f t="shared" si="8"/>
        <v>82</v>
      </c>
      <c r="S30" s="68">
        <f t="shared" si="9"/>
        <v>73.158678000000009</v>
      </c>
    </row>
    <row r="31" spans="1:19" x14ac:dyDescent="0.2">
      <c r="A31" s="17" t="s">
        <v>88</v>
      </c>
      <c r="B31" t="s">
        <v>24</v>
      </c>
      <c r="C31" s="17" t="s">
        <v>13</v>
      </c>
      <c r="D31">
        <v>3</v>
      </c>
      <c r="E31">
        <v>304</v>
      </c>
      <c r="F31" s="17" t="s">
        <v>65</v>
      </c>
      <c r="G31" s="19">
        <v>45161</v>
      </c>
      <c r="H31" s="70">
        <v>0</v>
      </c>
      <c r="I31" s="66">
        <f t="shared" si="0"/>
        <v>0</v>
      </c>
      <c r="J31" s="66">
        <f t="shared" si="1"/>
        <v>0</v>
      </c>
      <c r="K31" s="66">
        <f t="shared" si="2"/>
        <v>0</v>
      </c>
      <c r="L31" s="69">
        <v>97.8</v>
      </c>
      <c r="M31" s="67">
        <f t="shared" si="3"/>
        <v>195.6</v>
      </c>
      <c r="N31" s="67">
        <f t="shared" si="4"/>
        <v>1956</v>
      </c>
      <c r="O31" s="67">
        <f t="shared" si="5"/>
        <v>1745.102124</v>
      </c>
      <c r="P31" s="68">
        <f t="shared" si="6"/>
        <v>97.8</v>
      </c>
      <c r="Q31" s="68">
        <f t="shared" si="7"/>
        <v>195.6</v>
      </c>
      <c r="R31" s="68">
        <f t="shared" si="8"/>
        <v>1956</v>
      </c>
      <c r="S31" s="68">
        <f t="shared" si="9"/>
        <v>1745.102124</v>
      </c>
    </row>
    <row r="32" spans="1:19" x14ac:dyDescent="0.2">
      <c r="A32" s="21" t="s">
        <v>89</v>
      </c>
      <c r="B32" t="s">
        <v>24</v>
      </c>
      <c r="C32" s="17" t="s">
        <v>13</v>
      </c>
      <c r="D32">
        <v>3</v>
      </c>
      <c r="E32">
        <v>304</v>
      </c>
      <c r="F32" s="17" t="s">
        <v>67</v>
      </c>
      <c r="G32" s="19">
        <v>45161</v>
      </c>
      <c r="H32" s="70">
        <v>0</v>
      </c>
      <c r="I32" s="66">
        <f t="shared" si="0"/>
        <v>0</v>
      </c>
      <c r="J32" s="66">
        <f t="shared" si="1"/>
        <v>0</v>
      </c>
      <c r="K32" s="66">
        <f t="shared" si="2"/>
        <v>0</v>
      </c>
      <c r="L32" s="69">
        <v>0</v>
      </c>
      <c r="M32" s="67">
        <f t="shared" si="3"/>
        <v>0</v>
      </c>
      <c r="N32" s="67">
        <f t="shared" si="4"/>
        <v>0</v>
      </c>
      <c r="O32" s="67">
        <f t="shared" si="5"/>
        <v>0</v>
      </c>
      <c r="P32" s="68">
        <f t="shared" si="6"/>
        <v>0</v>
      </c>
      <c r="Q32" s="68">
        <f t="shared" si="7"/>
        <v>0</v>
      </c>
      <c r="R32" s="68">
        <f t="shared" si="8"/>
        <v>0</v>
      </c>
      <c r="S32" s="68">
        <f t="shared" si="9"/>
        <v>0</v>
      </c>
    </row>
    <row r="33" spans="1:19" x14ac:dyDescent="0.2">
      <c r="A33" s="17" t="s">
        <v>90</v>
      </c>
      <c r="B33" t="s">
        <v>24</v>
      </c>
      <c r="C33" s="17" t="s">
        <v>11</v>
      </c>
      <c r="D33">
        <v>4</v>
      </c>
      <c r="E33">
        <v>401</v>
      </c>
      <c r="F33" s="21" t="s">
        <v>66</v>
      </c>
      <c r="G33" s="19">
        <v>45161</v>
      </c>
      <c r="H33" s="70">
        <v>0</v>
      </c>
      <c r="I33" s="66">
        <f t="shared" si="0"/>
        <v>0</v>
      </c>
      <c r="J33" s="66">
        <f t="shared" si="1"/>
        <v>0</v>
      </c>
      <c r="K33" s="66">
        <f t="shared" si="2"/>
        <v>0</v>
      </c>
      <c r="L33" s="69">
        <v>3.3</v>
      </c>
      <c r="M33" s="67">
        <f t="shared" si="3"/>
        <v>6.6</v>
      </c>
      <c r="N33" s="67">
        <f t="shared" si="4"/>
        <v>66</v>
      </c>
      <c r="O33" s="67">
        <f t="shared" si="5"/>
        <v>58.883814000000001</v>
      </c>
      <c r="P33" s="68">
        <f t="shared" si="6"/>
        <v>3.3</v>
      </c>
      <c r="Q33" s="68">
        <f t="shared" si="7"/>
        <v>6.6</v>
      </c>
      <c r="R33" s="68">
        <f t="shared" si="8"/>
        <v>66</v>
      </c>
      <c r="S33" s="68">
        <f t="shared" si="9"/>
        <v>58.883814000000001</v>
      </c>
    </row>
    <row r="34" spans="1:19" x14ac:dyDescent="0.2">
      <c r="A34" s="17" t="s">
        <v>91</v>
      </c>
      <c r="B34" t="s">
        <v>24</v>
      </c>
      <c r="C34" s="17" t="s">
        <v>11</v>
      </c>
      <c r="D34">
        <v>4</v>
      </c>
      <c r="E34">
        <v>401</v>
      </c>
      <c r="F34" s="17" t="s">
        <v>65</v>
      </c>
      <c r="G34" s="19">
        <v>45161</v>
      </c>
      <c r="H34" s="70">
        <v>0.6</v>
      </c>
      <c r="I34" s="66">
        <f t="shared" si="0"/>
        <v>1.2</v>
      </c>
      <c r="J34" s="66">
        <f t="shared" si="1"/>
        <v>12</v>
      </c>
      <c r="K34" s="66">
        <f t="shared" si="2"/>
        <v>10.706148000000001</v>
      </c>
      <c r="L34" s="69">
        <v>0</v>
      </c>
      <c r="M34" s="67">
        <f t="shared" si="3"/>
        <v>0</v>
      </c>
      <c r="N34" s="67">
        <f t="shared" si="4"/>
        <v>0</v>
      </c>
      <c r="O34" s="67">
        <f t="shared" si="5"/>
        <v>0</v>
      </c>
      <c r="P34" s="68">
        <f t="shared" si="6"/>
        <v>0.6</v>
      </c>
      <c r="Q34" s="68">
        <f t="shared" si="7"/>
        <v>1.2</v>
      </c>
      <c r="R34" s="68">
        <f t="shared" si="8"/>
        <v>12</v>
      </c>
      <c r="S34" s="68">
        <f t="shared" si="9"/>
        <v>10.706148000000001</v>
      </c>
    </row>
    <row r="35" spans="1:19" x14ac:dyDescent="0.2">
      <c r="A35" s="17" t="s">
        <v>92</v>
      </c>
      <c r="B35" t="s">
        <v>24</v>
      </c>
      <c r="C35" s="17" t="s">
        <v>13</v>
      </c>
      <c r="D35">
        <v>4</v>
      </c>
      <c r="E35">
        <v>402</v>
      </c>
      <c r="F35" s="21" t="s">
        <v>66</v>
      </c>
      <c r="G35" s="19">
        <v>45161</v>
      </c>
      <c r="H35" s="70">
        <v>0</v>
      </c>
      <c r="I35" s="66">
        <f t="shared" si="0"/>
        <v>0</v>
      </c>
      <c r="J35" s="66">
        <f t="shared" si="1"/>
        <v>0</v>
      </c>
      <c r="K35" s="66">
        <f t="shared" si="2"/>
        <v>0</v>
      </c>
      <c r="L35" s="69">
        <v>41.8</v>
      </c>
      <c r="M35" s="67">
        <f t="shared" si="3"/>
        <v>83.6</v>
      </c>
      <c r="N35" s="67">
        <f t="shared" si="4"/>
        <v>836</v>
      </c>
      <c r="O35" s="67">
        <f t="shared" si="5"/>
        <v>745.86164400000007</v>
      </c>
      <c r="P35" s="68">
        <f t="shared" si="6"/>
        <v>41.8</v>
      </c>
      <c r="Q35" s="68">
        <f t="shared" si="7"/>
        <v>83.6</v>
      </c>
      <c r="R35" s="68">
        <f t="shared" si="8"/>
        <v>836</v>
      </c>
      <c r="S35" s="68">
        <f t="shared" si="9"/>
        <v>745.86164400000007</v>
      </c>
    </row>
    <row r="36" spans="1:19" x14ac:dyDescent="0.2">
      <c r="A36" s="17" t="s">
        <v>93</v>
      </c>
      <c r="B36" t="s">
        <v>24</v>
      </c>
      <c r="C36" s="17" t="s">
        <v>13</v>
      </c>
      <c r="D36">
        <v>4</v>
      </c>
      <c r="E36">
        <v>402</v>
      </c>
      <c r="F36" s="17" t="s">
        <v>65</v>
      </c>
      <c r="G36" s="19">
        <v>45161</v>
      </c>
      <c r="H36" s="70">
        <v>7.8</v>
      </c>
      <c r="I36" s="66">
        <f t="shared" si="0"/>
        <v>15.6</v>
      </c>
      <c r="J36" s="66">
        <f t="shared" si="1"/>
        <v>156</v>
      </c>
      <c r="K36" s="66">
        <f t="shared" si="2"/>
        <v>139.179924</v>
      </c>
      <c r="L36" s="69">
        <v>75.900000000000006</v>
      </c>
      <c r="M36" s="67">
        <f t="shared" si="3"/>
        <v>151.80000000000001</v>
      </c>
      <c r="N36" s="67">
        <f t="shared" si="4"/>
        <v>1518</v>
      </c>
      <c r="O36" s="67">
        <f t="shared" si="5"/>
        <v>1354.327722</v>
      </c>
      <c r="P36" s="68">
        <f t="shared" si="6"/>
        <v>83.7</v>
      </c>
      <c r="Q36" s="68">
        <f t="shared" si="7"/>
        <v>167.4</v>
      </c>
      <c r="R36" s="68">
        <f t="shared" si="8"/>
        <v>1674</v>
      </c>
      <c r="S36" s="68">
        <f t="shared" si="9"/>
        <v>1493.507646</v>
      </c>
    </row>
    <row r="37" spans="1:19" x14ac:dyDescent="0.2">
      <c r="A37" s="17" t="s">
        <v>94</v>
      </c>
      <c r="B37" t="s">
        <v>24</v>
      </c>
      <c r="C37" s="17" t="s">
        <v>13</v>
      </c>
      <c r="D37">
        <v>4</v>
      </c>
      <c r="E37">
        <v>403</v>
      </c>
      <c r="F37" s="17" t="s">
        <v>67</v>
      </c>
      <c r="G37" s="19">
        <v>45161</v>
      </c>
      <c r="H37" s="70">
        <v>0</v>
      </c>
      <c r="I37" s="66">
        <f t="shared" si="0"/>
        <v>0</v>
      </c>
      <c r="J37" s="66">
        <f t="shared" si="1"/>
        <v>0</v>
      </c>
      <c r="K37" s="66">
        <f t="shared" si="2"/>
        <v>0</v>
      </c>
      <c r="L37" s="69">
        <v>0</v>
      </c>
      <c r="M37" s="67">
        <f t="shared" si="3"/>
        <v>0</v>
      </c>
      <c r="N37" s="67">
        <f t="shared" si="4"/>
        <v>0</v>
      </c>
      <c r="O37" s="67">
        <f t="shared" si="5"/>
        <v>0</v>
      </c>
      <c r="P37" s="68">
        <f t="shared" si="6"/>
        <v>0</v>
      </c>
      <c r="Q37" s="68">
        <f t="shared" si="7"/>
        <v>0</v>
      </c>
      <c r="R37" s="68">
        <f t="shared" si="8"/>
        <v>0</v>
      </c>
      <c r="S37" s="68">
        <f t="shared" si="9"/>
        <v>0</v>
      </c>
    </row>
    <row r="38" spans="1:19" x14ac:dyDescent="0.2">
      <c r="A38" s="17" t="s">
        <v>95</v>
      </c>
      <c r="B38" t="s">
        <v>24</v>
      </c>
      <c r="C38" s="17" t="s">
        <v>10</v>
      </c>
      <c r="D38">
        <v>4</v>
      </c>
      <c r="E38">
        <v>403</v>
      </c>
      <c r="F38" s="21" t="s">
        <v>66</v>
      </c>
      <c r="G38" s="19">
        <v>45161</v>
      </c>
      <c r="H38" s="70">
        <v>0</v>
      </c>
      <c r="I38" s="66">
        <f t="shared" si="0"/>
        <v>0</v>
      </c>
      <c r="J38" s="66">
        <f t="shared" si="1"/>
        <v>0</v>
      </c>
      <c r="K38" s="66">
        <f t="shared" si="2"/>
        <v>0</v>
      </c>
      <c r="L38" s="69">
        <v>14.8</v>
      </c>
      <c r="M38" s="67">
        <f t="shared" si="3"/>
        <v>29.6</v>
      </c>
      <c r="N38" s="67">
        <f t="shared" si="4"/>
        <v>296</v>
      </c>
      <c r="O38" s="67">
        <f t="shared" si="5"/>
        <v>264.08498400000002</v>
      </c>
      <c r="P38" s="68">
        <f t="shared" si="6"/>
        <v>14.8</v>
      </c>
      <c r="Q38" s="68">
        <f t="shared" si="7"/>
        <v>29.6</v>
      </c>
      <c r="R38" s="68">
        <f t="shared" si="8"/>
        <v>296</v>
      </c>
      <c r="S38" s="68">
        <f t="shared" si="9"/>
        <v>264.08498400000002</v>
      </c>
    </row>
    <row r="39" spans="1:19" x14ac:dyDescent="0.2">
      <c r="A39" s="17" t="s">
        <v>96</v>
      </c>
      <c r="B39" t="s">
        <v>24</v>
      </c>
      <c r="C39" s="17" t="s">
        <v>10</v>
      </c>
      <c r="D39">
        <v>4</v>
      </c>
      <c r="E39">
        <v>404</v>
      </c>
      <c r="F39" s="17" t="s">
        <v>65</v>
      </c>
      <c r="G39" s="19">
        <v>45161</v>
      </c>
      <c r="H39" s="70">
        <v>4.4000000000000004</v>
      </c>
      <c r="I39" s="66">
        <f t="shared" si="0"/>
        <v>8.8000000000000007</v>
      </c>
      <c r="J39" s="66">
        <f t="shared" si="1"/>
        <v>88</v>
      </c>
      <c r="K39" s="66">
        <f t="shared" si="2"/>
        <v>78.511752000000001</v>
      </c>
      <c r="L39" s="69">
        <v>11.4</v>
      </c>
      <c r="M39" s="67">
        <f t="shared" si="3"/>
        <v>22.8</v>
      </c>
      <c r="N39" s="67">
        <f t="shared" si="4"/>
        <v>228</v>
      </c>
      <c r="O39" s="67">
        <f t="shared" si="5"/>
        <v>203.41681200000002</v>
      </c>
      <c r="P39" s="68">
        <f t="shared" si="6"/>
        <v>15.8</v>
      </c>
      <c r="Q39" s="68">
        <f t="shared" si="7"/>
        <v>31.6</v>
      </c>
      <c r="R39" s="68">
        <f t="shared" si="8"/>
        <v>316</v>
      </c>
      <c r="S39" s="68">
        <f t="shared" si="9"/>
        <v>281.92856399999999</v>
      </c>
    </row>
    <row r="40" spans="1:19" x14ac:dyDescent="0.2">
      <c r="A40" s="17" t="s">
        <v>97</v>
      </c>
      <c r="B40" t="s">
        <v>24</v>
      </c>
      <c r="C40" s="17" t="s">
        <v>12</v>
      </c>
      <c r="D40">
        <v>4</v>
      </c>
      <c r="E40">
        <v>404</v>
      </c>
      <c r="F40" s="21" t="s">
        <v>66</v>
      </c>
      <c r="G40" s="19">
        <v>45161</v>
      </c>
      <c r="H40" s="70">
        <v>13.8</v>
      </c>
      <c r="I40" s="66">
        <f t="shared" si="0"/>
        <v>27.6</v>
      </c>
      <c r="J40" s="66">
        <f t="shared" si="1"/>
        <v>276</v>
      </c>
      <c r="K40" s="66">
        <f t="shared" si="2"/>
        <v>246.24140400000002</v>
      </c>
      <c r="L40" s="69">
        <v>24.1</v>
      </c>
      <c r="M40" s="67">
        <f t="shared" si="3"/>
        <v>48.2</v>
      </c>
      <c r="N40" s="67">
        <f t="shared" si="4"/>
        <v>482</v>
      </c>
      <c r="O40" s="67">
        <f t="shared" si="5"/>
        <v>430.03027800000001</v>
      </c>
      <c r="P40" s="68">
        <f t="shared" si="6"/>
        <v>37.900000000000006</v>
      </c>
      <c r="Q40" s="68">
        <f t="shared" si="7"/>
        <v>75.800000000000011</v>
      </c>
      <c r="R40" s="68">
        <f t="shared" si="8"/>
        <v>758.00000000000011</v>
      </c>
      <c r="S40" s="68">
        <f t="shared" si="9"/>
        <v>676.27168200000017</v>
      </c>
    </row>
    <row r="41" spans="1:19" x14ac:dyDescent="0.2">
      <c r="A41" s="17" t="s">
        <v>98</v>
      </c>
      <c r="B41" t="s">
        <v>24</v>
      </c>
      <c r="C41" s="17" t="s">
        <v>12</v>
      </c>
      <c r="D41">
        <v>4</v>
      </c>
      <c r="E41">
        <v>404</v>
      </c>
      <c r="F41" s="17" t="s">
        <v>65</v>
      </c>
      <c r="G41" s="19">
        <v>45161</v>
      </c>
      <c r="H41" s="70">
        <v>3.6</v>
      </c>
      <c r="I41" s="66">
        <f t="shared" si="0"/>
        <v>7.2</v>
      </c>
      <c r="J41" s="66">
        <f t="shared" si="1"/>
        <v>72</v>
      </c>
      <c r="K41" s="66">
        <f t="shared" si="2"/>
        <v>64.236888000000008</v>
      </c>
      <c r="L41" s="69">
        <v>53.7</v>
      </c>
      <c r="M41" s="67">
        <f t="shared" si="3"/>
        <v>107.4</v>
      </c>
      <c r="N41" s="67">
        <f t="shared" si="4"/>
        <v>1074</v>
      </c>
      <c r="O41" s="67">
        <f t="shared" si="5"/>
        <v>958.20024600000011</v>
      </c>
      <c r="P41" s="68">
        <f>H41+L41</f>
        <v>57.300000000000004</v>
      </c>
      <c r="Q41" s="68">
        <f t="shared" si="7"/>
        <v>114.60000000000001</v>
      </c>
      <c r="R41" s="68">
        <f t="shared" si="8"/>
        <v>1146</v>
      </c>
      <c r="S41" s="68">
        <f t="shared" si="9"/>
        <v>1022.437134</v>
      </c>
    </row>
  </sheetData>
  <mergeCells count="2">
    <mergeCell ref="A1:G4"/>
    <mergeCell ref="H1:S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7E14-580E-0A40-BE1E-9ABD7A5686A0}">
  <dimension ref="A1:W41"/>
  <sheetViews>
    <sheetView topLeftCell="A3" workbookViewId="0">
      <selection activeCell="X15" sqref="X15"/>
    </sheetView>
  </sheetViews>
  <sheetFormatPr baseColWidth="10" defaultRowHeight="16" x14ac:dyDescent="0.2"/>
  <cols>
    <col min="14" max="14" width="15.83203125" customWidth="1"/>
  </cols>
  <sheetData>
    <row r="1" spans="1:23" x14ac:dyDescent="0.2">
      <c r="A1" s="28" t="s">
        <v>61</v>
      </c>
      <c r="B1" s="29"/>
      <c r="C1" s="29"/>
      <c r="D1" s="29"/>
      <c r="E1" s="29"/>
      <c r="F1" s="29"/>
      <c r="G1" s="30"/>
      <c r="H1" s="6"/>
      <c r="I1" s="11" t="s">
        <v>146</v>
      </c>
      <c r="J1" s="11"/>
      <c r="K1" s="11"/>
      <c r="L1" s="11"/>
      <c r="M1" s="11"/>
    </row>
    <row r="2" spans="1:23" x14ac:dyDescent="0.2">
      <c r="A2" s="28"/>
      <c r="B2" s="29"/>
      <c r="C2" s="29"/>
      <c r="D2" s="29"/>
      <c r="E2" s="29"/>
      <c r="F2" s="29"/>
      <c r="G2" s="30"/>
      <c r="H2" s="6"/>
      <c r="I2" s="11"/>
      <c r="J2" s="11"/>
      <c r="K2" s="11"/>
      <c r="L2" s="11"/>
      <c r="M2" s="11"/>
    </row>
    <row r="3" spans="1:23" x14ac:dyDescent="0.2">
      <c r="A3" s="28"/>
      <c r="B3" s="29"/>
      <c r="C3" s="29"/>
      <c r="D3" s="29"/>
      <c r="E3" s="29"/>
      <c r="F3" s="29"/>
      <c r="G3" s="30"/>
      <c r="H3" s="6"/>
      <c r="I3" s="11"/>
      <c r="J3" s="11"/>
      <c r="K3" s="11"/>
      <c r="L3" s="11"/>
      <c r="M3" s="11"/>
    </row>
    <row r="4" spans="1:23" x14ac:dyDescent="0.2">
      <c r="A4" s="25"/>
      <c r="B4" s="26"/>
      <c r="C4" s="26"/>
      <c r="D4" s="26"/>
      <c r="E4" s="26"/>
      <c r="F4" s="26"/>
      <c r="G4" s="27"/>
      <c r="H4" s="10"/>
      <c r="I4" s="10"/>
      <c r="J4" s="10" t="s">
        <v>182</v>
      </c>
      <c r="K4" s="10" t="s">
        <v>183</v>
      </c>
      <c r="L4" s="10" t="s">
        <v>184</v>
      </c>
      <c r="M4" s="10" t="s">
        <v>100</v>
      </c>
      <c r="N4" s="43"/>
      <c r="O4" s="43"/>
      <c r="P4" s="43"/>
      <c r="Q4" s="43"/>
      <c r="R4" s="43"/>
      <c r="S4" s="43"/>
      <c r="T4" s="43"/>
      <c r="U4" s="43" t="s">
        <v>106</v>
      </c>
      <c r="V4" s="43" t="s">
        <v>109</v>
      </c>
      <c r="W4" s="43" t="s">
        <v>111</v>
      </c>
    </row>
    <row r="5" spans="1:23" ht="102" x14ac:dyDescent="0.2">
      <c r="A5" s="9" t="s">
        <v>1</v>
      </c>
      <c r="B5" s="9" t="s">
        <v>2</v>
      </c>
      <c r="C5" s="9" t="s">
        <v>4</v>
      </c>
      <c r="D5" s="9" t="s">
        <v>3</v>
      </c>
      <c r="E5" s="10" t="s">
        <v>5</v>
      </c>
      <c r="F5" s="9" t="s">
        <v>62</v>
      </c>
      <c r="G5" s="9" t="s">
        <v>6</v>
      </c>
      <c r="H5" s="71" t="s">
        <v>185</v>
      </c>
      <c r="I5" s="72" t="s">
        <v>186</v>
      </c>
      <c r="J5" s="72" t="s">
        <v>99</v>
      </c>
      <c r="K5" s="43" t="s">
        <v>187</v>
      </c>
      <c r="L5" s="43" t="s">
        <v>188</v>
      </c>
      <c r="M5" s="72" t="s">
        <v>189</v>
      </c>
      <c r="N5" s="43" t="s">
        <v>190</v>
      </c>
      <c r="O5" s="71" t="s">
        <v>101</v>
      </c>
      <c r="P5" s="73" t="s">
        <v>102</v>
      </c>
      <c r="Q5" s="73" t="s">
        <v>103</v>
      </c>
      <c r="R5" s="73" t="s">
        <v>104</v>
      </c>
      <c r="S5" s="73" t="s">
        <v>105</v>
      </c>
      <c r="T5" s="74" t="s">
        <v>107</v>
      </c>
      <c r="U5" s="73" t="s">
        <v>108</v>
      </c>
      <c r="V5" s="74" t="s">
        <v>110</v>
      </c>
      <c r="W5" s="74" t="s">
        <v>112</v>
      </c>
    </row>
    <row r="6" spans="1:23" x14ac:dyDescent="0.2">
      <c r="A6" s="17" t="s">
        <v>25</v>
      </c>
      <c r="B6" t="s">
        <v>24</v>
      </c>
      <c r="C6" s="17" t="s">
        <v>11</v>
      </c>
      <c r="D6">
        <v>1</v>
      </c>
      <c r="E6">
        <v>101</v>
      </c>
      <c r="F6" s="21" t="s">
        <v>66</v>
      </c>
      <c r="G6" s="22">
        <v>45203</v>
      </c>
      <c r="J6" s="17">
        <v>42</v>
      </c>
      <c r="K6" s="18">
        <f>((J6)/1.524*10000)</f>
        <v>275590.55118110235</v>
      </c>
      <c r="L6" s="18">
        <f>K6/2.471</f>
        <v>111529.96810242911</v>
      </c>
      <c r="M6" s="17">
        <v>353.80799999999999</v>
      </c>
      <c r="N6" s="17">
        <v>15.4</v>
      </c>
      <c r="O6">
        <f>(3.28*2)*2.5</f>
        <v>16.399999999999999</v>
      </c>
      <c r="P6">
        <f>M6/454</f>
        <v>0.77931277533039645</v>
      </c>
      <c r="Q6">
        <f>P6/(O6/43560)</f>
        <v>2069.9307617921995</v>
      </c>
      <c r="R6">
        <f>Q6/60</f>
        <v>34.498846029869995</v>
      </c>
      <c r="S6" s="18">
        <f>Q6*1.12085</f>
        <v>2320.0818943547865</v>
      </c>
      <c r="T6" s="23">
        <f>((100-N6)/(100-14))</f>
        <v>0.98372093023255802</v>
      </c>
      <c r="U6">
        <f>(Q6/60)*T6</f>
        <v>33.937236908453499</v>
      </c>
      <c r="V6">
        <f t="shared" ref="V6" si="0">Q6*T6</f>
        <v>2036.23421450721</v>
      </c>
      <c r="W6">
        <f>S6*T6</f>
        <v>2282.3131193304062</v>
      </c>
    </row>
    <row r="7" spans="1:23" x14ac:dyDescent="0.2">
      <c r="A7" s="17" t="s">
        <v>26</v>
      </c>
      <c r="B7" t="s">
        <v>24</v>
      </c>
      <c r="C7" s="17" t="s">
        <v>11</v>
      </c>
      <c r="D7">
        <v>1</v>
      </c>
      <c r="E7">
        <v>101</v>
      </c>
      <c r="F7" s="17" t="s">
        <v>65</v>
      </c>
      <c r="G7" s="22">
        <v>45203</v>
      </c>
      <c r="J7" s="17">
        <v>39</v>
      </c>
      <c r="K7" s="18">
        <f t="shared" ref="K7:K41" si="1">((J7)/1.524*10000)</f>
        <v>255905.51181102364</v>
      </c>
      <c r="L7" s="18">
        <f t="shared" ref="L7:L41" si="2">K7/2.471</f>
        <v>103563.54180939848</v>
      </c>
      <c r="M7" s="17">
        <v>127.008</v>
      </c>
      <c r="N7" s="17">
        <v>26</v>
      </c>
      <c r="O7">
        <f t="shared" ref="O7:O41" si="3">(3.28*2)*2.5</f>
        <v>16.399999999999999</v>
      </c>
      <c r="P7">
        <f t="shared" ref="P7:P41" si="4">M7/454</f>
        <v>0.27975330396475773</v>
      </c>
      <c r="Q7">
        <f t="shared" ref="Q7:Q41" si="5">P7/(O7/43560)</f>
        <v>743.05206833566137</v>
      </c>
      <c r="R7">
        <f t="shared" ref="R7:R41" si="6">Q7/60</f>
        <v>12.38420113892769</v>
      </c>
      <c r="S7" s="18">
        <f t="shared" ref="S7:S41" si="7">Q7*1.12085</f>
        <v>832.84991079402596</v>
      </c>
      <c r="T7" s="23">
        <f t="shared" ref="T7:T41" si="8">((100-N7)/(100-14))</f>
        <v>0.86046511627906974</v>
      </c>
      <c r="U7">
        <f t="shared" ref="U7:U41" si="9">(Q7/60)*T7</f>
        <v>10.656173073030802</v>
      </c>
      <c r="V7">
        <f t="shared" ref="V7:V41" si="10">Q7*T7</f>
        <v>639.37038438184811</v>
      </c>
      <c r="W7">
        <f t="shared" ref="W7:W41" si="11">S7*T7</f>
        <v>716.63829533439446</v>
      </c>
    </row>
    <row r="8" spans="1:23" x14ac:dyDescent="0.2">
      <c r="A8" s="17" t="s">
        <v>27</v>
      </c>
      <c r="B8" t="s">
        <v>24</v>
      </c>
      <c r="C8" s="17" t="s">
        <v>13</v>
      </c>
      <c r="D8">
        <v>1</v>
      </c>
      <c r="E8">
        <v>102</v>
      </c>
      <c r="F8" s="21" t="s">
        <v>66</v>
      </c>
      <c r="G8" s="22">
        <v>45203</v>
      </c>
      <c r="J8" s="17">
        <v>64</v>
      </c>
      <c r="K8" s="18">
        <f t="shared" si="1"/>
        <v>419947.50656167982</v>
      </c>
      <c r="L8" s="18">
        <f t="shared" si="2"/>
        <v>169950.42758465389</v>
      </c>
      <c r="M8" s="17">
        <v>317.52</v>
      </c>
      <c r="N8" s="17">
        <v>20.100000000000001</v>
      </c>
      <c r="O8">
        <f t="shared" si="3"/>
        <v>16.399999999999999</v>
      </c>
      <c r="P8">
        <f t="shared" si="4"/>
        <v>0.69938325991189421</v>
      </c>
      <c r="Q8">
        <f t="shared" si="5"/>
        <v>1857.6301708391534</v>
      </c>
      <c r="R8">
        <f t="shared" si="6"/>
        <v>30.960502847319223</v>
      </c>
      <c r="S8" s="18">
        <f t="shared" si="7"/>
        <v>2082.1247769850647</v>
      </c>
      <c r="T8" s="23">
        <f t="shared" si="8"/>
        <v>0.92906976744186054</v>
      </c>
      <c r="U8">
        <f t="shared" si="9"/>
        <v>28.76446718024193</v>
      </c>
      <c r="V8">
        <f t="shared" si="10"/>
        <v>1725.8680308145158</v>
      </c>
      <c r="W8">
        <f t="shared" si="11"/>
        <v>1934.4391823384499</v>
      </c>
    </row>
    <row r="9" spans="1:23" x14ac:dyDescent="0.2">
      <c r="A9" s="17" t="s">
        <v>28</v>
      </c>
      <c r="B9" t="s">
        <v>24</v>
      </c>
      <c r="C9" s="17" t="s">
        <v>13</v>
      </c>
      <c r="D9">
        <v>1</v>
      </c>
      <c r="E9">
        <v>102</v>
      </c>
      <c r="F9" s="17" t="s">
        <v>65</v>
      </c>
      <c r="G9" s="22">
        <v>45203</v>
      </c>
      <c r="J9" s="17">
        <v>65</v>
      </c>
      <c r="K9" s="18">
        <f t="shared" si="1"/>
        <v>426509.18635170604</v>
      </c>
      <c r="L9" s="18">
        <f t="shared" si="2"/>
        <v>172605.90301566411</v>
      </c>
      <c r="M9" s="17">
        <v>285.76799999999997</v>
      </c>
      <c r="N9" s="17">
        <v>18.2</v>
      </c>
      <c r="O9">
        <f t="shared" si="3"/>
        <v>16.399999999999999</v>
      </c>
      <c r="P9">
        <f t="shared" si="4"/>
        <v>0.62944493392070477</v>
      </c>
      <c r="Q9">
        <f t="shared" si="5"/>
        <v>1671.867153755238</v>
      </c>
      <c r="R9">
        <f t="shared" si="6"/>
        <v>27.864452562587299</v>
      </c>
      <c r="S9" s="18">
        <f t="shared" si="7"/>
        <v>1873.9122992865582</v>
      </c>
      <c r="T9" s="23">
        <f t="shared" si="8"/>
        <v>0.9511627906976744</v>
      </c>
      <c r="U9">
        <f t="shared" si="9"/>
        <v>26.5036304606935</v>
      </c>
      <c r="V9">
        <f t="shared" si="10"/>
        <v>1590.21782764161</v>
      </c>
      <c r="W9">
        <f t="shared" si="11"/>
        <v>1782.3956521120983</v>
      </c>
    </row>
    <row r="10" spans="1:23" x14ac:dyDescent="0.2">
      <c r="A10" s="17" t="s">
        <v>57</v>
      </c>
      <c r="B10" t="s">
        <v>24</v>
      </c>
      <c r="C10" s="17" t="s">
        <v>13</v>
      </c>
      <c r="D10">
        <v>1</v>
      </c>
      <c r="E10">
        <v>102</v>
      </c>
      <c r="F10" s="17" t="s">
        <v>67</v>
      </c>
      <c r="G10" s="22">
        <v>45203</v>
      </c>
      <c r="J10" s="17">
        <v>40</v>
      </c>
      <c r="K10" s="18">
        <f t="shared" si="1"/>
        <v>262467.19160104985</v>
      </c>
      <c r="L10" s="18">
        <f t="shared" si="2"/>
        <v>106219.01724040868</v>
      </c>
      <c r="M10" s="17">
        <v>535.24800000000005</v>
      </c>
      <c r="N10" s="17">
        <v>15.7</v>
      </c>
      <c r="O10">
        <f t="shared" si="3"/>
        <v>16.399999999999999</v>
      </c>
      <c r="P10">
        <f t="shared" si="4"/>
        <v>1.1789603524229075</v>
      </c>
      <c r="Q10">
        <f t="shared" si="5"/>
        <v>3131.4337165574302</v>
      </c>
      <c r="R10">
        <f t="shared" si="6"/>
        <v>52.190561942623837</v>
      </c>
      <c r="S10" s="18">
        <f t="shared" si="7"/>
        <v>3509.8674812033955</v>
      </c>
      <c r="T10" s="23">
        <f t="shared" si="8"/>
        <v>0.9802325581395348</v>
      </c>
      <c r="U10">
        <f t="shared" si="9"/>
        <v>51.158888043758012</v>
      </c>
      <c r="V10">
        <f t="shared" si="10"/>
        <v>3069.5332826254808</v>
      </c>
      <c r="W10">
        <f t="shared" si="11"/>
        <v>3440.4863798307701</v>
      </c>
    </row>
    <row r="11" spans="1:23" x14ac:dyDescent="0.2">
      <c r="A11" s="17" t="s">
        <v>29</v>
      </c>
      <c r="B11" t="s">
        <v>24</v>
      </c>
      <c r="C11" s="17" t="s">
        <v>10</v>
      </c>
      <c r="D11">
        <v>1</v>
      </c>
      <c r="E11">
        <v>103</v>
      </c>
      <c r="F11" s="21" t="s">
        <v>66</v>
      </c>
      <c r="G11" s="22">
        <v>45203</v>
      </c>
      <c r="J11" s="17">
        <v>66</v>
      </c>
      <c r="K11" s="18">
        <f t="shared" si="1"/>
        <v>433070.86614173232</v>
      </c>
      <c r="L11" s="18">
        <f t="shared" si="2"/>
        <v>175261.37844667435</v>
      </c>
      <c r="M11" s="17">
        <v>512.56799999999998</v>
      </c>
      <c r="N11" s="17">
        <v>19.2</v>
      </c>
      <c r="O11">
        <f t="shared" si="3"/>
        <v>16.399999999999999</v>
      </c>
      <c r="P11">
        <f t="shared" si="4"/>
        <v>1.1290044052863435</v>
      </c>
      <c r="Q11">
        <f t="shared" si="5"/>
        <v>2998.745847211776</v>
      </c>
      <c r="R11">
        <f t="shared" si="6"/>
        <v>49.979097453529597</v>
      </c>
      <c r="S11" s="18">
        <f t="shared" si="7"/>
        <v>3361.1442828473187</v>
      </c>
      <c r="T11" s="23">
        <f t="shared" si="8"/>
        <v>0.93953488372093019</v>
      </c>
      <c r="U11">
        <f t="shared" si="9"/>
        <v>46.957105514478968</v>
      </c>
      <c r="V11">
        <f t="shared" si="10"/>
        <v>2817.4263308687382</v>
      </c>
      <c r="W11">
        <f t="shared" si="11"/>
        <v>3157.9123029542247</v>
      </c>
    </row>
    <row r="12" spans="1:23" x14ac:dyDescent="0.2">
      <c r="A12" s="17" t="s">
        <v>30</v>
      </c>
      <c r="B12" t="s">
        <v>24</v>
      </c>
      <c r="C12" s="17" t="s">
        <v>10</v>
      </c>
      <c r="D12">
        <v>1</v>
      </c>
      <c r="E12">
        <v>103</v>
      </c>
      <c r="F12" s="17" t="s">
        <v>65</v>
      </c>
      <c r="G12" s="22">
        <v>45203</v>
      </c>
      <c r="J12" s="17">
        <v>35</v>
      </c>
      <c r="K12" s="18">
        <f t="shared" si="1"/>
        <v>229658.79265091865</v>
      </c>
      <c r="L12" s="18">
        <f t="shared" si="2"/>
        <v>92941.640085357605</v>
      </c>
      <c r="M12" s="17">
        <v>430.92</v>
      </c>
      <c r="N12" s="17">
        <v>13.3</v>
      </c>
      <c r="O12">
        <f t="shared" si="3"/>
        <v>16.399999999999999</v>
      </c>
      <c r="P12">
        <f t="shared" si="4"/>
        <v>0.94916299559471373</v>
      </c>
      <c r="Q12">
        <f t="shared" si="5"/>
        <v>2521.0695175674227</v>
      </c>
      <c r="R12">
        <f t="shared" si="6"/>
        <v>42.017825292790377</v>
      </c>
      <c r="S12" s="18">
        <f t="shared" si="7"/>
        <v>2825.7407687654454</v>
      </c>
      <c r="T12" s="23">
        <f t="shared" si="8"/>
        <v>1.008139534883721</v>
      </c>
      <c r="U12">
        <f t="shared" si="9"/>
        <v>42.35983084749914</v>
      </c>
      <c r="V12">
        <f t="shared" si="10"/>
        <v>2541.5898508499486</v>
      </c>
      <c r="W12">
        <f t="shared" si="11"/>
        <v>2848.7409843251644</v>
      </c>
    </row>
    <row r="13" spans="1:23" x14ac:dyDescent="0.2">
      <c r="A13" s="17" t="s">
        <v>31</v>
      </c>
      <c r="B13" t="s">
        <v>24</v>
      </c>
      <c r="C13" s="17" t="s">
        <v>12</v>
      </c>
      <c r="D13">
        <v>1</v>
      </c>
      <c r="E13">
        <v>104</v>
      </c>
      <c r="F13" s="21" t="s">
        <v>66</v>
      </c>
      <c r="G13" s="22">
        <v>45203</v>
      </c>
      <c r="J13" s="17">
        <v>45</v>
      </c>
      <c r="K13" s="18">
        <f t="shared" si="1"/>
        <v>295275.59055118111</v>
      </c>
      <c r="L13" s="18">
        <f t="shared" si="2"/>
        <v>119496.39439545978</v>
      </c>
      <c r="M13" s="17">
        <v>512.56799999999998</v>
      </c>
      <c r="N13" s="17">
        <v>24.3</v>
      </c>
      <c r="O13">
        <f t="shared" si="3"/>
        <v>16.399999999999999</v>
      </c>
      <c r="P13">
        <f t="shared" si="4"/>
        <v>1.1290044052863435</v>
      </c>
      <c r="Q13">
        <f t="shared" si="5"/>
        <v>2998.745847211776</v>
      </c>
      <c r="R13">
        <f t="shared" si="6"/>
        <v>49.979097453529597</v>
      </c>
      <c r="S13" s="18">
        <f t="shared" si="7"/>
        <v>3361.1442828473187</v>
      </c>
      <c r="T13" s="23">
        <f t="shared" si="8"/>
        <v>0.88023255813953494</v>
      </c>
      <c r="U13">
        <f t="shared" si="9"/>
        <v>43.993228805025474</v>
      </c>
      <c r="V13">
        <f t="shared" si="10"/>
        <v>2639.5937283015287</v>
      </c>
      <c r="W13">
        <f t="shared" si="11"/>
        <v>2958.588630366768</v>
      </c>
    </row>
    <row r="14" spans="1:23" x14ac:dyDescent="0.2">
      <c r="A14" s="17" t="s">
        <v>32</v>
      </c>
      <c r="B14" t="s">
        <v>24</v>
      </c>
      <c r="C14" s="17" t="s">
        <v>12</v>
      </c>
      <c r="D14">
        <v>1</v>
      </c>
      <c r="E14">
        <v>104</v>
      </c>
      <c r="F14" s="17" t="s">
        <v>65</v>
      </c>
      <c r="G14" s="22">
        <v>45203</v>
      </c>
      <c r="J14" s="17">
        <v>59</v>
      </c>
      <c r="K14" s="18">
        <f t="shared" si="1"/>
        <v>387139.10761154856</v>
      </c>
      <c r="L14" s="18">
        <f t="shared" si="2"/>
        <v>156673.05042960282</v>
      </c>
      <c r="M14" s="17">
        <v>444.52800000000002</v>
      </c>
      <c r="N14" s="17">
        <v>22</v>
      </c>
      <c r="O14">
        <f t="shared" si="3"/>
        <v>16.399999999999999</v>
      </c>
      <c r="P14">
        <f t="shared" si="4"/>
        <v>0.97913656387665204</v>
      </c>
      <c r="Q14">
        <f t="shared" si="5"/>
        <v>2600.6822391748151</v>
      </c>
      <c r="R14">
        <f t="shared" si="6"/>
        <v>43.34470398624692</v>
      </c>
      <c r="S14" s="18">
        <f t="shared" si="7"/>
        <v>2914.9746877790913</v>
      </c>
      <c r="T14" s="23">
        <f t="shared" si="8"/>
        <v>0.90697674418604646</v>
      </c>
      <c r="U14">
        <f t="shared" si="9"/>
        <v>39.312638499154183</v>
      </c>
      <c r="V14">
        <f t="shared" si="10"/>
        <v>2358.7583099492508</v>
      </c>
      <c r="W14">
        <f t="shared" si="11"/>
        <v>2643.8142517066176</v>
      </c>
    </row>
    <row r="15" spans="1:23" x14ac:dyDescent="0.2">
      <c r="A15" s="17" t="s">
        <v>72</v>
      </c>
      <c r="B15" t="s">
        <v>24</v>
      </c>
      <c r="C15" s="17" t="s">
        <v>11</v>
      </c>
      <c r="D15">
        <v>2</v>
      </c>
      <c r="E15">
        <v>201</v>
      </c>
      <c r="F15" s="21" t="s">
        <v>66</v>
      </c>
      <c r="G15" s="22">
        <v>45203</v>
      </c>
      <c r="J15" s="17">
        <v>34</v>
      </c>
      <c r="K15" s="18">
        <f t="shared" si="1"/>
        <v>223097.1128608924</v>
      </c>
      <c r="L15" s="18">
        <f t="shared" si="2"/>
        <v>90286.164654347391</v>
      </c>
      <c r="M15" s="17">
        <v>358.34399999999999</v>
      </c>
      <c r="N15" s="17">
        <v>23.4</v>
      </c>
      <c r="O15">
        <f t="shared" si="3"/>
        <v>16.399999999999999</v>
      </c>
      <c r="P15">
        <f t="shared" si="4"/>
        <v>0.78930396475770925</v>
      </c>
      <c r="Q15">
        <f t="shared" si="5"/>
        <v>2096.4683356613305</v>
      </c>
      <c r="R15">
        <f t="shared" si="6"/>
        <v>34.94113892768884</v>
      </c>
      <c r="S15" s="18">
        <f t="shared" si="7"/>
        <v>2349.8265340260023</v>
      </c>
      <c r="T15" s="23">
        <f t="shared" si="8"/>
        <v>0.89069767441860459</v>
      </c>
      <c r="U15">
        <f t="shared" si="9"/>
        <v>31.121991184429824</v>
      </c>
      <c r="V15">
        <f t="shared" si="10"/>
        <v>1867.3194710657895</v>
      </c>
      <c r="W15">
        <f t="shared" si="11"/>
        <v>2092.9850291440903</v>
      </c>
    </row>
    <row r="16" spans="1:23" x14ac:dyDescent="0.2">
      <c r="A16" s="17" t="s">
        <v>73</v>
      </c>
      <c r="B16" t="s">
        <v>24</v>
      </c>
      <c r="C16" s="17" t="s">
        <v>11</v>
      </c>
      <c r="D16">
        <v>2</v>
      </c>
      <c r="E16">
        <v>201</v>
      </c>
      <c r="F16" s="17" t="s">
        <v>65</v>
      </c>
      <c r="G16" s="22">
        <v>45203</v>
      </c>
      <c r="J16" s="17">
        <v>42</v>
      </c>
      <c r="K16" s="18">
        <f t="shared" si="1"/>
        <v>275590.55118110235</v>
      </c>
      <c r="L16" s="18">
        <f t="shared" si="2"/>
        <v>111529.96810242911</v>
      </c>
      <c r="M16" s="17">
        <v>190.512</v>
      </c>
      <c r="N16" s="17">
        <v>16.899999999999999</v>
      </c>
      <c r="O16">
        <f t="shared" si="3"/>
        <v>16.399999999999999</v>
      </c>
      <c r="P16">
        <f t="shared" si="4"/>
        <v>0.41962995594713659</v>
      </c>
      <c r="Q16">
        <f t="shared" si="5"/>
        <v>1114.5781025034921</v>
      </c>
      <c r="R16">
        <f t="shared" si="6"/>
        <v>18.576301708391536</v>
      </c>
      <c r="S16" s="18">
        <f t="shared" si="7"/>
        <v>1249.2748661910391</v>
      </c>
      <c r="T16" s="23">
        <f t="shared" si="8"/>
        <v>0.96627906976744182</v>
      </c>
      <c r="U16">
        <f t="shared" si="9"/>
        <v>17.949891534503916</v>
      </c>
      <c r="V16">
        <f t="shared" si="10"/>
        <v>1076.9934920702349</v>
      </c>
      <c r="W16">
        <f t="shared" si="11"/>
        <v>1207.1481555869227</v>
      </c>
    </row>
    <row r="17" spans="1:23" x14ac:dyDescent="0.2">
      <c r="A17" s="17" t="s">
        <v>74</v>
      </c>
      <c r="B17" t="s">
        <v>24</v>
      </c>
      <c r="C17" s="17" t="s">
        <v>10</v>
      </c>
      <c r="D17">
        <v>2</v>
      </c>
      <c r="E17">
        <v>201</v>
      </c>
      <c r="F17" s="21" t="s">
        <v>66</v>
      </c>
      <c r="G17" s="22">
        <v>45203</v>
      </c>
      <c r="J17" s="17">
        <v>53</v>
      </c>
      <c r="K17" s="18">
        <f t="shared" si="1"/>
        <v>347769.02887139108</v>
      </c>
      <c r="L17" s="18">
        <f t="shared" si="2"/>
        <v>140740.19784354151</v>
      </c>
      <c r="M17" s="17">
        <v>616.89599999999996</v>
      </c>
      <c r="N17" s="17">
        <v>20.8</v>
      </c>
      <c r="O17">
        <f t="shared" si="3"/>
        <v>16.399999999999999</v>
      </c>
      <c r="P17">
        <f t="shared" si="4"/>
        <v>1.3588017621145374</v>
      </c>
      <c r="Q17">
        <f t="shared" si="5"/>
        <v>3609.1100462017839</v>
      </c>
      <c r="R17">
        <f t="shared" si="6"/>
        <v>60.151834103363065</v>
      </c>
      <c r="S17" s="18">
        <f t="shared" si="7"/>
        <v>4045.2709952852692</v>
      </c>
      <c r="T17" s="23">
        <f t="shared" si="8"/>
        <v>0.92093023255813955</v>
      </c>
      <c r="U17">
        <f t="shared" si="9"/>
        <v>55.395642569608775</v>
      </c>
      <c r="V17">
        <f t="shared" si="10"/>
        <v>3323.7385541765266</v>
      </c>
      <c r="W17">
        <f t="shared" si="11"/>
        <v>3725.4123584487597</v>
      </c>
    </row>
    <row r="18" spans="1:23" x14ac:dyDescent="0.2">
      <c r="A18" s="17" t="s">
        <v>75</v>
      </c>
      <c r="B18" t="s">
        <v>24</v>
      </c>
      <c r="C18" s="17" t="s">
        <v>10</v>
      </c>
      <c r="D18">
        <v>2</v>
      </c>
      <c r="E18">
        <v>202</v>
      </c>
      <c r="F18" s="17" t="s">
        <v>65</v>
      </c>
      <c r="G18" s="22">
        <v>45203</v>
      </c>
      <c r="J18" s="17">
        <v>48</v>
      </c>
      <c r="K18" s="18">
        <f t="shared" si="1"/>
        <v>314960.62992125982</v>
      </c>
      <c r="L18" s="18">
        <f t="shared" si="2"/>
        <v>127462.82068849042</v>
      </c>
      <c r="M18" s="17">
        <v>530.71199999999999</v>
      </c>
      <c r="N18" s="17">
        <v>12</v>
      </c>
      <c r="O18">
        <f t="shared" si="3"/>
        <v>16.399999999999999</v>
      </c>
      <c r="P18">
        <f t="shared" si="4"/>
        <v>1.1689691629955947</v>
      </c>
      <c r="Q18">
        <f t="shared" si="5"/>
        <v>3104.8961426882993</v>
      </c>
      <c r="R18">
        <f t="shared" si="6"/>
        <v>51.748269044804985</v>
      </c>
      <c r="S18" s="18">
        <f t="shared" si="7"/>
        <v>3480.1228415321798</v>
      </c>
      <c r="T18" s="23">
        <f t="shared" si="8"/>
        <v>1.0232558139534884</v>
      </c>
      <c r="U18">
        <f t="shared" si="9"/>
        <v>52.95171716212603</v>
      </c>
      <c r="V18">
        <f t="shared" si="10"/>
        <v>3177.103029727562</v>
      </c>
      <c r="W18">
        <f t="shared" si="11"/>
        <v>3561.0559308701377</v>
      </c>
    </row>
    <row r="19" spans="1:23" x14ac:dyDescent="0.2">
      <c r="A19" s="17" t="s">
        <v>76</v>
      </c>
      <c r="B19" t="s">
        <v>24</v>
      </c>
      <c r="C19" s="17" t="s">
        <v>12</v>
      </c>
      <c r="D19">
        <v>2</v>
      </c>
      <c r="E19">
        <v>202</v>
      </c>
      <c r="F19" s="21" t="s">
        <v>66</v>
      </c>
      <c r="G19" s="22">
        <v>45203</v>
      </c>
      <c r="J19" s="17">
        <v>46</v>
      </c>
      <c r="K19" s="18">
        <f t="shared" si="1"/>
        <v>301837.27034120733</v>
      </c>
      <c r="L19" s="18">
        <f t="shared" si="2"/>
        <v>122151.86982646998</v>
      </c>
      <c r="M19" s="17">
        <v>303.91199999999998</v>
      </c>
      <c r="N19" s="17">
        <v>12.5</v>
      </c>
      <c r="O19">
        <f t="shared" si="3"/>
        <v>16.399999999999999</v>
      </c>
      <c r="P19">
        <f t="shared" si="4"/>
        <v>0.66940969162995589</v>
      </c>
      <c r="Q19">
        <f t="shared" si="5"/>
        <v>1778.017449231761</v>
      </c>
      <c r="R19">
        <f t="shared" si="6"/>
        <v>29.633624153862684</v>
      </c>
      <c r="S19" s="18">
        <f t="shared" si="7"/>
        <v>1992.8908579714191</v>
      </c>
      <c r="T19" s="23">
        <f t="shared" si="8"/>
        <v>1.0174418604651163</v>
      </c>
      <c r="U19">
        <f t="shared" si="9"/>
        <v>30.150489691430057</v>
      </c>
      <c r="V19">
        <f t="shared" si="10"/>
        <v>1809.0293814858035</v>
      </c>
      <c r="W19">
        <f t="shared" si="11"/>
        <v>2027.6505822383626</v>
      </c>
    </row>
    <row r="20" spans="1:23" x14ac:dyDescent="0.2">
      <c r="A20" s="17" t="s">
        <v>77</v>
      </c>
      <c r="B20" t="s">
        <v>24</v>
      </c>
      <c r="C20" s="17" t="s">
        <v>12</v>
      </c>
      <c r="D20">
        <v>2</v>
      </c>
      <c r="E20">
        <v>203</v>
      </c>
      <c r="F20" s="17" t="s">
        <v>65</v>
      </c>
      <c r="G20" s="22">
        <v>45203</v>
      </c>
      <c r="J20" s="17">
        <v>25</v>
      </c>
      <c r="K20" s="18">
        <f t="shared" si="1"/>
        <v>164041.99475065616</v>
      </c>
      <c r="L20" s="18">
        <f t="shared" si="2"/>
        <v>66386.885775255418</v>
      </c>
      <c r="M20" s="17">
        <v>312.98399999999998</v>
      </c>
      <c r="N20" s="17">
        <v>13.2</v>
      </c>
      <c r="O20">
        <f t="shared" si="3"/>
        <v>16.399999999999999</v>
      </c>
      <c r="P20">
        <f t="shared" si="4"/>
        <v>0.68939207048458151</v>
      </c>
      <c r="Q20">
        <f t="shared" si="5"/>
        <v>1831.0925969700227</v>
      </c>
      <c r="R20">
        <f t="shared" si="6"/>
        <v>30.518209949500378</v>
      </c>
      <c r="S20" s="18">
        <f t="shared" si="7"/>
        <v>2052.3801373138499</v>
      </c>
      <c r="T20" s="23">
        <f t="shared" si="8"/>
        <v>1.0093023255813953</v>
      </c>
      <c r="U20">
        <f t="shared" si="9"/>
        <v>30.802100274612009</v>
      </c>
      <c r="V20">
        <f t="shared" si="10"/>
        <v>1848.1260164767205</v>
      </c>
      <c r="W20">
        <f t="shared" si="11"/>
        <v>2071.4720455679321</v>
      </c>
    </row>
    <row r="21" spans="1:23" x14ac:dyDescent="0.2">
      <c r="A21" s="17" t="s">
        <v>78</v>
      </c>
      <c r="B21" t="s">
        <v>24</v>
      </c>
      <c r="C21" s="17" t="s">
        <v>13</v>
      </c>
      <c r="D21">
        <v>2</v>
      </c>
      <c r="E21">
        <v>203</v>
      </c>
      <c r="F21" s="21" t="s">
        <v>66</v>
      </c>
      <c r="G21" s="22">
        <v>45203</v>
      </c>
      <c r="J21" s="17">
        <v>40</v>
      </c>
      <c r="K21" s="18">
        <f t="shared" si="1"/>
        <v>262467.19160104985</v>
      </c>
      <c r="L21" s="18">
        <f t="shared" si="2"/>
        <v>106219.01724040868</v>
      </c>
      <c r="M21" s="17">
        <v>567</v>
      </c>
      <c r="N21" s="17">
        <v>11.7</v>
      </c>
      <c r="O21">
        <f t="shared" si="3"/>
        <v>16.399999999999999</v>
      </c>
      <c r="P21">
        <f t="shared" si="4"/>
        <v>1.248898678414097</v>
      </c>
      <c r="Q21">
        <f t="shared" si="5"/>
        <v>3317.1967336413454</v>
      </c>
      <c r="R21">
        <f t="shared" si="6"/>
        <v>55.286612227355754</v>
      </c>
      <c r="S21" s="18">
        <f t="shared" si="7"/>
        <v>3718.0799589019016</v>
      </c>
      <c r="T21" s="23">
        <f t="shared" si="8"/>
        <v>1.0267441860465116</v>
      </c>
      <c r="U21">
        <f t="shared" si="9"/>
        <v>56.765207670645502</v>
      </c>
      <c r="V21">
        <f t="shared" si="10"/>
        <v>3405.9124602387301</v>
      </c>
      <c r="W21">
        <f t="shared" si="11"/>
        <v>3817.5169810585803</v>
      </c>
    </row>
    <row r="22" spans="1:23" x14ac:dyDescent="0.2">
      <c r="A22" s="17" t="s">
        <v>79</v>
      </c>
      <c r="B22" t="s">
        <v>24</v>
      </c>
      <c r="C22" s="17" t="s">
        <v>13</v>
      </c>
      <c r="D22">
        <v>2</v>
      </c>
      <c r="E22">
        <v>204</v>
      </c>
      <c r="F22" s="17" t="s">
        <v>65</v>
      </c>
      <c r="G22" s="22">
        <v>45203</v>
      </c>
      <c r="J22" s="17">
        <v>45</v>
      </c>
      <c r="K22" s="18">
        <f t="shared" si="1"/>
        <v>295275.59055118111</v>
      </c>
      <c r="L22" s="18">
        <f t="shared" si="2"/>
        <v>119496.39439545978</v>
      </c>
      <c r="M22" s="17">
        <v>408.24</v>
      </c>
      <c r="N22" s="17">
        <v>16.7</v>
      </c>
      <c r="O22">
        <f t="shared" si="3"/>
        <v>16.399999999999999</v>
      </c>
      <c r="P22">
        <f t="shared" si="4"/>
        <v>0.8992070484581498</v>
      </c>
      <c r="Q22">
        <f t="shared" si="5"/>
        <v>2388.381648221769</v>
      </c>
      <c r="R22">
        <f t="shared" si="6"/>
        <v>39.806360803696151</v>
      </c>
      <c r="S22" s="18">
        <f t="shared" si="7"/>
        <v>2677.0175704093695</v>
      </c>
      <c r="T22" s="23">
        <f t="shared" si="8"/>
        <v>0.96860465116279071</v>
      </c>
      <c r="U22">
        <f t="shared" si="9"/>
        <v>38.556626220324297</v>
      </c>
      <c r="V22">
        <f t="shared" si="10"/>
        <v>2313.3975732194576</v>
      </c>
      <c r="W22">
        <f t="shared" si="11"/>
        <v>2592.9716699430287</v>
      </c>
    </row>
    <row r="23" spans="1:23" x14ac:dyDescent="0.2">
      <c r="A23" s="21" t="s">
        <v>80</v>
      </c>
      <c r="B23" t="s">
        <v>24</v>
      </c>
      <c r="C23" s="17" t="s">
        <v>13</v>
      </c>
      <c r="D23">
        <v>2</v>
      </c>
      <c r="E23">
        <v>204</v>
      </c>
      <c r="F23" s="17" t="s">
        <v>67</v>
      </c>
      <c r="G23" s="22">
        <v>45203</v>
      </c>
      <c r="J23" s="17">
        <v>60</v>
      </c>
      <c r="K23" s="18">
        <f t="shared" si="1"/>
        <v>393700.78740157484</v>
      </c>
      <c r="L23" s="18">
        <f t="shared" si="2"/>
        <v>159328.52586061304</v>
      </c>
      <c r="M23" s="17">
        <v>793.8</v>
      </c>
      <c r="N23" s="17">
        <v>20.100000000000001</v>
      </c>
      <c r="O23">
        <f t="shared" si="3"/>
        <v>16.399999999999999</v>
      </c>
      <c r="P23">
        <f t="shared" si="4"/>
        <v>1.7484581497797356</v>
      </c>
      <c r="Q23">
        <f t="shared" si="5"/>
        <v>4644.0754270978832</v>
      </c>
      <c r="R23">
        <f t="shared" si="6"/>
        <v>77.401257118298048</v>
      </c>
      <c r="S23" s="18">
        <f t="shared" si="7"/>
        <v>5205.311942462662</v>
      </c>
      <c r="T23" s="23">
        <f t="shared" si="8"/>
        <v>0.92906976744186054</v>
      </c>
      <c r="U23">
        <f t="shared" si="9"/>
        <v>71.91116795060482</v>
      </c>
      <c r="V23">
        <f t="shared" si="10"/>
        <v>4314.6700770362895</v>
      </c>
      <c r="W23">
        <f t="shared" si="11"/>
        <v>4836.0979558461249</v>
      </c>
    </row>
    <row r="24" spans="1:23" x14ac:dyDescent="0.2">
      <c r="A24" s="17" t="s">
        <v>81</v>
      </c>
      <c r="B24" t="s">
        <v>24</v>
      </c>
      <c r="C24" s="17" t="s">
        <v>11</v>
      </c>
      <c r="D24">
        <v>3</v>
      </c>
      <c r="E24">
        <v>301</v>
      </c>
      <c r="F24" s="21" t="s">
        <v>66</v>
      </c>
      <c r="G24" s="22">
        <v>45203</v>
      </c>
      <c r="J24" s="17">
        <v>57</v>
      </c>
      <c r="K24" s="18">
        <f t="shared" si="1"/>
        <v>374015.74803149607</v>
      </c>
      <c r="L24" s="18">
        <f t="shared" si="2"/>
        <v>151362.09956758237</v>
      </c>
      <c r="M24" s="17">
        <v>494.42399999999998</v>
      </c>
      <c r="N24" s="17">
        <v>21.3</v>
      </c>
      <c r="O24">
        <f t="shared" si="3"/>
        <v>16.399999999999999</v>
      </c>
      <c r="P24">
        <f t="shared" si="4"/>
        <v>1.0890396475770925</v>
      </c>
      <c r="Q24">
        <f t="shared" si="5"/>
        <v>2892.5955517352531</v>
      </c>
      <c r="R24">
        <f t="shared" si="6"/>
        <v>48.209925862254217</v>
      </c>
      <c r="S24" s="18">
        <f t="shared" si="7"/>
        <v>3242.165724162458</v>
      </c>
      <c r="T24" s="23">
        <f t="shared" si="8"/>
        <v>0.91511627906976745</v>
      </c>
      <c r="U24">
        <f t="shared" si="9"/>
        <v>44.117687969295432</v>
      </c>
      <c r="V24">
        <f t="shared" si="10"/>
        <v>2647.0612781577261</v>
      </c>
      <c r="W24">
        <f t="shared" si="11"/>
        <v>2966.9586336230864</v>
      </c>
    </row>
    <row r="25" spans="1:23" x14ac:dyDescent="0.2">
      <c r="A25" s="17" t="s">
        <v>82</v>
      </c>
      <c r="B25" t="s">
        <v>24</v>
      </c>
      <c r="C25" s="17" t="s">
        <v>11</v>
      </c>
      <c r="D25">
        <v>3</v>
      </c>
      <c r="E25">
        <v>301</v>
      </c>
      <c r="F25" s="17" t="s">
        <v>65</v>
      </c>
      <c r="G25" s="22">
        <v>45203</v>
      </c>
      <c r="J25" s="17">
        <v>4</v>
      </c>
      <c r="K25" s="18">
        <f t="shared" si="1"/>
        <v>26246.719160104989</v>
      </c>
      <c r="L25" s="18">
        <f t="shared" si="2"/>
        <v>10621.901724040868</v>
      </c>
      <c r="M25" s="17">
        <v>9.0719999999999992</v>
      </c>
      <c r="N25" s="17">
        <v>11.8</v>
      </c>
      <c r="O25">
        <f t="shared" si="3"/>
        <v>16.399999999999999</v>
      </c>
      <c r="P25">
        <f t="shared" si="4"/>
        <v>1.9982378854625549E-2</v>
      </c>
      <c r="Q25">
        <f t="shared" si="5"/>
        <v>53.075147738261521</v>
      </c>
      <c r="R25">
        <f t="shared" si="6"/>
        <v>0.88458579563769202</v>
      </c>
      <c r="S25" s="18">
        <f t="shared" si="7"/>
        <v>59.489279342430422</v>
      </c>
      <c r="T25" s="23">
        <f t="shared" si="8"/>
        <v>1.0255813953488373</v>
      </c>
      <c r="U25">
        <f t="shared" si="9"/>
        <v>0.90721473459586566</v>
      </c>
      <c r="V25">
        <f t="shared" si="10"/>
        <v>54.432884075751936</v>
      </c>
      <c r="W25">
        <f t="shared" si="11"/>
        <v>61.011098116306556</v>
      </c>
    </row>
    <row r="26" spans="1:23" x14ac:dyDescent="0.2">
      <c r="A26" s="17" t="s">
        <v>83</v>
      </c>
      <c r="B26" t="s">
        <v>24</v>
      </c>
      <c r="C26" s="17" t="s">
        <v>10</v>
      </c>
      <c r="D26">
        <v>3</v>
      </c>
      <c r="E26">
        <v>302</v>
      </c>
      <c r="F26" s="21" t="s">
        <v>66</v>
      </c>
      <c r="G26" s="22">
        <v>45203</v>
      </c>
      <c r="J26" s="17">
        <v>30</v>
      </c>
      <c r="K26" s="18">
        <f t="shared" si="1"/>
        <v>196850.39370078742</v>
      </c>
      <c r="L26" s="18">
        <f t="shared" si="2"/>
        <v>79664.262930306519</v>
      </c>
      <c r="M26" s="17">
        <v>494.42399999999998</v>
      </c>
      <c r="N26" s="17">
        <v>10.1</v>
      </c>
      <c r="O26">
        <f t="shared" si="3"/>
        <v>16.399999999999999</v>
      </c>
      <c r="P26">
        <f t="shared" si="4"/>
        <v>1.0890396475770925</v>
      </c>
      <c r="Q26">
        <f t="shared" si="5"/>
        <v>2892.5955517352531</v>
      </c>
      <c r="R26">
        <f t="shared" si="6"/>
        <v>48.209925862254217</v>
      </c>
      <c r="S26" s="18">
        <f t="shared" si="7"/>
        <v>3242.165724162458</v>
      </c>
      <c r="T26" s="23">
        <f t="shared" si="8"/>
        <v>1.0453488372093025</v>
      </c>
      <c r="U26">
        <f t="shared" si="9"/>
        <v>50.396189942054129</v>
      </c>
      <c r="V26">
        <f t="shared" si="10"/>
        <v>3023.7713965232479</v>
      </c>
      <c r="W26">
        <f t="shared" si="11"/>
        <v>3389.1941697930815</v>
      </c>
    </row>
    <row r="27" spans="1:23" x14ac:dyDescent="0.2">
      <c r="A27" s="17" t="s">
        <v>84</v>
      </c>
      <c r="B27" t="s">
        <v>24</v>
      </c>
      <c r="C27" s="17" t="s">
        <v>10</v>
      </c>
      <c r="D27">
        <v>3</v>
      </c>
      <c r="E27">
        <v>302</v>
      </c>
      <c r="F27" s="17" t="s">
        <v>65</v>
      </c>
      <c r="G27" s="22">
        <v>45203</v>
      </c>
      <c r="J27" s="17">
        <v>62</v>
      </c>
      <c r="K27" s="18">
        <f t="shared" si="1"/>
        <v>406824.14698162733</v>
      </c>
      <c r="L27" s="18">
        <f t="shared" si="2"/>
        <v>164639.47672263347</v>
      </c>
      <c r="M27" s="17">
        <v>639.57600000000002</v>
      </c>
      <c r="N27" s="17">
        <v>18.399999999999999</v>
      </c>
      <c r="O27">
        <f t="shared" si="3"/>
        <v>16.399999999999999</v>
      </c>
      <c r="P27">
        <f t="shared" si="4"/>
        <v>1.4087577092511014</v>
      </c>
      <c r="Q27">
        <f t="shared" si="5"/>
        <v>3741.7979155474382</v>
      </c>
      <c r="R27">
        <f t="shared" si="6"/>
        <v>62.363298592457305</v>
      </c>
      <c r="S27" s="18">
        <f t="shared" si="7"/>
        <v>4193.9941936413461</v>
      </c>
      <c r="T27" s="23">
        <f t="shared" si="8"/>
        <v>0.94883720930232551</v>
      </c>
      <c r="U27">
        <f t="shared" si="9"/>
        <v>59.172618199354837</v>
      </c>
      <c r="V27">
        <f t="shared" si="10"/>
        <v>3550.3570919612898</v>
      </c>
      <c r="W27">
        <f t="shared" si="11"/>
        <v>3979.4177465248117</v>
      </c>
    </row>
    <row r="28" spans="1:23" x14ac:dyDescent="0.2">
      <c r="A28" s="17" t="s">
        <v>85</v>
      </c>
      <c r="B28" t="s">
        <v>24</v>
      </c>
      <c r="C28" s="17" t="s">
        <v>12</v>
      </c>
      <c r="D28">
        <v>3</v>
      </c>
      <c r="E28">
        <v>302</v>
      </c>
      <c r="F28" s="21" t="s">
        <v>66</v>
      </c>
      <c r="G28" s="22">
        <v>45203</v>
      </c>
      <c r="J28" s="17">
        <v>84</v>
      </c>
      <c r="K28" s="18">
        <f t="shared" si="1"/>
        <v>551181.10236220469</v>
      </c>
      <c r="L28" s="18">
        <f t="shared" si="2"/>
        <v>223059.93620485821</v>
      </c>
      <c r="M28" s="17">
        <v>417.31200000000001</v>
      </c>
      <c r="N28" s="17">
        <v>16.8</v>
      </c>
      <c r="O28">
        <f t="shared" si="3"/>
        <v>16.399999999999999</v>
      </c>
      <c r="P28">
        <f t="shared" si="4"/>
        <v>0.91918942731277531</v>
      </c>
      <c r="Q28">
        <f t="shared" si="5"/>
        <v>2441.4567959600304</v>
      </c>
      <c r="R28">
        <f t="shared" si="6"/>
        <v>40.690946599333842</v>
      </c>
      <c r="S28" s="18">
        <f t="shared" si="7"/>
        <v>2736.5068497518</v>
      </c>
      <c r="T28" s="23">
        <f t="shared" si="8"/>
        <v>0.96744186046511627</v>
      </c>
      <c r="U28">
        <f t="shared" si="9"/>
        <v>39.366125082146226</v>
      </c>
      <c r="V28">
        <f t="shared" si="10"/>
        <v>2361.9675049287735</v>
      </c>
      <c r="W28">
        <f t="shared" si="11"/>
        <v>2647.4112778994158</v>
      </c>
    </row>
    <row r="29" spans="1:23" x14ac:dyDescent="0.2">
      <c r="A29" s="17" t="s">
        <v>86</v>
      </c>
      <c r="B29" t="s">
        <v>24</v>
      </c>
      <c r="C29" s="17" t="s">
        <v>12</v>
      </c>
      <c r="D29">
        <v>3</v>
      </c>
      <c r="E29">
        <v>303</v>
      </c>
      <c r="F29" s="17" t="s">
        <v>65</v>
      </c>
      <c r="G29" s="22">
        <v>45203</v>
      </c>
      <c r="J29" s="17">
        <v>43</v>
      </c>
      <c r="K29" s="18">
        <f t="shared" si="1"/>
        <v>282152.23097112862</v>
      </c>
      <c r="L29" s="18">
        <f t="shared" si="2"/>
        <v>114185.44353343933</v>
      </c>
      <c r="M29" s="17">
        <v>353.80799999999999</v>
      </c>
      <c r="N29" s="17">
        <v>17.399999999999999</v>
      </c>
      <c r="O29">
        <f t="shared" si="3"/>
        <v>16.399999999999999</v>
      </c>
      <c r="P29">
        <f t="shared" si="4"/>
        <v>0.77931277533039645</v>
      </c>
      <c r="Q29">
        <f t="shared" si="5"/>
        <v>2069.9307617921995</v>
      </c>
      <c r="R29">
        <f t="shared" si="6"/>
        <v>34.498846029869995</v>
      </c>
      <c r="S29" s="18">
        <f t="shared" si="7"/>
        <v>2320.0818943547865</v>
      </c>
      <c r="T29" s="23">
        <f t="shared" si="8"/>
        <v>0.96046511627906972</v>
      </c>
      <c r="U29">
        <f t="shared" si="9"/>
        <v>33.134938163572805</v>
      </c>
      <c r="V29">
        <f t="shared" si="10"/>
        <v>1988.0962898143682</v>
      </c>
      <c r="W29">
        <f t="shared" si="11"/>
        <v>2228.3577264384344</v>
      </c>
    </row>
    <row r="30" spans="1:23" x14ac:dyDescent="0.2">
      <c r="A30" s="17" t="s">
        <v>87</v>
      </c>
      <c r="B30" t="s">
        <v>24</v>
      </c>
      <c r="C30" s="17" t="s">
        <v>13</v>
      </c>
      <c r="D30">
        <v>3</v>
      </c>
      <c r="E30">
        <v>303</v>
      </c>
      <c r="F30" s="21" t="s">
        <v>66</v>
      </c>
      <c r="G30" s="22">
        <v>45203</v>
      </c>
      <c r="J30" s="17">
        <v>36</v>
      </c>
      <c r="K30" s="18">
        <f t="shared" si="1"/>
        <v>236220.4724409449</v>
      </c>
      <c r="L30" s="18">
        <f t="shared" si="2"/>
        <v>95597.11551636782</v>
      </c>
      <c r="M30" s="17">
        <v>503.49599999999998</v>
      </c>
      <c r="N30" s="17">
        <v>19.600000000000001</v>
      </c>
      <c r="O30">
        <f t="shared" si="3"/>
        <v>16.399999999999999</v>
      </c>
      <c r="P30">
        <f t="shared" si="4"/>
        <v>1.1090220264317181</v>
      </c>
      <c r="Q30">
        <f t="shared" si="5"/>
        <v>2945.670699473515</v>
      </c>
      <c r="R30">
        <f t="shared" si="6"/>
        <v>49.094511657891914</v>
      </c>
      <c r="S30" s="18">
        <f t="shared" si="7"/>
        <v>3301.655003504889</v>
      </c>
      <c r="T30" s="23">
        <f t="shared" si="8"/>
        <v>0.93488372093023264</v>
      </c>
      <c r="U30">
        <f t="shared" si="9"/>
        <v>45.897659735982678</v>
      </c>
      <c r="V30">
        <f t="shared" si="10"/>
        <v>2753.8595841589608</v>
      </c>
      <c r="W30">
        <f t="shared" si="11"/>
        <v>3086.663514904571</v>
      </c>
    </row>
    <row r="31" spans="1:23" x14ac:dyDescent="0.2">
      <c r="A31" s="17" t="s">
        <v>88</v>
      </c>
      <c r="B31" t="s">
        <v>24</v>
      </c>
      <c r="C31" s="17" t="s">
        <v>13</v>
      </c>
      <c r="D31">
        <v>3</v>
      </c>
      <c r="E31">
        <v>304</v>
      </c>
      <c r="F31" s="17" t="s">
        <v>65</v>
      </c>
      <c r="G31" s="22">
        <v>45203</v>
      </c>
      <c r="J31" s="17">
        <v>17</v>
      </c>
      <c r="K31" s="18">
        <f t="shared" si="1"/>
        <v>111548.5564304462</v>
      </c>
      <c r="L31" s="18">
        <f t="shared" si="2"/>
        <v>45143.082327173695</v>
      </c>
      <c r="M31" s="17">
        <v>576.072</v>
      </c>
      <c r="N31" s="17">
        <v>17.399999999999999</v>
      </c>
      <c r="O31">
        <f t="shared" si="3"/>
        <v>16.399999999999999</v>
      </c>
      <c r="P31">
        <f t="shared" si="4"/>
        <v>1.2688810572687226</v>
      </c>
      <c r="Q31">
        <f t="shared" si="5"/>
        <v>3370.2718813796073</v>
      </c>
      <c r="R31">
        <f t="shared" si="6"/>
        <v>56.171198022993458</v>
      </c>
      <c r="S31" s="18">
        <f t="shared" si="7"/>
        <v>3777.5692382443326</v>
      </c>
      <c r="T31" s="23">
        <f t="shared" si="8"/>
        <v>0.96046511627906972</v>
      </c>
      <c r="U31">
        <f t="shared" si="9"/>
        <v>53.950476240689063</v>
      </c>
      <c r="V31">
        <f t="shared" si="10"/>
        <v>3237.0285744413436</v>
      </c>
      <c r="W31">
        <f t="shared" si="11"/>
        <v>3628.2234776625796</v>
      </c>
    </row>
    <row r="32" spans="1:23" x14ac:dyDescent="0.2">
      <c r="A32" s="21" t="s">
        <v>89</v>
      </c>
      <c r="B32" t="s">
        <v>24</v>
      </c>
      <c r="C32" s="17" t="s">
        <v>13</v>
      </c>
      <c r="D32">
        <v>3</v>
      </c>
      <c r="E32">
        <v>304</v>
      </c>
      <c r="F32" s="17" t="s">
        <v>67</v>
      </c>
      <c r="G32" s="22">
        <v>45203</v>
      </c>
      <c r="J32" s="17">
        <v>54</v>
      </c>
      <c r="K32" s="18">
        <f t="shared" si="1"/>
        <v>354330.70866141736</v>
      </c>
      <c r="L32" s="18">
        <f t="shared" si="2"/>
        <v>143395.67327455175</v>
      </c>
      <c r="M32" s="17">
        <v>576.072</v>
      </c>
      <c r="N32" s="17">
        <v>20.7</v>
      </c>
      <c r="O32">
        <f t="shared" si="3"/>
        <v>16.399999999999999</v>
      </c>
      <c r="P32">
        <f t="shared" si="4"/>
        <v>1.2688810572687226</v>
      </c>
      <c r="Q32">
        <f t="shared" si="5"/>
        <v>3370.2718813796073</v>
      </c>
      <c r="R32">
        <f t="shared" si="6"/>
        <v>56.171198022993458</v>
      </c>
      <c r="S32" s="18">
        <f t="shared" si="7"/>
        <v>3777.5692382443326</v>
      </c>
      <c r="T32" s="23">
        <f t="shared" si="8"/>
        <v>0.92209302325581388</v>
      </c>
      <c r="U32">
        <f t="shared" si="9"/>
        <v>51.795069804923031</v>
      </c>
      <c r="V32">
        <f t="shared" si="10"/>
        <v>3107.7041882953818</v>
      </c>
      <c r="W32">
        <f t="shared" si="11"/>
        <v>3483.2702394508783</v>
      </c>
    </row>
    <row r="33" spans="1:23" x14ac:dyDescent="0.2">
      <c r="A33" s="17" t="s">
        <v>90</v>
      </c>
      <c r="B33" t="s">
        <v>24</v>
      </c>
      <c r="C33" s="17" t="s">
        <v>11</v>
      </c>
      <c r="D33">
        <v>4</v>
      </c>
      <c r="E33">
        <v>401</v>
      </c>
      <c r="F33" s="21" t="s">
        <v>66</v>
      </c>
      <c r="G33" s="22">
        <v>45203</v>
      </c>
      <c r="J33" s="17">
        <v>17</v>
      </c>
      <c r="K33" s="18">
        <f t="shared" si="1"/>
        <v>111548.5564304462</v>
      </c>
      <c r="L33" s="18">
        <f t="shared" si="2"/>
        <v>45143.082327173695</v>
      </c>
      <c r="M33" s="17">
        <v>299.37599999999998</v>
      </c>
      <c r="N33" s="17">
        <v>17.8</v>
      </c>
      <c r="O33">
        <f t="shared" si="3"/>
        <v>16.399999999999999</v>
      </c>
      <c r="P33">
        <f t="shared" si="4"/>
        <v>0.65941850220264309</v>
      </c>
      <c r="Q33">
        <f t="shared" si="5"/>
        <v>1751.4798753626301</v>
      </c>
      <c r="R33">
        <f t="shared" si="6"/>
        <v>29.191331256043835</v>
      </c>
      <c r="S33" s="18">
        <f t="shared" si="7"/>
        <v>1963.1462183002038</v>
      </c>
      <c r="T33" s="23">
        <f t="shared" si="8"/>
        <v>0.95581395348837217</v>
      </c>
      <c r="U33">
        <f t="shared" si="9"/>
        <v>27.901481735427947</v>
      </c>
      <c r="V33">
        <f t="shared" si="10"/>
        <v>1674.0889041256769</v>
      </c>
      <c r="W33">
        <f t="shared" si="11"/>
        <v>1876.4025481892647</v>
      </c>
    </row>
    <row r="34" spans="1:23" x14ac:dyDescent="0.2">
      <c r="A34" s="17" t="s">
        <v>91</v>
      </c>
      <c r="B34" t="s">
        <v>24</v>
      </c>
      <c r="C34" s="17" t="s">
        <v>11</v>
      </c>
      <c r="D34">
        <v>4</v>
      </c>
      <c r="E34">
        <v>401</v>
      </c>
      <c r="F34" s="17" t="s">
        <v>65</v>
      </c>
      <c r="G34" s="22">
        <v>45203</v>
      </c>
      <c r="J34" s="17">
        <v>44</v>
      </c>
      <c r="K34" s="18">
        <f t="shared" si="1"/>
        <v>288713.91076115484</v>
      </c>
      <c r="L34" s="18">
        <f t="shared" si="2"/>
        <v>116840.91896444955</v>
      </c>
      <c r="M34" s="17">
        <v>208.65600000000001</v>
      </c>
      <c r="N34" s="17">
        <v>22.2</v>
      </c>
      <c r="O34">
        <f t="shared" si="3"/>
        <v>16.399999999999999</v>
      </c>
      <c r="P34">
        <f t="shared" si="4"/>
        <v>0.45959471365638765</v>
      </c>
      <c r="Q34">
        <f t="shared" si="5"/>
        <v>1220.7283979800152</v>
      </c>
      <c r="R34">
        <f t="shared" si="6"/>
        <v>20.345473299666921</v>
      </c>
      <c r="S34" s="18">
        <f t="shared" si="7"/>
        <v>1368.2534248759</v>
      </c>
      <c r="T34" s="23">
        <f t="shared" si="8"/>
        <v>0.90465116279069768</v>
      </c>
      <c r="U34">
        <f t="shared" si="9"/>
        <v>18.405556078070774</v>
      </c>
      <c r="V34">
        <f t="shared" si="10"/>
        <v>1104.3333646842464</v>
      </c>
      <c r="W34">
        <f t="shared" si="11"/>
        <v>1237.7920518063374</v>
      </c>
    </row>
    <row r="35" spans="1:23" x14ac:dyDescent="0.2">
      <c r="A35" s="17" t="s">
        <v>92</v>
      </c>
      <c r="B35" t="s">
        <v>24</v>
      </c>
      <c r="C35" s="17" t="s">
        <v>13</v>
      </c>
      <c r="D35">
        <v>4</v>
      </c>
      <c r="E35">
        <v>402</v>
      </c>
      <c r="F35" s="21" t="s">
        <v>66</v>
      </c>
      <c r="G35" s="22">
        <v>45203</v>
      </c>
      <c r="J35" s="17">
        <v>78</v>
      </c>
      <c r="K35" s="18">
        <f t="shared" si="1"/>
        <v>511811.02362204727</v>
      </c>
      <c r="L35" s="18">
        <f t="shared" si="2"/>
        <v>207127.08361879695</v>
      </c>
      <c r="M35" s="17">
        <v>430.92</v>
      </c>
      <c r="N35" s="17">
        <v>19.899999999999999</v>
      </c>
      <c r="O35">
        <f t="shared" si="3"/>
        <v>16.399999999999999</v>
      </c>
      <c r="P35">
        <f t="shared" si="4"/>
        <v>0.94916299559471373</v>
      </c>
      <c r="Q35">
        <f t="shared" si="5"/>
        <v>2521.0695175674227</v>
      </c>
      <c r="R35">
        <f t="shared" si="6"/>
        <v>42.017825292790377</v>
      </c>
      <c r="S35" s="18">
        <f t="shared" si="7"/>
        <v>2825.7407687654454</v>
      </c>
      <c r="T35" s="23">
        <f t="shared" si="8"/>
        <v>0.9313953488372092</v>
      </c>
      <c r="U35">
        <f t="shared" si="9"/>
        <v>39.135207045959405</v>
      </c>
      <c r="V35">
        <f t="shared" si="10"/>
        <v>2348.1124227575642</v>
      </c>
      <c r="W35">
        <f t="shared" si="11"/>
        <v>2631.8818090478158</v>
      </c>
    </row>
    <row r="36" spans="1:23" x14ac:dyDescent="0.2">
      <c r="A36" s="17" t="s">
        <v>93</v>
      </c>
      <c r="B36" t="s">
        <v>24</v>
      </c>
      <c r="C36" s="17" t="s">
        <v>13</v>
      </c>
      <c r="D36">
        <v>4</v>
      </c>
      <c r="E36">
        <v>402</v>
      </c>
      <c r="F36" s="17" t="s">
        <v>65</v>
      </c>
      <c r="G36" s="22">
        <v>45203</v>
      </c>
      <c r="J36" s="17">
        <v>52</v>
      </c>
      <c r="K36" s="18">
        <f t="shared" si="1"/>
        <v>341207.34908136487</v>
      </c>
      <c r="L36" s="18">
        <f t="shared" si="2"/>
        <v>138084.72241253129</v>
      </c>
      <c r="M36" s="17">
        <v>204.12</v>
      </c>
      <c r="N36" s="17">
        <v>14.7</v>
      </c>
      <c r="O36">
        <f t="shared" si="3"/>
        <v>16.399999999999999</v>
      </c>
      <c r="P36">
        <f t="shared" si="4"/>
        <v>0.4496035242290749</v>
      </c>
      <c r="Q36">
        <f t="shared" si="5"/>
        <v>1194.1908241108845</v>
      </c>
      <c r="R36">
        <f t="shared" si="6"/>
        <v>19.903180401848076</v>
      </c>
      <c r="S36" s="18">
        <f t="shared" si="7"/>
        <v>1338.5087852046847</v>
      </c>
      <c r="T36" s="23">
        <f t="shared" si="8"/>
        <v>0.99186046511627901</v>
      </c>
      <c r="U36">
        <f t="shared" si="9"/>
        <v>19.741177770670241</v>
      </c>
      <c r="V36">
        <f t="shared" si="10"/>
        <v>1184.4706662402143</v>
      </c>
      <c r="W36">
        <f t="shared" si="11"/>
        <v>1327.6139462553442</v>
      </c>
    </row>
    <row r="37" spans="1:23" x14ac:dyDescent="0.2">
      <c r="A37" s="17" t="s">
        <v>94</v>
      </c>
      <c r="B37" t="s">
        <v>24</v>
      </c>
      <c r="C37" s="17" t="s">
        <v>13</v>
      </c>
      <c r="D37">
        <v>4</v>
      </c>
      <c r="E37">
        <v>403</v>
      </c>
      <c r="F37" s="17" t="s">
        <v>67</v>
      </c>
      <c r="G37" s="22">
        <v>45203</v>
      </c>
      <c r="J37" s="17">
        <v>36</v>
      </c>
      <c r="K37" s="18">
        <f t="shared" si="1"/>
        <v>236220.4724409449</v>
      </c>
      <c r="L37" s="18">
        <f t="shared" si="2"/>
        <v>95597.11551636782</v>
      </c>
      <c r="M37" s="17">
        <v>517.10400000000004</v>
      </c>
      <c r="N37" s="17">
        <v>16.600000000000001</v>
      </c>
      <c r="O37">
        <f t="shared" si="3"/>
        <v>16.399999999999999</v>
      </c>
      <c r="P37">
        <f t="shared" si="4"/>
        <v>1.1389955947136565</v>
      </c>
      <c r="Q37">
        <f t="shared" si="5"/>
        <v>3025.2834210809074</v>
      </c>
      <c r="R37">
        <f t="shared" si="6"/>
        <v>50.421390351348457</v>
      </c>
      <c r="S37" s="18">
        <f t="shared" si="7"/>
        <v>3390.8889225185349</v>
      </c>
      <c r="T37" s="23">
        <f t="shared" si="8"/>
        <v>0.96976744186046515</v>
      </c>
      <c r="U37">
        <f t="shared" si="9"/>
        <v>48.89702273607513</v>
      </c>
      <c r="V37">
        <f t="shared" si="10"/>
        <v>2933.8213641645079</v>
      </c>
      <c r="W37">
        <f t="shared" si="11"/>
        <v>3288.3736760237884</v>
      </c>
    </row>
    <row r="38" spans="1:23" x14ac:dyDescent="0.2">
      <c r="A38" s="17" t="s">
        <v>95</v>
      </c>
      <c r="B38" t="s">
        <v>24</v>
      </c>
      <c r="C38" s="17" t="s">
        <v>10</v>
      </c>
      <c r="D38">
        <v>4</v>
      </c>
      <c r="E38">
        <v>403</v>
      </c>
      <c r="F38" s="21" t="s">
        <v>66</v>
      </c>
      <c r="G38" s="22">
        <v>45203</v>
      </c>
      <c r="J38" s="17">
        <v>40</v>
      </c>
      <c r="K38" s="18">
        <f t="shared" si="1"/>
        <v>262467.19160104985</v>
      </c>
      <c r="L38" s="18">
        <f t="shared" si="2"/>
        <v>106219.01724040868</v>
      </c>
      <c r="M38" s="17">
        <v>521.64</v>
      </c>
      <c r="N38" s="17">
        <v>13.4</v>
      </c>
      <c r="O38">
        <f t="shared" si="3"/>
        <v>16.399999999999999</v>
      </c>
      <c r="P38">
        <f t="shared" si="4"/>
        <v>1.1489867841409691</v>
      </c>
      <c r="Q38">
        <f t="shared" si="5"/>
        <v>3051.8209949500379</v>
      </c>
      <c r="R38">
        <f t="shared" si="6"/>
        <v>50.863683249167295</v>
      </c>
      <c r="S38" s="18">
        <f t="shared" si="7"/>
        <v>3420.6335621897497</v>
      </c>
      <c r="T38" s="23">
        <f t="shared" si="8"/>
        <v>1.0069767441860464</v>
      </c>
      <c r="U38">
        <f t="shared" si="9"/>
        <v>51.21854615555683</v>
      </c>
      <c r="V38">
        <f t="shared" si="10"/>
        <v>3073.1127693334101</v>
      </c>
      <c r="W38">
        <f t="shared" si="11"/>
        <v>3444.4984475073525</v>
      </c>
    </row>
    <row r="39" spans="1:23" x14ac:dyDescent="0.2">
      <c r="A39" s="17" t="s">
        <v>96</v>
      </c>
      <c r="B39" t="s">
        <v>24</v>
      </c>
      <c r="C39" s="17" t="s">
        <v>10</v>
      </c>
      <c r="D39">
        <v>4</v>
      </c>
      <c r="E39">
        <v>404</v>
      </c>
      <c r="F39" s="17" t="s">
        <v>65</v>
      </c>
      <c r="G39" s="22">
        <v>45203</v>
      </c>
      <c r="J39" s="17">
        <v>57</v>
      </c>
      <c r="K39" s="18">
        <f t="shared" si="1"/>
        <v>374015.74803149607</v>
      </c>
      <c r="L39" s="18">
        <f t="shared" si="2"/>
        <v>151362.09956758237</v>
      </c>
      <c r="M39" s="17">
        <v>326.59199999999998</v>
      </c>
      <c r="N39" s="17">
        <v>16</v>
      </c>
      <c r="O39">
        <f t="shared" si="3"/>
        <v>16.399999999999999</v>
      </c>
      <c r="P39">
        <f t="shared" si="4"/>
        <v>0.71936563876651982</v>
      </c>
      <c r="Q39">
        <f t="shared" si="5"/>
        <v>1910.705318577415</v>
      </c>
      <c r="R39">
        <f t="shared" si="6"/>
        <v>31.845088642956917</v>
      </c>
      <c r="S39" s="18">
        <f t="shared" si="7"/>
        <v>2141.6140563274953</v>
      </c>
      <c r="T39" s="23">
        <f t="shared" si="8"/>
        <v>0.97674418604651159</v>
      </c>
      <c r="U39">
        <f t="shared" si="9"/>
        <v>31.104505186143964</v>
      </c>
      <c r="V39">
        <f t="shared" si="10"/>
        <v>1866.2703111686378</v>
      </c>
      <c r="W39">
        <f t="shared" si="11"/>
        <v>2091.8090782733675</v>
      </c>
    </row>
    <row r="40" spans="1:23" x14ac:dyDescent="0.2">
      <c r="A40" s="17" t="s">
        <v>97</v>
      </c>
      <c r="B40" t="s">
        <v>24</v>
      </c>
      <c r="C40" s="17" t="s">
        <v>12</v>
      </c>
      <c r="D40">
        <v>4</v>
      </c>
      <c r="E40">
        <v>404</v>
      </c>
      <c r="F40" s="21" t="s">
        <v>66</v>
      </c>
      <c r="G40" s="22">
        <v>45203</v>
      </c>
      <c r="J40" s="17">
        <v>30</v>
      </c>
      <c r="K40" s="18">
        <f t="shared" si="1"/>
        <v>196850.39370078742</v>
      </c>
      <c r="L40" s="18">
        <f t="shared" si="2"/>
        <v>79664.262930306519</v>
      </c>
      <c r="M40" s="17">
        <v>390.096</v>
      </c>
      <c r="N40" s="17">
        <v>14.6</v>
      </c>
      <c r="O40">
        <f t="shared" si="3"/>
        <v>16.399999999999999</v>
      </c>
      <c r="P40">
        <f t="shared" si="4"/>
        <v>0.85924229074889868</v>
      </c>
      <c r="Q40">
        <f t="shared" si="5"/>
        <v>2282.2313527452457</v>
      </c>
      <c r="R40">
        <f t="shared" si="6"/>
        <v>38.037189212420763</v>
      </c>
      <c r="S40" s="18">
        <f t="shared" si="7"/>
        <v>2558.0390117245083</v>
      </c>
      <c r="T40" s="23">
        <f t="shared" si="8"/>
        <v>0.99302325581395356</v>
      </c>
      <c r="U40">
        <f t="shared" si="9"/>
        <v>37.771813473729459</v>
      </c>
      <c r="V40">
        <f t="shared" si="10"/>
        <v>2266.3088084237675</v>
      </c>
      <c r="W40">
        <f t="shared" si="11"/>
        <v>2540.1922279217792</v>
      </c>
    </row>
    <row r="41" spans="1:23" x14ac:dyDescent="0.2">
      <c r="A41" s="17" t="s">
        <v>98</v>
      </c>
      <c r="B41" t="s">
        <v>24</v>
      </c>
      <c r="C41" s="17" t="s">
        <v>12</v>
      </c>
      <c r="D41">
        <v>4</v>
      </c>
      <c r="E41">
        <v>404</v>
      </c>
      <c r="F41" s="17" t="s">
        <v>65</v>
      </c>
      <c r="G41" s="22">
        <v>45203</v>
      </c>
      <c r="J41" s="17">
        <v>29</v>
      </c>
      <c r="K41" s="18">
        <f t="shared" si="1"/>
        <v>190288.71391076117</v>
      </c>
      <c r="L41" s="18">
        <f t="shared" si="2"/>
        <v>77008.787499296304</v>
      </c>
      <c r="M41" s="17">
        <v>367.416</v>
      </c>
      <c r="N41" s="17">
        <v>17.100000000000001</v>
      </c>
      <c r="O41">
        <f t="shared" si="3"/>
        <v>16.399999999999999</v>
      </c>
      <c r="P41">
        <f t="shared" si="4"/>
        <v>0.80928634361233476</v>
      </c>
      <c r="Q41">
        <f t="shared" si="5"/>
        <v>2149.5434833995919</v>
      </c>
      <c r="R41">
        <f t="shared" si="6"/>
        <v>35.82572472332653</v>
      </c>
      <c r="S41" s="18">
        <f t="shared" si="7"/>
        <v>2409.3158133684324</v>
      </c>
      <c r="T41" s="23">
        <f t="shared" si="8"/>
        <v>0.96395348837209305</v>
      </c>
      <c r="U41">
        <f t="shared" si="9"/>
        <v>34.534332320508945</v>
      </c>
      <c r="V41">
        <f t="shared" si="10"/>
        <v>2072.0599392305367</v>
      </c>
      <c r="W41">
        <f t="shared" si="11"/>
        <v>2322.4683828865473</v>
      </c>
    </row>
  </sheetData>
  <mergeCells count="1">
    <mergeCell ref="A1:G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46C2-CAD1-4C46-B3E5-6A7476DCB769}">
  <dimension ref="A1:AG38"/>
  <sheetViews>
    <sheetView workbookViewId="0">
      <selection activeCell="H42" sqref="H42"/>
    </sheetView>
  </sheetViews>
  <sheetFormatPr baseColWidth="10" defaultRowHeight="16" x14ac:dyDescent="0.2"/>
  <cols>
    <col min="1" max="1" width="18.33203125" customWidth="1"/>
    <col min="8" max="8" width="12.33203125" customWidth="1"/>
    <col min="21" max="21" width="12.83203125" customWidth="1"/>
    <col min="22" max="22" width="14.33203125" customWidth="1"/>
  </cols>
  <sheetData>
    <row r="1" spans="1:33" ht="34" x14ac:dyDescent="0.2">
      <c r="A1" s="74" t="s">
        <v>113</v>
      </c>
      <c r="B1" s="74" t="s">
        <v>114</v>
      </c>
      <c r="C1" s="74" t="s">
        <v>115</v>
      </c>
      <c r="D1" s="74" t="s">
        <v>116</v>
      </c>
      <c r="E1" s="43" t="s">
        <v>117</v>
      </c>
      <c r="F1" s="74" t="s">
        <v>118</v>
      </c>
      <c r="G1" s="10" t="s">
        <v>119</v>
      </c>
      <c r="H1" s="43" t="s">
        <v>147</v>
      </c>
      <c r="I1" s="43" t="s">
        <v>148</v>
      </c>
      <c r="J1" s="43" t="s">
        <v>149</v>
      </c>
      <c r="K1" s="75" t="s">
        <v>151</v>
      </c>
      <c r="L1" s="75" t="s">
        <v>152</v>
      </c>
      <c r="M1" s="75" t="s">
        <v>153</v>
      </c>
      <c r="N1" s="75" t="s">
        <v>154</v>
      </c>
      <c r="O1" s="10" t="s">
        <v>159</v>
      </c>
      <c r="P1" s="10" t="s">
        <v>160</v>
      </c>
      <c r="Q1" s="10" t="s">
        <v>161</v>
      </c>
      <c r="R1" s="10" t="s">
        <v>162</v>
      </c>
      <c r="S1" s="10" t="s">
        <v>163</v>
      </c>
      <c r="T1" s="10" t="s">
        <v>164</v>
      </c>
      <c r="U1" s="10" t="s">
        <v>165</v>
      </c>
      <c r="V1" s="10" t="s">
        <v>166</v>
      </c>
      <c r="W1" s="10" t="s">
        <v>167</v>
      </c>
      <c r="X1" s="10" t="s">
        <v>168</v>
      </c>
      <c r="Y1" s="10" t="s">
        <v>169</v>
      </c>
      <c r="Z1" s="10" t="s">
        <v>170</v>
      </c>
      <c r="AA1" s="10" t="s">
        <v>182</v>
      </c>
      <c r="AB1" s="10" t="s">
        <v>183</v>
      </c>
      <c r="AC1" s="10" t="s">
        <v>184</v>
      </c>
      <c r="AD1" s="10" t="s">
        <v>100</v>
      </c>
      <c r="AE1" s="43" t="s">
        <v>106</v>
      </c>
      <c r="AF1" s="43" t="s">
        <v>109</v>
      </c>
      <c r="AG1" s="43" t="s">
        <v>111</v>
      </c>
    </row>
    <row r="2" spans="1:33" x14ac:dyDescent="0.2">
      <c r="A2" s="17" t="s">
        <v>25</v>
      </c>
      <c r="B2" t="s">
        <v>24</v>
      </c>
      <c r="C2" s="17" t="s">
        <v>11</v>
      </c>
      <c r="D2">
        <v>1</v>
      </c>
      <c r="E2">
        <v>101</v>
      </c>
      <c r="F2" s="21" t="s">
        <v>66</v>
      </c>
      <c r="G2" s="17">
        <v>31</v>
      </c>
      <c r="H2" s="17">
        <v>406824.14698162733</v>
      </c>
      <c r="I2">
        <v>164639.47672263347</v>
      </c>
      <c r="J2" s="76">
        <v>109.75965114842232</v>
      </c>
      <c r="K2">
        <v>192.1</v>
      </c>
      <c r="L2" s="21">
        <v>384.2</v>
      </c>
      <c r="M2">
        <v>3842</v>
      </c>
      <c r="N2">
        <v>3427.7517180000004</v>
      </c>
      <c r="O2">
        <v>0</v>
      </c>
      <c r="P2">
        <v>0</v>
      </c>
      <c r="Q2" s="17">
        <v>0</v>
      </c>
      <c r="R2" s="17">
        <v>0</v>
      </c>
      <c r="S2">
        <v>0.1</v>
      </c>
      <c r="T2">
        <v>0.2</v>
      </c>
      <c r="U2">
        <v>2</v>
      </c>
      <c r="V2" s="24">
        <v>1.7843580000000001</v>
      </c>
      <c r="W2">
        <v>0.1</v>
      </c>
      <c r="X2">
        <v>0.2</v>
      </c>
      <c r="Y2">
        <v>2</v>
      </c>
      <c r="Z2">
        <v>1.7843580000000001</v>
      </c>
      <c r="AA2">
        <v>42</v>
      </c>
      <c r="AB2">
        <v>275590.55118110235</v>
      </c>
      <c r="AC2">
        <v>111529.96810242911</v>
      </c>
      <c r="AD2">
        <v>353.80799999999999</v>
      </c>
      <c r="AE2">
        <v>33.937236908453499</v>
      </c>
      <c r="AF2">
        <v>2036.23421450721</v>
      </c>
      <c r="AG2">
        <v>2282.3131193304062</v>
      </c>
    </row>
    <row r="3" spans="1:33" x14ac:dyDescent="0.2">
      <c r="A3" s="17" t="s">
        <v>26</v>
      </c>
      <c r="B3" t="s">
        <v>24</v>
      </c>
      <c r="C3" s="17" t="s">
        <v>11</v>
      </c>
      <c r="D3">
        <v>1</v>
      </c>
      <c r="E3">
        <v>101</v>
      </c>
      <c r="F3" s="17" t="s">
        <v>65</v>
      </c>
      <c r="G3" s="17">
        <v>34</v>
      </c>
      <c r="H3" s="17">
        <v>446194.22572178481</v>
      </c>
      <c r="I3">
        <v>180572.32930869478</v>
      </c>
      <c r="J3" s="76">
        <v>120.38155287246319</v>
      </c>
      <c r="K3">
        <v>115.6</v>
      </c>
      <c r="L3" s="21">
        <v>231.2</v>
      </c>
      <c r="M3">
        <v>2312</v>
      </c>
      <c r="N3">
        <v>2062.7178480000002</v>
      </c>
      <c r="O3">
        <v>0.9</v>
      </c>
      <c r="P3">
        <v>1.8</v>
      </c>
      <c r="Q3" s="17">
        <v>18</v>
      </c>
      <c r="R3" s="17">
        <v>16.059222000000002</v>
      </c>
      <c r="S3">
        <v>0.2</v>
      </c>
      <c r="T3">
        <v>0.4</v>
      </c>
      <c r="U3">
        <v>4</v>
      </c>
      <c r="V3" s="24">
        <v>3.5687160000000002</v>
      </c>
      <c r="W3">
        <v>1.1000000000000001</v>
      </c>
      <c r="X3">
        <v>2.2000000000000002</v>
      </c>
      <c r="Y3">
        <v>22</v>
      </c>
      <c r="Z3">
        <v>19.627938</v>
      </c>
      <c r="AA3">
        <v>39</v>
      </c>
      <c r="AB3">
        <v>255905.51181102364</v>
      </c>
      <c r="AC3">
        <v>103563.54180939848</v>
      </c>
      <c r="AD3">
        <v>127.008</v>
      </c>
      <c r="AE3">
        <v>10.656173073030802</v>
      </c>
      <c r="AF3">
        <v>639.37038438184811</v>
      </c>
      <c r="AG3">
        <v>716.63829533439446</v>
      </c>
    </row>
    <row r="4" spans="1:33" x14ac:dyDescent="0.2">
      <c r="A4" s="17" t="s">
        <v>27</v>
      </c>
      <c r="B4" t="s">
        <v>24</v>
      </c>
      <c r="C4" s="17" t="s">
        <v>13</v>
      </c>
      <c r="D4">
        <v>1</v>
      </c>
      <c r="E4">
        <v>102</v>
      </c>
      <c r="F4" s="21" t="s">
        <v>66</v>
      </c>
      <c r="G4" s="17">
        <v>23</v>
      </c>
      <c r="H4" s="17">
        <v>301837.27034120733</v>
      </c>
      <c r="I4">
        <v>122151.86982646998</v>
      </c>
      <c r="J4" s="76">
        <v>81.434579884313322</v>
      </c>
      <c r="K4">
        <v>234.9</v>
      </c>
      <c r="L4" s="21">
        <v>469.8</v>
      </c>
      <c r="M4">
        <v>4698</v>
      </c>
      <c r="N4">
        <v>4191.4569420000007</v>
      </c>
      <c r="O4">
        <v>0</v>
      </c>
      <c r="P4">
        <v>0</v>
      </c>
      <c r="Q4" s="17">
        <v>0</v>
      </c>
      <c r="R4" s="17">
        <v>0</v>
      </c>
      <c r="S4">
        <v>0.9</v>
      </c>
      <c r="T4">
        <v>1.8</v>
      </c>
      <c r="U4">
        <v>18</v>
      </c>
      <c r="V4" s="24">
        <v>16.059222000000002</v>
      </c>
      <c r="W4">
        <v>0.9</v>
      </c>
      <c r="X4">
        <v>1.8</v>
      </c>
      <c r="Y4">
        <v>18</v>
      </c>
      <c r="Z4">
        <v>16.059222000000002</v>
      </c>
      <c r="AA4">
        <v>64</v>
      </c>
      <c r="AB4">
        <v>419947.50656167982</v>
      </c>
      <c r="AC4">
        <v>169950.42758465389</v>
      </c>
      <c r="AD4">
        <v>317.52</v>
      </c>
      <c r="AE4">
        <v>28.76446718024193</v>
      </c>
      <c r="AF4">
        <v>1725.8680308145158</v>
      </c>
      <c r="AG4">
        <v>1934.4391823384499</v>
      </c>
    </row>
    <row r="5" spans="1:33" x14ac:dyDescent="0.2">
      <c r="A5" s="17" t="s">
        <v>28</v>
      </c>
      <c r="B5" t="s">
        <v>24</v>
      </c>
      <c r="C5" s="17" t="s">
        <v>13</v>
      </c>
      <c r="D5">
        <v>1</v>
      </c>
      <c r="E5">
        <v>102</v>
      </c>
      <c r="F5" s="17" t="s">
        <v>65</v>
      </c>
      <c r="G5" s="17">
        <v>30</v>
      </c>
      <c r="H5" s="17">
        <v>393700.78740157484</v>
      </c>
      <c r="I5">
        <v>159328.52586061304</v>
      </c>
      <c r="J5" s="76">
        <v>106.2190172404087</v>
      </c>
      <c r="K5">
        <v>177.3</v>
      </c>
      <c r="L5" s="21">
        <v>354.6</v>
      </c>
      <c r="M5">
        <v>3546</v>
      </c>
      <c r="N5">
        <v>3163.6667340000004</v>
      </c>
      <c r="O5">
        <v>0</v>
      </c>
      <c r="P5">
        <v>0</v>
      </c>
      <c r="Q5" s="17">
        <v>0</v>
      </c>
      <c r="R5" s="17">
        <v>0</v>
      </c>
      <c r="S5">
        <v>21.5</v>
      </c>
      <c r="T5">
        <v>43</v>
      </c>
      <c r="U5">
        <v>430</v>
      </c>
      <c r="V5" s="24">
        <v>383.63697000000002</v>
      </c>
      <c r="W5">
        <v>21.5</v>
      </c>
      <c r="X5">
        <v>43</v>
      </c>
      <c r="Y5">
        <v>430</v>
      </c>
      <c r="Z5">
        <v>383.63697000000002</v>
      </c>
      <c r="AA5">
        <v>65</v>
      </c>
      <c r="AB5">
        <v>426509.18635170604</v>
      </c>
      <c r="AC5">
        <v>172605.90301566411</v>
      </c>
      <c r="AD5">
        <v>285.76799999999997</v>
      </c>
      <c r="AE5">
        <v>26.5036304606935</v>
      </c>
      <c r="AF5">
        <v>1590.21782764161</v>
      </c>
      <c r="AG5">
        <v>1782.3956521120983</v>
      </c>
    </row>
    <row r="6" spans="1:33" x14ac:dyDescent="0.2">
      <c r="A6" s="17" t="s">
        <v>57</v>
      </c>
      <c r="B6" t="s">
        <v>24</v>
      </c>
      <c r="C6" s="17" t="s">
        <v>13</v>
      </c>
      <c r="D6">
        <v>1</v>
      </c>
      <c r="E6">
        <v>102</v>
      </c>
      <c r="F6" s="17" t="s">
        <v>67</v>
      </c>
      <c r="G6" s="17">
        <v>24</v>
      </c>
      <c r="H6" s="17">
        <v>314960.62992125982</v>
      </c>
      <c r="I6">
        <v>127462.82068849042</v>
      </c>
      <c r="J6" s="76">
        <v>84.97521379232694</v>
      </c>
      <c r="K6">
        <v>316.10000000000002</v>
      </c>
      <c r="L6" s="21">
        <v>632.20000000000005</v>
      </c>
      <c r="M6">
        <v>6322</v>
      </c>
      <c r="N6">
        <v>5640.355638</v>
      </c>
      <c r="O6">
        <v>0</v>
      </c>
      <c r="P6">
        <v>0</v>
      </c>
      <c r="Q6" s="17">
        <v>0</v>
      </c>
      <c r="R6" s="17">
        <v>0</v>
      </c>
      <c r="S6">
        <v>0</v>
      </c>
      <c r="T6">
        <v>0</v>
      </c>
      <c r="U6">
        <v>0</v>
      </c>
      <c r="V6" s="24">
        <v>0</v>
      </c>
      <c r="W6">
        <v>0</v>
      </c>
      <c r="X6">
        <v>0</v>
      </c>
      <c r="Y6">
        <v>0</v>
      </c>
      <c r="Z6">
        <v>0</v>
      </c>
      <c r="AA6">
        <v>40</v>
      </c>
      <c r="AB6">
        <v>262467.19160104985</v>
      </c>
      <c r="AC6">
        <v>106219.01724040868</v>
      </c>
      <c r="AD6">
        <v>535.24800000000005</v>
      </c>
      <c r="AE6">
        <v>51.158888043758012</v>
      </c>
      <c r="AF6">
        <v>3069.5332826254808</v>
      </c>
      <c r="AG6">
        <v>3440.4863798307701</v>
      </c>
    </row>
    <row r="7" spans="1:33" x14ac:dyDescent="0.2">
      <c r="A7" s="17" t="s">
        <v>29</v>
      </c>
      <c r="B7" t="s">
        <v>24</v>
      </c>
      <c r="C7" s="17" t="s">
        <v>10</v>
      </c>
      <c r="D7">
        <v>1</v>
      </c>
      <c r="E7">
        <v>103</v>
      </c>
      <c r="F7" s="21" t="s">
        <v>66</v>
      </c>
      <c r="G7" s="17">
        <v>34</v>
      </c>
      <c r="H7" s="17">
        <v>446194.22572178481</v>
      </c>
      <c r="I7">
        <v>180572.32930869478</v>
      </c>
      <c r="J7" s="76">
        <v>120.38155287246319</v>
      </c>
      <c r="K7">
        <v>187.8</v>
      </c>
      <c r="L7" s="21">
        <v>375.6</v>
      </c>
      <c r="M7">
        <v>3756</v>
      </c>
      <c r="N7">
        <v>3351.0243240000004</v>
      </c>
      <c r="O7">
        <v>0</v>
      </c>
      <c r="P7">
        <v>0</v>
      </c>
      <c r="Q7" s="17">
        <v>0</v>
      </c>
      <c r="R7" s="17">
        <v>0</v>
      </c>
      <c r="S7">
        <v>2.7</v>
      </c>
      <c r="T7">
        <v>5.4</v>
      </c>
      <c r="U7">
        <v>54</v>
      </c>
      <c r="V7" s="24">
        <v>48.177666000000002</v>
      </c>
      <c r="W7">
        <v>2.7</v>
      </c>
      <c r="X7">
        <v>5.4</v>
      </c>
      <c r="Y7">
        <v>54</v>
      </c>
      <c r="Z7">
        <v>48.177666000000002</v>
      </c>
      <c r="AA7">
        <v>66</v>
      </c>
      <c r="AB7">
        <v>433070.86614173232</v>
      </c>
      <c r="AC7">
        <v>175261.37844667435</v>
      </c>
      <c r="AD7">
        <v>512.56799999999998</v>
      </c>
      <c r="AE7">
        <v>46.957105514478968</v>
      </c>
      <c r="AF7">
        <v>2817.4263308687382</v>
      </c>
      <c r="AG7">
        <v>3157.9123029542247</v>
      </c>
    </row>
    <row r="8" spans="1:33" x14ac:dyDescent="0.2">
      <c r="A8" s="17" t="s">
        <v>30</v>
      </c>
      <c r="B8" t="s">
        <v>24</v>
      </c>
      <c r="C8" s="17" t="s">
        <v>10</v>
      </c>
      <c r="D8">
        <v>1</v>
      </c>
      <c r="E8">
        <v>103</v>
      </c>
      <c r="F8" s="17" t="s">
        <v>65</v>
      </c>
      <c r="G8" s="17">
        <v>29</v>
      </c>
      <c r="H8" s="17">
        <v>380577.42782152235</v>
      </c>
      <c r="I8">
        <v>154017.57499859261</v>
      </c>
      <c r="J8" s="76">
        <v>102.67838333239507</v>
      </c>
      <c r="K8">
        <v>336.7</v>
      </c>
      <c r="L8" s="21">
        <v>673.4</v>
      </c>
      <c r="M8">
        <v>6734</v>
      </c>
      <c r="N8">
        <v>6007.9333860000006</v>
      </c>
      <c r="O8">
        <v>0</v>
      </c>
      <c r="P8">
        <v>0</v>
      </c>
      <c r="Q8" s="17">
        <v>0</v>
      </c>
      <c r="R8" s="17">
        <v>0</v>
      </c>
      <c r="S8">
        <v>4.2</v>
      </c>
      <c r="T8">
        <v>8.4</v>
      </c>
      <c r="U8">
        <v>84</v>
      </c>
      <c r="V8" s="24">
        <v>74.943036000000006</v>
      </c>
      <c r="W8">
        <v>4.2</v>
      </c>
      <c r="X8">
        <v>8.4</v>
      </c>
      <c r="Y8">
        <v>84</v>
      </c>
      <c r="Z8">
        <v>74.943036000000006</v>
      </c>
      <c r="AA8">
        <v>35</v>
      </c>
      <c r="AB8">
        <v>229658.79265091865</v>
      </c>
      <c r="AC8">
        <v>92941.640085357605</v>
      </c>
      <c r="AD8">
        <v>430.92</v>
      </c>
      <c r="AE8">
        <v>42.35983084749914</v>
      </c>
      <c r="AF8">
        <v>2541.5898508499486</v>
      </c>
      <c r="AG8">
        <v>2848.7409843251644</v>
      </c>
    </row>
    <row r="9" spans="1:33" x14ac:dyDescent="0.2">
      <c r="A9" s="17" t="s">
        <v>31</v>
      </c>
      <c r="B9" t="s">
        <v>24</v>
      </c>
      <c r="C9" s="17" t="s">
        <v>12</v>
      </c>
      <c r="D9">
        <v>1</v>
      </c>
      <c r="E9">
        <v>104</v>
      </c>
      <c r="F9" s="21" t="s">
        <v>66</v>
      </c>
      <c r="G9" s="17">
        <v>33</v>
      </c>
      <c r="H9" s="17">
        <v>433070.86614173232</v>
      </c>
      <c r="I9">
        <v>175261.37844667435</v>
      </c>
      <c r="J9" s="76">
        <v>116.84091896444957</v>
      </c>
      <c r="K9">
        <v>204</v>
      </c>
      <c r="L9" s="21">
        <v>408</v>
      </c>
      <c r="M9">
        <v>4080</v>
      </c>
      <c r="N9">
        <v>3640.0903200000002</v>
      </c>
      <c r="O9">
        <v>7.2</v>
      </c>
      <c r="P9">
        <v>14.4</v>
      </c>
      <c r="Q9" s="17">
        <v>144</v>
      </c>
      <c r="R9" s="17">
        <v>128.47377600000002</v>
      </c>
      <c r="S9">
        <v>0.4</v>
      </c>
      <c r="T9">
        <v>0.8</v>
      </c>
      <c r="U9">
        <v>8</v>
      </c>
      <c r="V9" s="24">
        <v>7.1374320000000004</v>
      </c>
      <c r="W9">
        <v>7.6000000000000005</v>
      </c>
      <c r="X9">
        <v>15.200000000000001</v>
      </c>
      <c r="Y9">
        <v>152</v>
      </c>
      <c r="Z9">
        <v>135.611208</v>
      </c>
      <c r="AA9">
        <v>45</v>
      </c>
      <c r="AB9">
        <v>295275.59055118111</v>
      </c>
      <c r="AC9">
        <v>119496.39439545978</v>
      </c>
      <c r="AD9">
        <v>512.56799999999998</v>
      </c>
      <c r="AE9">
        <v>43.993228805025474</v>
      </c>
      <c r="AF9">
        <v>2639.5937283015287</v>
      </c>
      <c r="AG9">
        <v>2958.588630366768</v>
      </c>
    </row>
    <row r="10" spans="1:33" x14ac:dyDescent="0.2">
      <c r="A10" s="17" t="s">
        <v>32</v>
      </c>
      <c r="B10" t="s">
        <v>24</v>
      </c>
      <c r="C10" s="17" t="s">
        <v>12</v>
      </c>
      <c r="D10">
        <v>1</v>
      </c>
      <c r="E10">
        <v>104</v>
      </c>
      <c r="F10" s="17" t="s">
        <v>65</v>
      </c>
      <c r="G10" s="17">
        <v>29</v>
      </c>
      <c r="H10" s="17">
        <v>380577.42782152235</v>
      </c>
      <c r="I10">
        <v>154017.57499859261</v>
      </c>
      <c r="J10" s="76">
        <v>102.67838333239507</v>
      </c>
      <c r="K10">
        <v>257.8</v>
      </c>
      <c r="L10" s="21">
        <v>515.6</v>
      </c>
      <c r="M10">
        <v>5156</v>
      </c>
      <c r="N10">
        <v>4600.0749240000005</v>
      </c>
      <c r="O10">
        <v>0</v>
      </c>
      <c r="P10">
        <v>0</v>
      </c>
      <c r="Q10" s="17">
        <v>0</v>
      </c>
      <c r="R10" s="17">
        <v>0</v>
      </c>
      <c r="S10">
        <v>13.1</v>
      </c>
      <c r="T10">
        <v>26.2</v>
      </c>
      <c r="U10">
        <v>262</v>
      </c>
      <c r="V10" s="24">
        <v>233.75089800000001</v>
      </c>
      <c r="W10">
        <v>13.1</v>
      </c>
      <c r="X10">
        <v>26.2</v>
      </c>
      <c r="Y10">
        <v>262</v>
      </c>
      <c r="Z10">
        <v>233.75089800000001</v>
      </c>
      <c r="AA10">
        <v>59</v>
      </c>
      <c r="AB10">
        <v>387139.10761154856</v>
      </c>
      <c r="AC10">
        <v>156673.05042960282</v>
      </c>
      <c r="AD10">
        <v>444.52800000000002</v>
      </c>
      <c r="AE10">
        <v>39.312638499154183</v>
      </c>
      <c r="AF10">
        <v>2358.7583099492508</v>
      </c>
      <c r="AG10">
        <v>2643.8142517066176</v>
      </c>
    </row>
    <row r="11" spans="1:33" x14ac:dyDescent="0.2">
      <c r="A11" s="17" t="s">
        <v>72</v>
      </c>
      <c r="B11" t="s">
        <v>24</v>
      </c>
      <c r="C11" s="17" t="s">
        <v>11</v>
      </c>
      <c r="D11">
        <v>2</v>
      </c>
      <c r="E11">
        <v>201</v>
      </c>
      <c r="F11" s="21" t="s">
        <v>66</v>
      </c>
      <c r="G11" s="17">
        <v>32</v>
      </c>
      <c r="H11" s="17">
        <v>419947.50656167982</v>
      </c>
      <c r="I11">
        <v>169950.42758465389</v>
      </c>
      <c r="J11" s="76">
        <v>113.30028505643592</v>
      </c>
      <c r="K11">
        <v>139.80000000000001</v>
      </c>
      <c r="L11" s="21">
        <v>279.60000000000002</v>
      </c>
      <c r="M11">
        <v>2796</v>
      </c>
      <c r="N11">
        <v>2494.5324840000003</v>
      </c>
      <c r="O11">
        <v>0</v>
      </c>
      <c r="P11">
        <v>0</v>
      </c>
      <c r="Q11" s="17">
        <v>0</v>
      </c>
      <c r="R11" s="17">
        <v>0</v>
      </c>
      <c r="S11">
        <v>3.2</v>
      </c>
      <c r="T11">
        <v>6.4</v>
      </c>
      <c r="U11">
        <v>64</v>
      </c>
      <c r="V11" s="24">
        <v>57.099456000000004</v>
      </c>
      <c r="W11">
        <v>3.2</v>
      </c>
      <c r="X11">
        <v>6.4</v>
      </c>
      <c r="Y11">
        <v>64</v>
      </c>
      <c r="Z11">
        <v>57.099456000000004</v>
      </c>
      <c r="AA11">
        <v>34</v>
      </c>
      <c r="AB11">
        <v>223097.1128608924</v>
      </c>
      <c r="AC11">
        <v>90286.164654347391</v>
      </c>
      <c r="AD11">
        <v>358.34399999999999</v>
      </c>
      <c r="AE11">
        <v>31.121991184429824</v>
      </c>
      <c r="AF11">
        <v>1867.3194710657895</v>
      </c>
      <c r="AG11">
        <v>2092.9850291440903</v>
      </c>
    </row>
    <row r="12" spans="1:33" x14ac:dyDescent="0.2">
      <c r="A12" s="17" t="s">
        <v>73</v>
      </c>
      <c r="B12" t="s">
        <v>24</v>
      </c>
      <c r="C12" s="17" t="s">
        <v>11</v>
      </c>
      <c r="D12">
        <v>2</v>
      </c>
      <c r="E12">
        <v>201</v>
      </c>
      <c r="F12" s="17" t="s">
        <v>65</v>
      </c>
      <c r="G12" s="17">
        <v>39</v>
      </c>
      <c r="H12" s="17">
        <v>511811.02362204727</v>
      </c>
      <c r="I12">
        <v>207127.08361879695</v>
      </c>
      <c r="J12" s="76">
        <v>138.08472241253131</v>
      </c>
      <c r="K12">
        <v>196</v>
      </c>
      <c r="L12" s="21">
        <v>392</v>
      </c>
      <c r="M12">
        <v>3920</v>
      </c>
      <c r="N12">
        <v>3497.34168</v>
      </c>
      <c r="O12">
        <v>4</v>
      </c>
      <c r="P12">
        <v>8</v>
      </c>
      <c r="Q12" s="17">
        <v>80</v>
      </c>
      <c r="R12" s="17">
        <v>71.374320000000012</v>
      </c>
      <c r="S12">
        <v>1.9</v>
      </c>
      <c r="T12">
        <v>3.8</v>
      </c>
      <c r="U12">
        <v>38</v>
      </c>
      <c r="V12" s="24">
        <v>33.902802000000001</v>
      </c>
      <c r="W12">
        <v>5.9</v>
      </c>
      <c r="X12">
        <v>11.8</v>
      </c>
      <c r="Y12">
        <v>118</v>
      </c>
      <c r="Z12">
        <v>105.27712200000001</v>
      </c>
      <c r="AA12">
        <v>42</v>
      </c>
      <c r="AB12">
        <v>275590.55118110235</v>
      </c>
      <c r="AC12">
        <v>111529.96810242911</v>
      </c>
      <c r="AD12">
        <v>190.512</v>
      </c>
      <c r="AE12">
        <v>17.949891534503916</v>
      </c>
      <c r="AF12">
        <v>1076.9934920702349</v>
      </c>
      <c r="AG12">
        <v>1207.1481555869227</v>
      </c>
    </row>
    <row r="13" spans="1:33" x14ac:dyDescent="0.2">
      <c r="A13" s="17" t="s">
        <v>74</v>
      </c>
      <c r="B13" t="s">
        <v>24</v>
      </c>
      <c r="C13" s="17" t="s">
        <v>10</v>
      </c>
      <c r="D13">
        <v>2</v>
      </c>
      <c r="E13">
        <v>201</v>
      </c>
      <c r="F13" s="21" t="s">
        <v>66</v>
      </c>
      <c r="G13" s="17">
        <v>20</v>
      </c>
      <c r="H13" s="17">
        <v>262467.19160104985</v>
      </c>
      <c r="I13">
        <v>106219.01724040868</v>
      </c>
      <c r="J13" s="76">
        <v>70.812678160272441</v>
      </c>
      <c r="K13">
        <v>248.6</v>
      </c>
      <c r="L13" s="21">
        <v>497.2</v>
      </c>
      <c r="M13">
        <v>4972</v>
      </c>
      <c r="N13">
        <v>4435.9139880000002</v>
      </c>
      <c r="O13">
        <v>0</v>
      </c>
      <c r="P13">
        <v>0</v>
      </c>
      <c r="Q13" s="17">
        <v>0</v>
      </c>
      <c r="R13" s="17">
        <v>0</v>
      </c>
      <c r="S13">
        <v>12.5</v>
      </c>
      <c r="T13">
        <v>25</v>
      </c>
      <c r="U13">
        <v>250</v>
      </c>
      <c r="V13" s="24">
        <v>223.04475000000002</v>
      </c>
      <c r="W13">
        <v>12.5</v>
      </c>
      <c r="X13">
        <v>25</v>
      </c>
      <c r="Y13">
        <v>250</v>
      </c>
      <c r="Z13">
        <v>223.04475000000002</v>
      </c>
      <c r="AA13">
        <v>53</v>
      </c>
      <c r="AB13">
        <v>347769.02887139108</v>
      </c>
      <c r="AC13">
        <v>140740.19784354151</v>
      </c>
      <c r="AD13">
        <v>616.89599999999996</v>
      </c>
      <c r="AE13">
        <v>55.395642569608775</v>
      </c>
      <c r="AF13">
        <v>3323.7385541765266</v>
      </c>
      <c r="AG13">
        <v>3725.4123584487597</v>
      </c>
    </row>
    <row r="14" spans="1:33" x14ac:dyDescent="0.2">
      <c r="A14" s="17" t="s">
        <v>75</v>
      </c>
      <c r="B14" t="s">
        <v>24</v>
      </c>
      <c r="C14" s="17" t="s">
        <v>10</v>
      </c>
      <c r="D14">
        <v>2</v>
      </c>
      <c r="E14">
        <v>202</v>
      </c>
      <c r="F14" s="17" t="s">
        <v>65</v>
      </c>
      <c r="G14" s="17">
        <v>39</v>
      </c>
      <c r="H14" s="17">
        <v>511811.02362204727</v>
      </c>
      <c r="I14">
        <v>207127.08361879695</v>
      </c>
      <c r="J14" s="76">
        <v>138.08472241253131</v>
      </c>
      <c r="K14">
        <v>204.4</v>
      </c>
      <c r="L14" s="21">
        <v>408.8</v>
      </c>
      <c r="M14">
        <v>4088</v>
      </c>
      <c r="N14">
        <v>3647.2277520000002</v>
      </c>
      <c r="O14">
        <v>49</v>
      </c>
      <c r="P14">
        <v>98</v>
      </c>
      <c r="Q14" s="17">
        <v>980</v>
      </c>
      <c r="R14" s="17">
        <v>874.33542</v>
      </c>
      <c r="S14">
        <v>0</v>
      </c>
      <c r="T14">
        <v>0</v>
      </c>
      <c r="U14">
        <v>0</v>
      </c>
      <c r="V14" s="24">
        <v>0</v>
      </c>
      <c r="W14">
        <v>49</v>
      </c>
      <c r="X14">
        <v>98</v>
      </c>
      <c r="Y14">
        <v>980</v>
      </c>
      <c r="Z14">
        <v>874.33542</v>
      </c>
      <c r="AA14">
        <v>48</v>
      </c>
      <c r="AB14">
        <v>314960.62992125982</v>
      </c>
      <c r="AC14">
        <v>127462.82068849042</v>
      </c>
      <c r="AD14">
        <v>530.71199999999999</v>
      </c>
      <c r="AE14">
        <v>52.95171716212603</v>
      </c>
      <c r="AF14">
        <v>3177.103029727562</v>
      </c>
      <c r="AG14">
        <v>3561.0559308701377</v>
      </c>
    </row>
    <row r="15" spans="1:33" x14ac:dyDescent="0.2">
      <c r="A15" s="17" t="s">
        <v>76</v>
      </c>
      <c r="B15" t="s">
        <v>24</v>
      </c>
      <c r="C15" s="17" t="s">
        <v>12</v>
      </c>
      <c r="D15">
        <v>2</v>
      </c>
      <c r="E15">
        <v>202</v>
      </c>
      <c r="F15" s="21" t="s">
        <v>66</v>
      </c>
      <c r="G15" s="17">
        <v>34</v>
      </c>
      <c r="H15" s="17">
        <v>446194.22572178481</v>
      </c>
      <c r="I15">
        <v>180572.32930869478</v>
      </c>
      <c r="J15" s="76">
        <v>120.38155287246319</v>
      </c>
      <c r="K15">
        <v>218.9</v>
      </c>
      <c r="L15" s="21">
        <v>437.8</v>
      </c>
      <c r="M15">
        <v>4378</v>
      </c>
      <c r="N15">
        <v>3905.9596620000002</v>
      </c>
      <c r="O15">
        <v>0</v>
      </c>
      <c r="P15">
        <v>0</v>
      </c>
      <c r="Q15" s="17">
        <v>0</v>
      </c>
      <c r="R15" s="17">
        <v>0</v>
      </c>
      <c r="S15">
        <v>0.9</v>
      </c>
      <c r="T15">
        <v>1.8</v>
      </c>
      <c r="U15">
        <v>18</v>
      </c>
      <c r="V15" s="24">
        <v>16.059222000000002</v>
      </c>
      <c r="W15">
        <v>0.9</v>
      </c>
      <c r="X15">
        <v>1.8</v>
      </c>
      <c r="Y15">
        <v>18</v>
      </c>
      <c r="Z15">
        <v>16.059222000000002</v>
      </c>
      <c r="AA15">
        <v>46</v>
      </c>
      <c r="AB15">
        <v>301837.27034120733</v>
      </c>
      <c r="AC15">
        <v>122151.86982646998</v>
      </c>
      <c r="AD15">
        <v>303.91199999999998</v>
      </c>
      <c r="AE15">
        <v>30.150489691430057</v>
      </c>
      <c r="AF15">
        <v>1809.0293814858035</v>
      </c>
      <c r="AG15">
        <v>2027.6505822383626</v>
      </c>
    </row>
    <row r="16" spans="1:33" x14ac:dyDescent="0.2">
      <c r="A16" s="17" t="s">
        <v>77</v>
      </c>
      <c r="B16" t="s">
        <v>24</v>
      </c>
      <c r="C16" s="17" t="s">
        <v>12</v>
      </c>
      <c r="D16">
        <v>2</v>
      </c>
      <c r="E16">
        <v>203</v>
      </c>
      <c r="F16" s="17" t="s">
        <v>65</v>
      </c>
      <c r="G16" s="17">
        <v>22</v>
      </c>
      <c r="H16" s="17">
        <v>288713.91076115484</v>
      </c>
      <c r="I16">
        <v>116840.91896444955</v>
      </c>
      <c r="J16" s="76">
        <v>77.89394597629969</v>
      </c>
      <c r="K16">
        <v>255.6</v>
      </c>
      <c r="L16" s="21">
        <v>511.2</v>
      </c>
      <c r="M16">
        <v>5112</v>
      </c>
      <c r="N16">
        <v>4560.8190480000003</v>
      </c>
      <c r="O16">
        <v>1.7</v>
      </c>
      <c r="P16">
        <v>3.4</v>
      </c>
      <c r="Q16" s="17">
        <v>34</v>
      </c>
      <c r="R16" s="17">
        <v>30.334086000000003</v>
      </c>
      <c r="S16">
        <v>12.8</v>
      </c>
      <c r="T16">
        <v>25.6</v>
      </c>
      <c r="U16">
        <v>256</v>
      </c>
      <c r="V16" s="24">
        <v>228.39782400000001</v>
      </c>
      <c r="W16">
        <v>14.5</v>
      </c>
      <c r="X16">
        <v>29</v>
      </c>
      <c r="Y16">
        <v>290</v>
      </c>
      <c r="Z16">
        <v>258.73191000000003</v>
      </c>
      <c r="AA16">
        <v>25</v>
      </c>
      <c r="AB16">
        <v>164041.99475065616</v>
      </c>
      <c r="AC16">
        <v>66386.885775255418</v>
      </c>
      <c r="AD16">
        <v>312.98399999999998</v>
      </c>
      <c r="AE16">
        <v>30.802100274612009</v>
      </c>
      <c r="AF16">
        <v>1848.1260164767205</v>
      </c>
      <c r="AG16">
        <v>2071.4720455679321</v>
      </c>
    </row>
    <row r="17" spans="1:33" x14ac:dyDescent="0.2">
      <c r="A17" s="17" t="s">
        <v>78</v>
      </c>
      <c r="B17" t="s">
        <v>24</v>
      </c>
      <c r="C17" s="17" t="s">
        <v>13</v>
      </c>
      <c r="D17">
        <v>2</v>
      </c>
      <c r="E17">
        <v>203</v>
      </c>
      <c r="F17" s="21" t="s">
        <v>66</v>
      </c>
      <c r="G17" s="17">
        <v>38</v>
      </c>
      <c r="H17" s="17">
        <v>498687.66404199478</v>
      </c>
      <c r="I17">
        <v>201816.13275677653</v>
      </c>
      <c r="J17" s="76">
        <v>134.5440885045177</v>
      </c>
      <c r="K17">
        <v>177.8</v>
      </c>
      <c r="L17" s="21">
        <v>355.6</v>
      </c>
      <c r="M17">
        <v>3556</v>
      </c>
      <c r="N17">
        <v>3172.5885240000002</v>
      </c>
      <c r="O17">
        <v>0</v>
      </c>
      <c r="P17">
        <v>0</v>
      </c>
      <c r="Q17" s="17">
        <v>0</v>
      </c>
      <c r="R17" s="17">
        <v>0</v>
      </c>
      <c r="S17">
        <v>1.3</v>
      </c>
      <c r="T17">
        <v>2.6</v>
      </c>
      <c r="U17">
        <v>26</v>
      </c>
      <c r="V17" s="24">
        <v>23.196654000000002</v>
      </c>
      <c r="W17">
        <v>1.3</v>
      </c>
      <c r="X17">
        <v>2.6</v>
      </c>
      <c r="Y17">
        <v>26</v>
      </c>
      <c r="Z17">
        <v>23.196654000000002</v>
      </c>
      <c r="AA17">
        <v>40</v>
      </c>
      <c r="AB17">
        <v>262467.19160104985</v>
      </c>
      <c r="AC17">
        <v>106219.01724040868</v>
      </c>
      <c r="AD17">
        <v>567</v>
      </c>
      <c r="AE17">
        <v>56.765207670645502</v>
      </c>
      <c r="AF17">
        <v>3405.9124602387301</v>
      </c>
      <c r="AG17">
        <v>3817.5169810585803</v>
      </c>
    </row>
    <row r="18" spans="1:33" x14ac:dyDescent="0.2">
      <c r="A18" s="17" t="s">
        <v>79</v>
      </c>
      <c r="B18" t="s">
        <v>24</v>
      </c>
      <c r="C18" s="17" t="s">
        <v>13</v>
      </c>
      <c r="D18">
        <v>2</v>
      </c>
      <c r="E18">
        <v>204</v>
      </c>
      <c r="F18" s="17" t="s">
        <v>65</v>
      </c>
      <c r="G18" s="17">
        <v>28</v>
      </c>
      <c r="H18" s="17">
        <v>367454.06824146985</v>
      </c>
      <c r="I18">
        <v>148706.62413657218</v>
      </c>
      <c r="J18" s="76">
        <v>99.137749424381454</v>
      </c>
      <c r="K18">
        <v>91.2</v>
      </c>
      <c r="L18" s="21">
        <v>182.4</v>
      </c>
      <c r="M18">
        <v>1824</v>
      </c>
      <c r="N18">
        <v>1627.3344960000002</v>
      </c>
      <c r="O18">
        <v>28.2</v>
      </c>
      <c r="P18">
        <v>56.4</v>
      </c>
      <c r="Q18" s="17">
        <v>564</v>
      </c>
      <c r="R18" s="17">
        <v>503.18895600000002</v>
      </c>
      <c r="S18">
        <v>19.3</v>
      </c>
      <c r="T18">
        <v>38.6</v>
      </c>
      <c r="U18">
        <v>386</v>
      </c>
      <c r="V18" s="24">
        <v>344.38109400000002</v>
      </c>
      <c r="W18">
        <v>47.5</v>
      </c>
      <c r="X18">
        <v>95</v>
      </c>
      <c r="Y18">
        <v>950</v>
      </c>
      <c r="Z18">
        <v>847.57005000000004</v>
      </c>
      <c r="AA18">
        <v>45</v>
      </c>
      <c r="AB18">
        <v>295275.59055118111</v>
      </c>
      <c r="AC18">
        <v>119496.39439545978</v>
      </c>
      <c r="AD18">
        <v>408.24</v>
      </c>
      <c r="AE18">
        <v>38.556626220324297</v>
      </c>
      <c r="AF18">
        <v>2313.3975732194576</v>
      </c>
      <c r="AG18">
        <v>2592.9716699430287</v>
      </c>
    </row>
    <row r="19" spans="1:33" x14ac:dyDescent="0.2">
      <c r="A19" s="21" t="s">
        <v>80</v>
      </c>
      <c r="B19" t="s">
        <v>24</v>
      </c>
      <c r="C19" s="17" t="s">
        <v>13</v>
      </c>
      <c r="D19">
        <v>2</v>
      </c>
      <c r="E19">
        <v>204</v>
      </c>
      <c r="F19" s="17" t="s">
        <v>67</v>
      </c>
      <c r="G19" s="17">
        <v>26</v>
      </c>
      <c r="H19" s="17">
        <v>341207.34908136487</v>
      </c>
      <c r="I19">
        <v>138084.72241253129</v>
      </c>
      <c r="J19" s="76">
        <v>92.05648160835419</v>
      </c>
      <c r="K19">
        <v>289.10000000000002</v>
      </c>
      <c r="L19" s="21">
        <v>578.20000000000005</v>
      </c>
      <c r="M19">
        <v>5782</v>
      </c>
      <c r="N19">
        <v>5158.5789780000005</v>
      </c>
      <c r="O19">
        <v>0</v>
      </c>
      <c r="P19">
        <v>0</v>
      </c>
      <c r="Q19" s="17">
        <v>0</v>
      </c>
      <c r="R19" s="17">
        <v>0</v>
      </c>
      <c r="S19">
        <v>0</v>
      </c>
      <c r="T19">
        <v>0</v>
      </c>
      <c r="U19">
        <v>0</v>
      </c>
      <c r="V19" s="24">
        <v>0</v>
      </c>
      <c r="W19">
        <v>0</v>
      </c>
      <c r="X19">
        <v>0</v>
      </c>
      <c r="Y19">
        <v>0</v>
      </c>
      <c r="Z19">
        <v>0</v>
      </c>
      <c r="AA19">
        <v>60</v>
      </c>
      <c r="AB19">
        <v>393700.78740157484</v>
      </c>
      <c r="AC19">
        <v>159328.52586061304</v>
      </c>
      <c r="AD19">
        <v>793.8</v>
      </c>
      <c r="AE19">
        <v>71.91116795060482</v>
      </c>
      <c r="AF19">
        <v>4314.6700770362895</v>
      </c>
      <c r="AG19">
        <v>4836.0979558461249</v>
      </c>
    </row>
    <row r="20" spans="1:33" x14ac:dyDescent="0.2">
      <c r="A20" s="17" t="s">
        <v>81</v>
      </c>
      <c r="B20" t="s">
        <v>24</v>
      </c>
      <c r="C20" s="17" t="s">
        <v>11</v>
      </c>
      <c r="D20">
        <v>3</v>
      </c>
      <c r="E20">
        <v>301</v>
      </c>
      <c r="F20" s="21" t="s">
        <v>66</v>
      </c>
      <c r="G20" s="17">
        <v>28</v>
      </c>
      <c r="H20" s="17">
        <v>367454.06824146985</v>
      </c>
      <c r="I20">
        <v>148706.62413657218</v>
      </c>
      <c r="J20" s="76">
        <v>99.137749424381454</v>
      </c>
      <c r="K20">
        <v>245.7</v>
      </c>
      <c r="L20" s="21">
        <v>491.4</v>
      </c>
      <c r="M20">
        <v>4914</v>
      </c>
      <c r="N20">
        <v>4384.167606</v>
      </c>
      <c r="O20">
        <v>0.4</v>
      </c>
      <c r="P20">
        <v>0.8</v>
      </c>
      <c r="Q20" s="17">
        <v>8</v>
      </c>
      <c r="R20" s="17">
        <v>7.1374320000000004</v>
      </c>
      <c r="S20">
        <v>0</v>
      </c>
      <c r="T20">
        <v>0</v>
      </c>
      <c r="U20">
        <v>0</v>
      </c>
      <c r="V20" s="24">
        <v>0</v>
      </c>
      <c r="W20">
        <v>0.4</v>
      </c>
      <c r="X20">
        <v>0.8</v>
      </c>
      <c r="Y20">
        <v>8</v>
      </c>
      <c r="Z20">
        <v>7.1374320000000004</v>
      </c>
      <c r="AA20">
        <v>57</v>
      </c>
      <c r="AB20">
        <v>374015.74803149607</v>
      </c>
      <c r="AC20">
        <v>151362.09956758237</v>
      </c>
      <c r="AD20">
        <v>494.42399999999998</v>
      </c>
      <c r="AE20">
        <v>44.117687969295432</v>
      </c>
      <c r="AF20">
        <v>2647.0612781577261</v>
      </c>
      <c r="AG20">
        <v>2966.9586336230864</v>
      </c>
    </row>
    <row r="21" spans="1:33" x14ac:dyDescent="0.2">
      <c r="A21" s="17" t="s">
        <v>82</v>
      </c>
      <c r="B21" t="s">
        <v>24</v>
      </c>
      <c r="C21" s="17" t="s">
        <v>11</v>
      </c>
      <c r="D21">
        <v>3</v>
      </c>
      <c r="E21">
        <v>301</v>
      </c>
      <c r="F21" s="17" t="s">
        <v>65</v>
      </c>
      <c r="G21" s="17">
        <v>22</v>
      </c>
      <c r="H21" s="17">
        <v>288713.91076115484</v>
      </c>
      <c r="I21">
        <v>116840.91896444955</v>
      </c>
      <c r="J21" s="76">
        <v>77.89394597629969</v>
      </c>
      <c r="K21">
        <v>48.7</v>
      </c>
      <c r="L21" s="21">
        <v>97.4</v>
      </c>
      <c r="M21">
        <v>974</v>
      </c>
      <c r="N21">
        <v>868.98234600000001</v>
      </c>
      <c r="O21">
        <v>11.1</v>
      </c>
      <c r="P21">
        <v>22.2</v>
      </c>
      <c r="Q21" s="17">
        <v>222</v>
      </c>
      <c r="R21" s="17">
        <v>198.063738</v>
      </c>
      <c r="S21">
        <v>13.3</v>
      </c>
      <c r="T21">
        <v>26.6</v>
      </c>
      <c r="U21">
        <v>266</v>
      </c>
      <c r="V21" s="24">
        <v>237.319614</v>
      </c>
      <c r="W21">
        <v>24.4</v>
      </c>
      <c r="X21">
        <v>48.8</v>
      </c>
      <c r="Y21">
        <v>488</v>
      </c>
      <c r="Z21">
        <v>435.383352</v>
      </c>
      <c r="AA21">
        <v>4</v>
      </c>
      <c r="AB21">
        <v>26246.719160104989</v>
      </c>
      <c r="AC21">
        <v>10621.901724040868</v>
      </c>
      <c r="AD21">
        <v>9.0719999999999992</v>
      </c>
      <c r="AE21">
        <v>0.90721473459586566</v>
      </c>
      <c r="AF21">
        <v>54.432884075751936</v>
      </c>
      <c r="AG21">
        <v>61.011098116306556</v>
      </c>
    </row>
    <row r="22" spans="1:33" x14ac:dyDescent="0.2">
      <c r="A22" s="17" t="s">
        <v>83</v>
      </c>
      <c r="B22" t="s">
        <v>24</v>
      </c>
      <c r="C22" s="17" t="s">
        <v>10</v>
      </c>
      <c r="D22">
        <v>3</v>
      </c>
      <c r="E22">
        <v>302</v>
      </c>
      <c r="F22" s="21" t="s">
        <v>66</v>
      </c>
      <c r="G22" s="17">
        <v>31</v>
      </c>
      <c r="H22" s="17">
        <v>406824.14698162733</v>
      </c>
      <c r="I22">
        <v>164639.47672263347</v>
      </c>
      <c r="J22" s="76">
        <v>109.75965114842232</v>
      </c>
      <c r="K22">
        <v>173.2</v>
      </c>
      <c r="L22" s="21">
        <v>346.4</v>
      </c>
      <c r="M22">
        <v>3464</v>
      </c>
      <c r="N22">
        <v>3090.5080560000001</v>
      </c>
      <c r="O22">
        <v>1.1000000000000001</v>
      </c>
      <c r="P22">
        <v>2.2000000000000002</v>
      </c>
      <c r="Q22" s="17">
        <v>22</v>
      </c>
      <c r="R22" s="17">
        <v>19.627938</v>
      </c>
      <c r="S22">
        <v>26.1</v>
      </c>
      <c r="T22">
        <v>52.2</v>
      </c>
      <c r="U22">
        <v>522</v>
      </c>
      <c r="V22" s="24">
        <v>465.71743800000002</v>
      </c>
      <c r="W22">
        <v>27.200000000000003</v>
      </c>
      <c r="X22">
        <v>54.400000000000006</v>
      </c>
      <c r="Y22">
        <v>544</v>
      </c>
      <c r="Z22">
        <v>485.34537600000004</v>
      </c>
      <c r="AA22">
        <v>30</v>
      </c>
      <c r="AB22">
        <v>196850.39370078742</v>
      </c>
      <c r="AC22">
        <v>79664.262930306519</v>
      </c>
      <c r="AD22">
        <v>494.42399999999998</v>
      </c>
      <c r="AE22">
        <v>50.396189942054129</v>
      </c>
      <c r="AF22">
        <v>3023.7713965232479</v>
      </c>
      <c r="AG22">
        <v>3389.1941697930815</v>
      </c>
    </row>
    <row r="23" spans="1:33" x14ac:dyDescent="0.2">
      <c r="A23" s="17" t="s">
        <v>84</v>
      </c>
      <c r="B23" t="s">
        <v>24</v>
      </c>
      <c r="C23" s="17" t="s">
        <v>10</v>
      </c>
      <c r="D23">
        <v>3</v>
      </c>
      <c r="E23">
        <v>302</v>
      </c>
      <c r="F23" s="17" t="s">
        <v>65</v>
      </c>
      <c r="G23" s="17">
        <v>28</v>
      </c>
      <c r="H23" s="17">
        <v>367454.06824146985</v>
      </c>
      <c r="I23">
        <v>148706.62413657218</v>
      </c>
      <c r="J23" s="76">
        <v>99.137749424381454</v>
      </c>
      <c r="K23">
        <v>224.2</v>
      </c>
      <c r="L23" s="21">
        <v>448.4</v>
      </c>
      <c r="M23">
        <v>4484</v>
      </c>
      <c r="N23">
        <v>4000.5306360000004</v>
      </c>
      <c r="O23">
        <v>0</v>
      </c>
      <c r="P23">
        <v>0</v>
      </c>
      <c r="Q23" s="17">
        <v>0</v>
      </c>
      <c r="R23" s="17">
        <v>0</v>
      </c>
      <c r="S23">
        <v>2.1</v>
      </c>
      <c r="T23">
        <v>4.2</v>
      </c>
      <c r="U23">
        <v>42</v>
      </c>
      <c r="V23" s="24">
        <v>37.471518000000003</v>
      </c>
      <c r="W23">
        <v>2.1</v>
      </c>
      <c r="X23">
        <v>4.2</v>
      </c>
      <c r="Y23">
        <v>42</v>
      </c>
      <c r="Z23">
        <v>37.471518000000003</v>
      </c>
      <c r="AA23">
        <v>62</v>
      </c>
      <c r="AB23">
        <v>406824.14698162733</v>
      </c>
      <c r="AC23">
        <v>164639.47672263347</v>
      </c>
      <c r="AD23">
        <v>639.57600000000002</v>
      </c>
      <c r="AE23">
        <v>59.172618199354837</v>
      </c>
      <c r="AF23">
        <v>3550.3570919612898</v>
      </c>
      <c r="AG23">
        <v>3979.4177465248117</v>
      </c>
    </row>
    <row r="24" spans="1:33" x14ac:dyDescent="0.2">
      <c r="A24" s="17" t="s">
        <v>85</v>
      </c>
      <c r="B24" t="s">
        <v>24</v>
      </c>
      <c r="C24" s="17" t="s">
        <v>12</v>
      </c>
      <c r="D24">
        <v>3</v>
      </c>
      <c r="E24">
        <v>302</v>
      </c>
      <c r="F24" s="21" t="s">
        <v>66</v>
      </c>
      <c r="G24" s="17">
        <v>29</v>
      </c>
      <c r="H24" s="17">
        <v>380577.42782152235</v>
      </c>
      <c r="I24">
        <v>154017.57499859261</v>
      </c>
      <c r="J24" s="76">
        <v>102.67838333239507</v>
      </c>
      <c r="K24">
        <v>255.2</v>
      </c>
      <c r="L24" s="21">
        <v>510.4</v>
      </c>
      <c r="M24">
        <v>5104</v>
      </c>
      <c r="N24">
        <v>4553.6816159999998</v>
      </c>
      <c r="O24">
        <v>1.4</v>
      </c>
      <c r="P24">
        <v>2.8</v>
      </c>
      <c r="Q24" s="17">
        <v>28</v>
      </c>
      <c r="R24" s="17">
        <v>24.981012</v>
      </c>
      <c r="S24">
        <v>0</v>
      </c>
      <c r="T24">
        <v>0</v>
      </c>
      <c r="U24">
        <v>0</v>
      </c>
      <c r="V24" s="24">
        <v>0</v>
      </c>
      <c r="W24">
        <v>1.4</v>
      </c>
      <c r="X24">
        <v>2.8</v>
      </c>
      <c r="Y24">
        <v>28</v>
      </c>
      <c r="Z24">
        <v>24.981012</v>
      </c>
      <c r="AA24">
        <v>84</v>
      </c>
      <c r="AB24">
        <v>551181.10236220469</v>
      </c>
      <c r="AC24">
        <v>223059.93620485821</v>
      </c>
      <c r="AD24">
        <v>417.31200000000001</v>
      </c>
      <c r="AE24">
        <v>39.366125082146226</v>
      </c>
      <c r="AF24">
        <v>2361.9675049287735</v>
      </c>
      <c r="AG24">
        <v>2647.4112778994158</v>
      </c>
    </row>
    <row r="25" spans="1:33" x14ac:dyDescent="0.2">
      <c r="A25" s="17" t="s">
        <v>86</v>
      </c>
      <c r="B25" t="s">
        <v>24</v>
      </c>
      <c r="C25" s="17" t="s">
        <v>12</v>
      </c>
      <c r="D25">
        <v>3</v>
      </c>
      <c r="E25">
        <v>303</v>
      </c>
      <c r="F25" s="17" t="s">
        <v>65</v>
      </c>
      <c r="G25" s="17">
        <v>28</v>
      </c>
      <c r="H25" s="17">
        <v>367454.06824146985</v>
      </c>
      <c r="I25">
        <v>148706.62413657218</v>
      </c>
      <c r="J25" s="76">
        <v>99.137749424381454</v>
      </c>
      <c r="K25">
        <v>241.1</v>
      </c>
      <c r="L25" s="21">
        <v>482.2</v>
      </c>
      <c r="M25">
        <v>4822</v>
      </c>
      <c r="N25">
        <v>4302.0871379999999</v>
      </c>
      <c r="O25">
        <v>13</v>
      </c>
      <c r="P25">
        <v>26</v>
      </c>
      <c r="Q25" s="17">
        <v>260</v>
      </c>
      <c r="R25" s="17">
        <v>231.96654000000001</v>
      </c>
      <c r="S25">
        <v>29.9</v>
      </c>
      <c r="T25">
        <v>59.8</v>
      </c>
      <c r="U25">
        <v>598</v>
      </c>
      <c r="V25" s="24">
        <v>533.52304200000003</v>
      </c>
      <c r="W25">
        <v>42.9</v>
      </c>
      <c r="X25">
        <v>85.8</v>
      </c>
      <c r="Y25">
        <v>858</v>
      </c>
      <c r="Z25">
        <v>765.48958200000004</v>
      </c>
      <c r="AA25">
        <v>43</v>
      </c>
      <c r="AB25">
        <v>282152.23097112862</v>
      </c>
      <c r="AC25">
        <v>114185.44353343933</v>
      </c>
      <c r="AD25">
        <v>353.80799999999999</v>
      </c>
      <c r="AE25">
        <v>33.134938163572805</v>
      </c>
      <c r="AF25">
        <v>1988.0962898143682</v>
      </c>
      <c r="AG25">
        <v>2228.3577264384344</v>
      </c>
    </row>
    <row r="26" spans="1:33" x14ac:dyDescent="0.2">
      <c r="A26" s="17" t="s">
        <v>87</v>
      </c>
      <c r="B26" t="s">
        <v>24</v>
      </c>
      <c r="C26" s="17" t="s">
        <v>13</v>
      </c>
      <c r="D26">
        <v>3</v>
      </c>
      <c r="E26">
        <v>303</v>
      </c>
      <c r="F26" s="21" t="s">
        <v>66</v>
      </c>
      <c r="G26" s="17">
        <v>33</v>
      </c>
      <c r="H26" s="17">
        <v>433070.86614173232</v>
      </c>
      <c r="I26">
        <v>175261.37844667435</v>
      </c>
      <c r="J26" s="76">
        <v>116.84091896444957</v>
      </c>
      <c r="K26">
        <v>412.3</v>
      </c>
      <c r="L26" s="21">
        <v>824.6</v>
      </c>
      <c r="M26">
        <v>8246</v>
      </c>
      <c r="N26">
        <v>7356.908034</v>
      </c>
      <c r="O26">
        <v>0</v>
      </c>
      <c r="P26">
        <v>0</v>
      </c>
      <c r="Q26" s="17">
        <v>0</v>
      </c>
      <c r="R26" s="17">
        <v>0</v>
      </c>
      <c r="S26">
        <v>4.0999999999999996</v>
      </c>
      <c r="T26">
        <v>8.1999999999999993</v>
      </c>
      <c r="U26">
        <v>82</v>
      </c>
      <c r="V26" s="24">
        <v>73.158678000000009</v>
      </c>
      <c r="W26">
        <v>4.0999999999999996</v>
      </c>
      <c r="X26">
        <v>8.1999999999999993</v>
      </c>
      <c r="Y26">
        <v>82</v>
      </c>
      <c r="Z26">
        <v>73.158678000000009</v>
      </c>
      <c r="AA26">
        <v>36</v>
      </c>
      <c r="AB26">
        <v>236220.4724409449</v>
      </c>
      <c r="AC26">
        <v>95597.11551636782</v>
      </c>
      <c r="AD26">
        <v>503.49599999999998</v>
      </c>
      <c r="AE26">
        <v>45.897659735982678</v>
      </c>
      <c r="AF26">
        <v>2753.8595841589608</v>
      </c>
      <c r="AG26">
        <v>3086.663514904571</v>
      </c>
    </row>
    <row r="27" spans="1:33" x14ac:dyDescent="0.2">
      <c r="A27" s="17" t="s">
        <v>88</v>
      </c>
      <c r="B27" t="s">
        <v>24</v>
      </c>
      <c r="C27" s="17" t="s">
        <v>13</v>
      </c>
      <c r="D27">
        <v>3</v>
      </c>
      <c r="E27">
        <v>304</v>
      </c>
      <c r="F27" s="17" t="s">
        <v>65</v>
      </c>
      <c r="G27" s="17">
        <v>19</v>
      </c>
      <c r="H27" s="17">
        <v>249343.83202099739</v>
      </c>
      <c r="I27">
        <v>100908.06637838826</v>
      </c>
      <c r="J27" s="76">
        <v>67.272044252258851</v>
      </c>
      <c r="K27">
        <v>247.7</v>
      </c>
      <c r="L27" s="21">
        <v>495.4</v>
      </c>
      <c r="M27">
        <v>4954</v>
      </c>
      <c r="N27">
        <v>4419.8547660000004</v>
      </c>
      <c r="O27">
        <v>0</v>
      </c>
      <c r="P27">
        <v>0</v>
      </c>
      <c r="Q27" s="17">
        <v>0</v>
      </c>
      <c r="R27" s="17">
        <v>0</v>
      </c>
      <c r="S27">
        <v>97.8</v>
      </c>
      <c r="T27">
        <v>195.6</v>
      </c>
      <c r="U27">
        <v>1956</v>
      </c>
      <c r="V27" s="24">
        <v>1745.102124</v>
      </c>
      <c r="W27">
        <v>97.8</v>
      </c>
      <c r="X27">
        <v>195.6</v>
      </c>
      <c r="Y27">
        <v>1956</v>
      </c>
      <c r="Z27">
        <v>1745.102124</v>
      </c>
      <c r="AA27">
        <v>17</v>
      </c>
      <c r="AB27">
        <v>111548.5564304462</v>
      </c>
      <c r="AC27">
        <v>45143.082327173695</v>
      </c>
      <c r="AD27">
        <v>576.072</v>
      </c>
      <c r="AE27">
        <v>53.950476240689063</v>
      </c>
      <c r="AF27">
        <v>3237.0285744413436</v>
      </c>
      <c r="AG27">
        <v>3628.2234776625796</v>
      </c>
    </row>
    <row r="28" spans="1:33" x14ac:dyDescent="0.2">
      <c r="A28" s="21" t="s">
        <v>89</v>
      </c>
      <c r="B28" t="s">
        <v>24</v>
      </c>
      <c r="C28" s="17" t="s">
        <v>13</v>
      </c>
      <c r="D28">
        <v>3</v>
      </c>
      <c r="E28">
        <v>304</v>
      </c>
      <c r="F28" s="17" t="s">
        <v>67</v>
      </c>
      <c r="G28" s="17">
        <v>40</v>
      </c>
      <c r="H28" s="17">
        <v>524934.38320209971</v>
      </c>
      <c r="I28">
        <v>212438.03448081735</v>
      </c>
      <c r="J28" s="76">
        <v>141.62535632054488</v>
      </c>
      <c r="K28">
        <v>279.5</v>
      </c>
      <c r="L28" s="21">
        <v>559</v>
      </c>
      <c r="M28">
        <v>5590</v>
      </c>
      <c r="N28">
        <v>4987.2806100000007</v>
      </c>
      <c r="O28">
        <v>0</v>
      </c>
      <c r="P28">
        <v>0</v>
      </c>
      <c r="Q28" s="17">
        <v>0</v>
      </c>
      <c r="R28" s="17">
        <v>0</v>
      </c>
      <c r="S28">
        <v>0</v>
      </c>
      <c r="T28">
        <v>0</v>
      </c>
      <c r="U28">
        <v>0</v>
      </c>
      <c r="V28" s="24">
        <v>0</v>
      </c>
      <c r="W28">
        <v>0</v>
      </c>
      <c r="X28">
        <v>0</v>
      </c>
      <c r="Y28">
        <v>0</v>
      </c>
      <c r="Z28">
        <v>0</v>
      </c>
      <c r="AA28">
        <v>54</v>
      </c>
      <c r="AB28">
        <v>354330.70866141736</v>
      </c>
      <c r="AC28">
        <v>143395.67327455175</v>
      </c>
      <c r="AD28">
        <v>576.072</v>
      </c>
      <c r="AE28">
        <v>51.795069804923031</v>
      </c>
      <c r="AF28">
        <v>3107.7041882953818</v>
      </c>
      <c r="AG28">
        <v>3483.2702394508783</v>
      </c>
    </row>
    <row r="29" spans="1:33" x14ac:dyDescent="0.2">
      <c r="A29" s="17" t="s">
        <v>90</v>
      </c>
      <c r="B29" t="s">
        <v>24</v>
      </c>
      <c r="C29" s="17" t="s">
        <v>11</v>
      </c>
      <c r="D29">
        <v>4</v>
      </c>
      <c r="E29">
        <v>401</v>
      </c>
      <c r="F29" s="21" t="s">
        <v>66</v>
      </c>
      <c r="G29" s="17">
        <v>33</v>
      </c>
      <c r="H29" s="17">
        <v>433070.86614173232</v>
      </c>
      <c r="I29">
        <v>175261.37844667435</v>
      </c>
      <c r="J29" s="76">
        <v>116.84091896444957</v>
      </c>
      <c r="K29">
        <v>209.8</v>
      </c>
      <c r="L29" s="21">
        <v>419.6</v>
      </c>
      <c r="M29">
        <v>4196</v>
      </c>
      <c r="N29">
        <v>3743.5830840000003</v>
      </c>
      <c r="O29">
        <v>0</v>
      </c>
      <c r="P29">
        <v>0</v>
      </c>
      <c r="Q29" s="17">
        <v>0</v>
      </c>
      <c r="R29" s="17">
        <v>0</v>
      </c>
      <c r="S29">
        <v>3.3</v>
      </c>
      <c r="T29">
        <v>6.6</v>
      </c>
      <c r="U29">
        <v>66</v>
      </c>
      <c r="V29" s="24">
        <v>58.883814000000001</v>
      </c>
      <c r="W29">
        <v>3.3</v>
      </c>
      <c r="X29">
        <v>6.6</v>
      </c>
      <c r="Y29">
        <v>66</v>
      </c>
      <c r="Z29">
        <v>58.883814000000001</v>
      </c>
      <c r="AA29">
        <v>17</v>
      </c>
      <c r="AB29">
        <v>111548.5564304462</v>
      </c>
      <c r="AC29">
        <v>45143.082327173695</v>
      </c>
      <c r="AD29">
        <v>299.37599999999998</v>
      </c>
      <c r="AE29">
        <v>27.901481735427947</v>
      </c>
      <c r="AF29">
        <v>1674.0889041256769</v>
      </c>
      <c r="AG29">
        <v>1876.4025481892647</v>
      </c>
    </row>
    <row r="30" spans="1:33" x14ac:dyDescent="0.2">
      <c r="A30" s="17" t="s">
        <v>91</v>
      </c>
      <c r="B30" t="s">
        <v>24</v>
      </c>
      <c r="C30" s="17" t="s">
        <v>11</v>
      </c>
      <c r="D30">
        <v>4</v>
      </c>
      <c r="E30">
        <v>401</v>
      </c>
      <c r="F30" s="17" t="s">
        <v>65</v>
      </c>
      <c r="G30" s="17">
        <v>31</v>
      </c>
      <c r="H30" s="17">
        <v>406824.14698162733</v>
      </c>
      <c r="I30">
        <v>164639.47672263347</v>
      </c>
      <c r="J30" s="76">
        <v>109.75965114842232</v>
      </c>
      <c r="K30">
        <v>87</v>
      </c>
      <c r="L30" s="21">
        <v>174</v>
      </c>
      <c r="M30">
        <v>1740</v>
      </c>
      <c r="N30">
        <v>1552.3914600000001</v>
      </c>
      <c r="O30">
        <v>0.6</v>
      </c>
      <c r="P30">
        <v>1.2</v>
      </c>
      <c r="Q30" s="17">
        <v>12</v>
      </c>
      <c r="R30" s="17">
        <v>10.706148000000001</v>
      </c>
      <c r="S30">
        <v>0</v>
      </c>
      <c r="T30">
        <v>0</v>
      </c>
      <c r="U30">
        <v>0</v>
      </c>
      <c r="V30" s="24">
        <v>0</v>
      </c>
      <c r="W30">
        <v>0.6</v>
      </c>
      <c r="X30">
        <v>1.2</v>
      </c>
      <c r="Y30">
        <v>12</v>
      </c>
      <c r="Z30">
        <v>10.706148000000001</v>
      </c>
      <c r="AA30">
        <v>44</v>
      </c>
      <c r="AB30">
        <v>288713.91076115484</v>
      </c>
      <c r="AC30">
        <v>116840.91896444955</v>
      </c>
      <c r="AD30">
        <v>208.65600000000001</v>
      </c>
      <c r="AE30">
        <v>18.405556078070774</v>
      </c>
      <c r="AF30">
        <v>1104.3333646842464</v>
      </c>
      <c r="AG30">
        <v>1237.7920518063374</v>
      </c>
    </row>
    <row r="31" spans="1:33" x14ac:dyDescent="0.2">
      <c r="A31" s="17" t="s">
        <v>92</v>
      </c>
      <c r="B31" t="s">
        <v>24</v>
      </c>
      <c r="C31" s="17" t="s">
        <v>13</v>
      </c>
      <c r="D31">
        <v>4</v>
      </c>
      <c r="E31">
        <v>402</v>
      </c>
      <c r="F31" s="21" t="s">
        <v>66</v>
      </c>
      <c r="G31" s="17">
        <v>28</v>
      </c>
      <c r="H31" s="17">
        <v>367454.06824146985</v>
      </c>
      <c r="I31">
        <v>148706.62413657218</v>
      </c>
      <c r="J31" s="76">
        <v>99.137749424381454</v>
      </c>
      <c r="K31">
        <v>210.9</v>
      </c>
      <c r="L31" s="21">
        <v>421.8</v>
      </c>
      <c r="M31">
        <v>4218</v>
      </c>
      <c r="N31">
        <v>3763.2110220000004</v>
      </c>
      <c r="O31">
        <v>0</v>
      </c>
      <c r="P31">
        <v>0</v>
      </c>
      <c r="Q31" s="17">
        <v>0</v>
      </c>
      <c r="R31" s="17">
        <v>0</v>
      </c>
      <c r="S31">
        <v>41.8</v>
      </c>
      <c r="T31">
        <v>83.6</v>
      </c>
      <c r="U31">
        <v>836</v>
      </c>
      <c r="V31" s="24">
        <v>745.86164400000007</v>
      </c>
      <c r="W31">
        <v>41.8</v>
      </c>
      <c r="X31">
        <v>83.6</v>
      </c>
      <c r="Y31">
        <v>836</v>
      </c>
      <c r="Z31">
        <v>745.86164400000007</v>
      </c>
      <c r="AA31">
        <v>78</v>
      </c>
      <c r="AB31">
        <v>511811.02362204727</v>
      </c>
      <c r="AC31">
        <v>207127.08361879695</v>
      </c>
      <c r="AD31">
        <v>430.92</v>
      </c>
      <c r="AE31">
        <v>39.135207045959405</v>
      </c>
      <c r="AF31">
        <v>2348.1124227575642</v>
      </c>
      <c r="AG31">
        <v>2631.8818090478158</v>
      </c>
    </row>
    <row r="32" spans="1:33" x14ac:dyDescent="0.2">
      <c r="A32" s="17" t="s">
        <v>93</v>
      </c>
      <c r="B32" t="s">
        <v>24</v>
      </c>
      <c r="C32" s="17" t="s">
        <v>13</v>
      </c>
      <c r="D32">
        <v>4</v>
      </c>
      <c r="E32">
        <v>402</v>
      </c>
      <c r="F32" s="17" t="s">
        <v>65</v>
      </c>
      <c r="G32" s="17">
        <v>25</v>
      </c>
      <c r="H32" s="17">
        <v>328083.98950131232</v>
      </c>
      <c r="I32">
        <v>132773.77155051084</v>
      </c>
      <c r="J32" s="76">
        <v>88.515847700340558</v>
      </c>
      <c r="K32">
        <v>124.2</v>
      </c>
      <c r="L32" s="21">
        <v>248.4</v>
      </c>
      <c r="M32">
        <v>2484</v>
      </c>
      <c r="N32">
        <v>2216.1726360000002</v>
      </c>
      <c r="O32">
        <v>7.8</v>
      </c>
      <c r="P32">
        <v>15.6</v>
      </c>
      <c r="Q32" s="17">
        <v>156</v>
      </c>
      <c r="R32" s="17">
        <v>139.179924</v>
      </c>
      <c r="S32">
        <v>75.900000000000006</v>
      </c>
      <c r="T32">
        <v>151.80000000000001</v>
      </c>
      <c r="U32">
        <v>1518</v>
      </c>
      <c r="V32" s="24">
        <v>1354.327722</v>
      </c>
      <c r="W32">
        <v>83.7</v>
      </c>
      <c r="X32">
        <v>167.4</v>
      </c>
      <c r="Y32">
        <v>1674</v>
      </c>
      <c r="Z32">
        <v>1493.507646</v>
      </c>
      <c r="AA32">
        <v>52</v>
      </c>
      <c r="AB32">
        <v>341207.34908136487</v>
      </c>
      <c r="AC32">
        <v>138084.72241253129</v>
      </c>
      <c r="AD32">
        <v>204.12</v>
      </c>
      <c r="AE32">
        <v>19.741177770670241</v>
      </c>
      <c r="AF32">
        <v>1184.4706662402143</v>
      </c>
      <c r="AG32">
        <v>1327.6139462553442</v>
      </c>
    </row>
    <row r="33" spans="1:33" x14ac:dyDescent="0.2">
      <c r="A33" s="17" t="s">
        <v>94</v>
      </c>
      <c r="B33" t="s">
        <v>24</v>
      </c>
      <c r="C33" s="17" t="s">
        <v>13</v>
      </c>
      <c r="D33">
        <v>4</v>
      </c>
      <c r="E33">
        <v>403</v>
      </c>
      <c r="F33" s="17" t="s">
        <v>67</v>
      </c>
      <c r="G33" s="17">
        <v>39</v>
      </c>
      <c r="H33" s="17">
        <v>511811.02362204727</v>
      </c>
      <c r="I33">
        <v>207127.08361879695</v>
      </c>
      <c r="J33" s="76">
        <v>138.08472241253131</v>
      </c>
      <c r="K33">
        <v>332</v>
      </c>
      <c r="L33" s="21">
        <v>664</v>
      </c>
      <c r="M33">
        <v>6640</v>
      </c>
      <c r="N33">
        <v>5924.0685600000006</v>
      </c>
      <c r="O33">
        <v>0</v>
      </c>
      <c r="P33">
        <v>0</v>
      </c>
      <c r="Q33" s="17">
        <v>0</v>
      </c>
      <c r="R33" s="17">
        <v>0</v>
      </c>
      <c r="S33">
        <v>0</v>
      </c>
      <c r="T33">
        <v>0</v>
      </c>
      <c r="U33">
        <v>0</v>
      </c>
      <c r="V33" s="24">
        <v>0</v>
      </c>
      <c r="W33">
        <v>0</v>
      </c>
      <c r="X33">
        <v>0</v>
      </c>
      <c r="Y33">
        <v>0</v>
      </c>
      <c r="Z33">
        <v>0</v>
      </c>
      <c r="AA33">
        <v>36</v>
      </c>
      <c r="AB33">
        <v>236220.4724409449</v>
      </c>
      <c r="AC33">
        <v>95597.11551636782</v>
      </c>
      <c r="AD33">
        <v>517.10400000000004</v>
      </c>
      <c r="AE33">
        <v>48.89702273607513</v>
      </c>
      <c r="AF33">
        <v>2933.8213641645079</v>
      </c>
      <c r="AG33">
        <v>3288.3736760237884</v>
      </c>
    </row>
    <row r="34" spans="1:33" x14ac:dyDescent="0.2">
      <c r="A34" s="17" t="s">
        <v>95</v>
      </c>
      <c r="B34" t="s">
        <v>24</v>
      </c>
      <c r="C34" s="17" t="s">
        <v>10</v>
      </c>
      <c r="D34">
        <v>4</v>
      </c>
      <c r="E34">
        <v>403</v>
      </c>
      <c r="F34" s="21" t="s">
        <v>66</v>
      </c>
      <c r="G34" s="17">
        <v>28</v>
      </c>
      <c r="H34" s="17">
        <v>367454.06824146985</v>
      </c>
      <c r="I34">
        <v>148706.62413657218</v>
      </c>
      <c r="J34" s="76">
        <v>99.137749424381454</v>
      </c>
      <c r="K34">
        <v>207.5</v>
      </c>
      <c r="L34" s="21">
        <v>415</v>
      </c>
      <c r="M34">
        <v>4150</v>
      </c>
      <c r="N34">
        <v>3702.5428500000003</v>
      </c>
      <c r="O34">
        <v>0</v>
      </c>
      <c r="P34">
        <v>0</v>
      </c>
      <c r="Q34" s="17">
        <v>0</v>
      </c>
      <c r="R34" s="17">
        <v>0</v>
      </c>
      <c r="S34">
        <v>14.8</v>
      </c>
      <c r="T34">
        <v>29.6</v>
      </c>
      <c r="U34">
        <v>296</v>
      </c>
      <c r="V34" s="24">
        <v>264.08498400000002</v>
      </c>
      <c r="W34">
        <v>14.8</v>
      </c>
      <c r="X34">
        <v>29.6</v>
      </c>
      <c r="Y34">
        <v>296</v>
      </c>
      <c r="Z34">
        <v>264.08498400000002</v>
      </c>
      <c r="AA34">
        <v>40</v>
      </c>
      <c r="AB34">
        <v>262467.19160104985</v>
      </c>
      <c r="AC34">
        <v>106219.01724040868</v>
      </c>
      <c r="AD34">
        <v>521.64</v>
      </c>
      <c r="AE34">
        <v>51.21854615555683</v>
      </c>
      <c r="AF34">
        <v>3073.1127693334101</v>
      </c>
      <c r="AG34">
        <v>3444.4984475073525</v>
      </c>
    </row>
    <row r="35" spans="1:33" x14ac:dyDescent="0.2">
      <c r="A35" s="17" t="s">
        <v>96</v>
      </c>
      <c r="B35" t="s">
        <v>24</v>
      </c>
      <c r="C35" s="17" t="s">
        <v>10</v>
      </c>
      <c r="D35">
        <v>4</v>
      </c>
      <c r="E35">
        <v>404</v>
      </c>
      <c r="F35" s="17" t="s">
        <v>65</v>
      </c>
      <c r="G35" s="17">
        <v>23</v>
      </c>
      <c r="H35" s="17">
        <v>301837.27034120733</v>
      </c>
      <c r="I35">
        <v>122151.86982646998</v>
      </c>
      <c r="J35" s="76">
        <v>81.434579884313322</v>
      </c>
      <c r="K35">
        <v>217.8</v>
      </c>
      <c r="L35" s="21">
        <v>435.6</v>
      </c>
      <c r="M35">
        <v>4356</v>
      </c>
      <c r="N35">
        <v>3886.3317240000001</v>
      </c>
      <c r="O35">
        <v>4.4000000000000004</v>
      </c>
      <c r="P35">
        <v>8.8000000000000007</v>
      </c>
      <c r="Q35" s="17">
        <v>88</v>
      </c>
      <c r="R35" s="17">
        <v>78.511752000000001</v>
      </c>
      <c r="S35">
        <v>11.4</v>
      </c>
      <c r="T35">
        <v>22.8</v>
      </c>
      <c r="U35">
        <v>228</v>
      </c>
      <c r="V35" s="24">
        <v>203.41681200000002</v>
      </c>
      <c r="W35">
        <v>15.8</v>
      </c>
      <c r="X35">
        <v>31.6</v>
      </c>
      <c r="Y35">
        <v>316</v>
      </c>
      <c r="Z35">
        <v>281.92856399999999</v>
      </c>
      <c r="AA35">
        <v>57</v>
      </c>
      <c r="AB35">
        <v>374015.74803149607</v>
      </c>
      <c r="AC35">
        <v>151362.09956758237</v>
      </c>
      <c r="AD35">
        <v>326.59199999999998</v>
      </c>
      <c r="AE35">
        <v>31.104505186143964</v>
      </c>
      <c r="AF35">
        <v>1866.2703111686378</v>
      </c>
      <c r="AG35">
        <v>2091.8090782733675</v>
      </c>
    </row>
    <row r="36" spans="1:33" x14ac:dyDescent="0.2">
      <c r="A36" s="17" t="s">
        <v>97</v>
      </c>
      <c r="B36" t="s">
        <v>24</v>
      </c>
      <c r="C36" s="17" t="s">
        <v>12</v>
      </c>
      <c r="D36">
        <v>4</v>
      </c>
      <c r="E36">
        <v>404</v>
      </c>
      <c r="F36" s="21" t="s">
        <v>66</v>
      </c>
      <c r="G36" s="17">
        <v>38</v>
      </c>
      <c r="H36" s="17">
        <v>498687.66404199478</v>
      </c>
      <c r="I36">
        <v>201816.13275677653</v>
      </c>
      <c r="J36" s="76">
        <v>134.5440885045177</v>
      </c>
      <c r="K36">
        <v>147.1</v>
      </c>
      <c r="L36" s="21">
        <v>294.2</v>
      </c>
      <c r="M36">
        <v>2942</v>
      </c>
      <c r="N36">
        <v>2624.790618</v>
      </c>
      <c r="O36">
        <v>13.8</v>
      </c>
      <c r="P36">
        <v>27.6</v>
      </c>
      <c r="Q36" s="17">
        <v>276</v>
      </c>
      <c r="R36" s="17">
        <v>246.24140400000002</v>
      </c>
      <c r="S36">
        <v>24.1</v>
      </c>
      <c r="T36">
        <v>48.2</v>
      </c>
      <c r="U36">
        <v>482</v>
      </c>
      <c r="V36" s="24">
        <v>430.03027800000001</v>
      </c>
      <c r="W36">
        <v>37.900000000000006</v>
      </c>
      <c r="X36">
        <v>75.800000000000011</v>
      </c>
      <c r="Y36">
        <v>758.00000000000011</v>
      </c>
      <c r="Z36">
        <v>676.27168200000017</v>
      </c>
      <c r="AA36">
        <v>30</v>
      </c>
      <c r="AB36">
        <v>196850.39370078742</v>
      </c>
      <c r="AC36">
        <v>79664.262930306519</v>
      </c>
      <c r="AD36">
        <v>390.096</v>
      </c>
      <c r="AE36">
        <v>37.771813473729459</v>
      </c>
      <c r="AF36">
        <v>2266.3088084237675</v>
      </c>
      <c r="AG36">
        <v>2540.1922279217792</v>
      </c>
    </row>
    <row r="37" spans="1:33" x14ac:dyDescent="0.2">
      <c r="A37" s="17" t="s">
        <v>98</v>
      </c>
      <c r="B37" t="s">
        <v>24</v>
      </c>
      <c r="C37" s="17" t="s">
        <v>12</v>
      </c>
      <c r="D37">
        <v>4</v>
      </c>
      <c r="E37">
        <v>404</v>
      </c>
      <c r="F37" s="17" t="s">
        <v>65</v>
      </c>
      <c r="G37" s="17">
        <v>14</v>
      </c>
      <c r="H37" s="17">
        <v>183727.03412073493</v>
      </c>
      <c r="I37">
        <v>74353.31206828609</v>
      </c>
      <c r="J37" s="76">
        <v>49.568874712190727</v>
      </c>
      <c r="K37">
        <v>101.9</v>
      </c>
      <c r="L37" s="21">
        <v>203.8</v>
      </c>
      <c r="M37">
        <v>2038</v>
      </c>
      <c r="N37">
        <v>1818.260802</v>
      </c>
      <c r="O37">
        <v>3.6</v>
      </c>
      <c r="P37">
        <v>7.2</v>
      </c>
      <c r="Q37" s="17">
        <v>72</v>
      </c>
      <c r="R37" s="17">
        <v>64.236888000000008</v>
      </c>
      <c r="S37">
        <v>53.7</v>
      </c>
      <c r="T37">
        <v>107.4</v>
      </c>
      <c r="U37">
        <v>1074</v>
      </c>
      <c r="V37" s="24">
        <v>958.20024600000011</v>
      </c>
      <c r="W37">
        <v>57.300000000000004</v>
      </c>
      <c r="X37">
        <v>114.60000000000001</v>
      </c>
      <c r="Y37">
        <v>1146</v>
      </c>
      <c r="Z37">
        <v>1022.437134</v>
      </c>
      <c r="AA37">
        <v>29</v>
      </c>
      <c r="AB37">
        <v>190288.71391076117</v>
      </c>
      <c r="AC37">
        <v>77008.787499296304</v>
      </c>
      <c r="AD37">
        <v>367.416</v>
      </c>
      <c r="AE37">
        <v>34.534332320508945</v>
      </c>
      <c r="AF37">
        <v>2072.0599392305367</v>
      </c>
      <c r="AG37">
        <v>2322.4683828865473</v>
      </c>
    </row>
    <row r="38" spans="1:33" x14ac:dyDescent="0.2">
      <c r="I38">
        <f>AVERAGE(I2:I37)</f>
        <v>156673.05042960279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5790-99AF-0D48-9CA8-96DFB95A9F3C}">
  <dimension ref="A1:B37"/>
  <sheetViews>
    <sheetView tabSelected="1" workbookViewId="0">
      <selection activeCell="H22" sqref="H22"/>
    </sheetView>
  </sheetViews>
  <sheetFormatPr baseColWidth="10" defaultRowHeight="16" x14ac:dyDescent="0.2"/>
  <cols>
    <col min="1" max="1" width="35.33203125" customWidth="1"/>
  </cols>
  <sheetData>
    <row r="1" spans="1:2" x14ac:dyDescent="0.2">
      <c r="A1" t="s">
        <v>191</v>
      </c>
      <c r="B1" t="s">
        <v>192</v>
      </c>
    </row>
    <row r="2" spans="1:2" x14ac:dyDescent="0.2">
      <c r="A2" t="s">
        <v>193</v>
      </c>
      <c r="B2" t="s">
        <v>251</v>
      </c>
    </row>
    <row r="3" spans="1:2" x14ac:dyDescent="0.2">
      <c r="A3" t="s">
        <v>194</v>
      </c>
      <c r="B3" t="s">
        <v>195</v>
      </c>
    </row>
    <row r="4" spans="1:2" x14ac:dyDescent="0.2">
      <c r="A4" t="s">
        <v>196</v>
      </c>
      <c r="B4" t="s">
        <v>197</v>
      </c>
    </row>
    <row r="5" spans="1:2" x14ac:dyDescent="0.2">
      <c r="A5" t="s">
        <v>198</v>
      </c>
      <c r="B5" t="s">
        <v>199</v>
      </c>
    </row>
    <row r="6" spans="1:2" x14ac:dyDescent="0.2">
      <c r="A6" t="s">
        <v>118</v>
      </c>
      <c r="B6" t="s">
        <v>200</v>
      </c>
    </row>
    <row r="7" spans="1:2" x14ac:dyDescent="0.2">
      <c r="A7" t="s">
        <v>201</v>
      </c>
      <c r="B7" s="77" t="s">
        <v>202</v>
      </c>
    </row>
    <row r="8" spans="1:2" x14ac:dyDescent="0.2">
      <c r="A8" t="s">
        <v>203</v>
      </c>
      <c r="B8" t="s">
        <v>204</v>
      </c>
    </row>
    <row r="9" spans="1:2" x14ac:dyDescent="0.2">
      <c r="A9" t="s">
        <v>205</v>
      </c>
      <c r="B9" t="s">
        <v>206</v>
      </c>
    </row>
    <row r="10" spans="1:2" x14ac:dyDescent="0.2">
      <c r="A10" t="s">
        <v>207</v>
      </c>
      <c r="B10" t="s">
        <v>208</v>
      </c>
    </row>
    <row r="11" spans="1:2" x14ac:dyDescent="0.2">
      <c r="A11" t="s">
        <v>209</v>
      </c>
      <c r="B11" t="s">
        <v>210</v>
      </c>
    </row>
    <row r="12" spans="1:2" x14ac:dyDescent="0.2">
      <c r="A12" t="s">
        <v>211</v>
      </c>
      <c r="B12" t="s">
        <v>212</v>
      </c>
    </row>
    <row r="13" spans="1:2" x14ac:dyDescent="0.2">
      <c r="A13" t="s">
        <v>213</v>
      </c>
      <c r="B13" t="s">
        <v>214</v>
      </c>
    </row>
    <row r="14" spans="1:2" x14ac:dyDescent="0.2">
      <c r="A14" t="s">
        <v>215</v>
      </c>
      <c r="B14" t="s">
        <v>216</v>
      </c>
    </row>
    <row r="15" spans="1:2" x14ac:dyDescent="0.2">
      <c r="A15" t="s">
        <v>217</v>
      </c>
      <c r="B15" t="s">
        <v>218</v>
      </c>
    </row>
    <row r="16" spans="1:2" x14ac:dyDescent="0.2">
      <c r="A16" t="s">
        <v>219</v>
      </c>
      <c r="B16" t="s">
        <v>220</v>
      </c>
    </row>
    <row r="17" spans="1:2" x14ac:dyDescent="0.2">
      <c r="A17" t="s">
        <v>221</v>
      </c>
      <c r="B17" t="s">
        <v>222</v>
      </c>
    </row>
    <row r="18" spans="1:2" x14ac:dyDescent="0.2">
      <c r="A18" t="s">
        <v>223</v>
      </c>
      <c r="B18" t="s">
        <v>224</v>
      </c>
    </row>
    <row r="19" spans="1:2" x14ac:dyDescent="0.2">
      <c r="A19" t="s">
        <v>225</v>
      </c>
      <c r="B19" t="s">
        <v>226</v>
      </c>
    </row>
    <row r="20" spans="1:2" x14ac:dyDescent="0.2">
      <c r="A20" t="s">
        <v>227</v>
      </c>
      <c r="B20" t="s">
        <v>220</v>
      </c>
    </row>
    <row r="21" spans="1:2" x14ac:dyDescent="0.2">
      <c r="A21" t="s">
        <v>228</v>
      </c>
      <c r="B21" t="s">
        <v>222</v>
      </c>
    </row>
    <row r="22" spans="1:2" x14ac:dyDescent="0.2">
      <c r="A22" t="s">
        <v>229</v>
      </c>
      <c r="B22" t="s">
        <v>224</v>
      </c>
    </row>
    <row r="23" spans="1:2" x14ac:dyDescent="0.2">
      <c r="A23" t="s">
        <v>230</v>
      </c>
      <c r="B23" t="s">
        <v>218</v>
      </c>
    </row>
    <row r="24" spans="1:2" x14ac:dyDescent="0.2">
      <c r="A24" t="s">
        <v>231</v>
      </c>
      <c r="B24" t="s">
        <v>220</v>
      </c>
    </row>
    <row r="25" spans="1:2" x14ac:dyDescent="0.2">
      <c r="A25" t="s">
        <v>232</v>
      </c>
      <c r="B25" t="s">
        <v>222</v>
      </c>
    </row>
    <row r="26" spans="1:2" x14ac:dyDescent="0.2">
      <c r="A26" t="s">
        <v>233</v>
      </c>
      <c r="B26" t="s">
        <v>224</v>
      </c>
    </row>
    <row r="27" spans="1:2" x14ac:dyDescent="0.2">
      <c r="A27" t="s">
        <v>234</v>
      </c>
      <c r="B27" t="s">
        <v>218</v>
      </c>
    </row>
    <row r="28" spans="1:2" x14ac:dyDescent="0.2">
      <c r="A28" t="s">
        <v>235</v>
      </c>
      <c r="B28" t="s">
        <v>220</v>
      </c>
    </row>
    <row r="29" spans="1:2" x14ac:dyDescent="0.2">
      <c r="A29" t="s">
        <v>236</v>
      </c>
      <c r="B29" t="s">
        <v>222</v>
      </c>
    </row>
    <row r="30" spans="1:2" x14ac:dyDescent="0.2">
      <c r="A30" t="s">
        <v>237</v>
      </c>
      <c r="B30" t="s">
        <v>224</v>
      </c>
    </row>
    <row r="31" spans="1:2" x14ac:dyDescent="0.2">
      <c r="A31" t="s">
        <v>238</v>
      </c>
      <c r="B31" t="s">
        <v>239</v>
      </c>
    </row>
    <row r="32" spans="1:2" x14ac:dyDescent="0.2">
      <c r="A32" t="s">
        <v>240</v>
      </c>
      <c r="B32" t="s">
        <v>212</v>
      </c>
    </row>
    <row r="33" spans="1:2" x14ac:dyDescent="0.2">
      <c r="A33" t="s">
        <v>241</v>
      </c>
      <c r="B33" t="s">
        <v>242</v>
      </c>
    </row>
    <row r="34" spans="1:2" x14ac:dyDescent="0.2">
      <c r="A34" t="s">
        <v>243</v>
      </c>
      <c r="B34" t="s">
        <v>244</v>
      </c>
    </row>
    <row r="35" spans="1:2" x14ac:dyDescent="0.2">
      <c r="A35" t="s">
        <v>245</v>
      </c>
      <c r="B35" t="s">
        <v>246</v>
      </c>
    </row>
    <row r="36" spans="1:2" x14ac:dyDescent="0.2">
      <c r="A36" t="s">
        <v>247</v>
      </c>
      <c r="B36" t="s">
        <v>248</v>
      </c>
    </row>
    <row r="37" spans="1:2" x14ac:dyDescent="0.2">
      <c r="A37" t="s">
        <v>249</v>
      </c>
      <c r="B37" t="s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0E04-7D78-B04E-89C1-54801EEFA7B8}">
  <dimension ref="A1:AG33"/>
  <sheetViews>
    <sheetView workbookViewId="0">
      <selection activeCell="N34" sqref="N34"/>
    </sheetView>
  </sheetViews>
  <sheetFormatPr baseColWidth="10" defaultRowHeight="16" x14ac:dyDescent="0.2"/>
  <sheetData>
    <row r="1" spans="1:33" ht="34" x14ac:dyDescent="0.2">
      <c r="A1" s="74" t="s">
        <v>113</v>
      </c>
      <c r="B1" s="74" t="s">
        <v>114</v>
      </c>
      <c r="C1" s="74" t="s">
        <v>115</v>
      </c>
      <c r="D1" s="74" t="s">
        <v>116</v>
      </c>
      <c r="E1" s="43" t="s">
        <v>117</v>
      </c>
      <c r="F1" s="74" t="s">
        <v>118</v>
      </c>
      <c r="G1" s="10" t="s">
        <v>119</v>
      </c>
      <c r="H1" s="43" t="s">
        <v>147</v>
      </c>
      <c r="I1" s="43" t="s">
        <v>148</v>
      </c>
      <c r="J1" s="43" t="s">
        <v>149</v>
      </c>
      <c r="K1" s="75" t="s">
        <v>151</v>
      </c>
      <c r="L1" s="75" t="s">
        <v>152</v>
      </c>
      <c r="M1" s="75" t="s">
        <v>153</v>
      </c>
      <c r="N1" s="75" t="s">
        <v>154</v>
      </c>
      <c r="O1" s="10" t="s">
        <v>159</v>
      </c>
      <c r="P1" s="10" t="s">
        <v>160</v>
      </c>
      <c r="Q1" s="10" t="s">
        <v>161</v>
      </c>
      <c r="R1" s="10" t="s">
        <v>162</v>
      </c>
      <c r="S1" s="10" t="s">
        <v>163</v>
      </c>
      <c r="T1" s="10" t="s">
        <v>164</v>
      </c>
      <c r="U1" s="10" t="s">
        <v>165</v>
      </c>
      <c r="V1" s="10" t="s">
        <v>166</v>
      </c>
      <c r="W1" s="10" t="s">
        <v>167</v>
      </c>
      <c r="X1" s="10" t="s">
        <v>168</v>
      </c>
      <c r="Y1" s="10" t="s">
        <v>169</v>
      </c>
      <c r="Z1" s="10" t="s">
        <v>170</v>
      </c>
      <c r="AA1" s="10" t="s">
        <v>182</v>
      </c>
      <c r="AB1" s="10" t="s">
        <v>183</v>
      </c>
      <c r="AC1" s="10" t="s">
        <v>184</v>
      </c>
      <c r="AD1" s="10" t="s">
        <v>100</v>
      </c>
      <c r="AE1" s="43" t="s">
        <v>106</v>
      </c>
      <c r="AF1" s="43" t="s">
        <v>109</v>
      </c>
      <c r="AG1" s="43" t="s">
        <v>111</v>
      </c>
    </row>
    <row r="2" spans="1:33" x14ac:dyDescent="0.2">
      <c r="A2" s="17" t="s">
        <v>25</v>
      </c>
      <c r="B2" t="s">
        <v>24</v>
      </c>
      <c r="C2" s="17" t="s">
        <v>11</v>
      </c>
      <c r="D2">
        <v>1</v>
      </c>
      <c r="E2">
        <v>101</v>
      </c>
      <c r="F2" s="21" t="s">
        <v>66</v>
      </c>
      <c r="G2" s="17">
        <v>31</v>
      </c>
      <c r="H2" s="17">
        <v>406824.14698162733</v>
      </c>
      <c r="I2">
        <v>164639.47672263347</v>
      </c>
      <c r="J2" s="76">
        <v>109.75965114842232</v>
      </c>
      <c r="K2">
        <v>192.1</v>
      </c>
      <c r="L2" s="21">
        <v>384.2</v>
      </c>
      <c r="M2">
        <v>3842</v>
      </c>
      <c r="N2">
        <v>3427.7517180000004</v>
      </c>
      <c r="O2">
        <v>0</v>
      </c>
      <c r="P2">
        <v>0</v>
      </c>
      <c r="Q2" s="17">
        <v>0</v>
      </c>
      <c r="R2" s="17">
        <v>0</v>
      </c>
      <c r="S2">
        <v>0.1</v>
      </c>
      <c r="T2">
        <v>0.2</v>
      </c>
      <c r="U2">
        <v>2</v>
      </c>
      <c r="V2" s="24">
        <v>1.7843580000000001</v>
      </c>
      <c r="W2">
        <v>0.1</v>
      </c>
      <c r="X2">
        <v>0.2</v>
      </c>
      <c r="Y2">
        <v>2</v>
      </c>
      <c r="Z2">
        <v>1.7843580000000001</v>
      </c>
      <c r="AA2">
        <v>42</v>
      </c>
      <c r="AB2">
        <v>275590.55118110235</v>
      </c>
      <c r="AC2">
        <v>111529.96810242911</v>
      </c>
      <c r="AD2">
        <v>353.80799999999999</v>
      </c>
      <c r="AE2">
        <v>33.937236908453499</v>
      </c>
      <c r="AF2">
        <v>2036.23421450721</v>
      </c>
      <c r="AG2">
        <v>2282.3131193304062</v>
      </c>
    </row>
    <row r="3" spans="1:33" x14ac:dyDescent="0.2">
      <c r="A3" s="17" t="s">
        <v>26</v>
      </c>
      <c r="B3" t="s">
        <v>24</v>
      </c>
      <c r="C3" s="17" t="s">
        <v>11</v>
      </c>
      <c r="D3">
        <v>1</v>
      </c>
      <c r="E3">
        <v>101</v>
      </c>
      <c r="F3" s="17" t="s">
        <v>65</v>
      </c>
      <c r="G3" s="17">
        <v>34</v>
      </c>
      <c r="H3" s="17">
        <v>446194.22572178481</v>
      </c>
      <c r="I3">
        <v>180572.32930869478</v>
      </c>
      <c r="J3" s="76">
        <v>120.38155287246319</v>
      </c>
      <c r="K3">
        <v>115.6</v>
      </c>
      <c r="L3" s="21">
        <v>231.2</v>
      </c>
      <c r="M3">
        <v>2312</v>
      </c>
      <c r="N3">
        <v>2062.7178480000002</v>
      </c>
      <c r="O3">
        <v>0.9</v>
      </c>
      <c r="P3">
        <v>1.8</v>
      </c>
      <c r="Q3" s="17">
        <v>18</v>
      </c>
      <c r="R3" s="17">
        <v>16.059222000000002</v>
      </c>
      <c r="S3">
        <v>0.2</v>
      </c>
      <c r="T3">
        <v>0.4</v>
      </c>
      <c r="U3">
        <v>4</v>
      </c>
      <c r="V3" s="24">
        <v>3.5687160000000002</v>
      </c>
      <c r="W3">
        <v>1.1000000000000001</v>
      </c>
      <c r="X3">
        <v>2.2000000000000002</v>
      </c>
      <c r="Y3">
        <v>22</v>
      </c>
      <c r="Z3">
        <v>19.627938</v>
      </c>
      <c r="AA3">
        <v>39</v>
      </c>
      <c r="AB3">
        <v>255905.51181102364</v>
      </c>
      <c r="AC3">
        <v>103563.54180939848</v>
      </c>
      <c r="AD3">
        <v>127.008</v>
      </c>
      <c r="AE3">
        <v>10.656173073030802</v>
      </c>
      <c r="AF3">
        <v>639.37038438184811</v>
      </c>
      <c r="AG3">
        <v>716.63829533439446</v>
      </c>
    </row>
    <row r="4" spans="1:33" x14ac:dyDescent="0.2">
      <c r="A4" s="17" t="s">
        <v>27</v>
      </c>
      <c r="B4" t="s">
        <v>24</v>
      </c>
      <c r="C4" s="17" t="s">
        <v>13</v>
      </c>
      <c r="D4">
        <v>1</v>
      </c>
      <c r="E4">
        <v>102</v>
      </c>
      <c r="F4" s="21" t="s">
        <v>66</v>
      </c>
      <c r="G4" s="17">
        <v>23</v>
      </c>
      <c r="H4" s="17">
        <v>301837.27034120733</v>
      </c>
      <c r="I4">
        <v>122151.86982646998</v>
      </c>
      <c r="J4" s="76">
        <v>81.434579884313322</v>
      </c>
      <c r="K4">
        <v>234.9</v>
      </c>
      <c r="L4" s="21">
        <v>469.8</v>
      </c>
      <c r="M4">
        <v>4698</v>
      </c>
      <c r="N4">
        <v>4191.4569420000007</v>
      </c>
      <c r="O4">
        <v>0</v>
      </c>
      <c r="P4">
        <v>0</v>
      </c>
      <c r="Q4" s="17">
        <v>0</v>
      </c>
      <c r="R4" s="17">
        <v>0</v>
      </c>
      <c r="S4">
        <v>0.9</v>
      </c>
      <c r="T4">
        <v>1.8</v>
      </c>
      <c r="U4">
        <v>18</v>
      </c>
      <c r="V4" s="24">
        <v>16.059222000000002</v>
      </c>
      <c r="W4">
        <v>0.9</v>
      </c>
      <c r="X4">
        <v>1.8</v>
      </c>
      <c r="Y4">
        <v>18</v>
      </c>
      <c r="Z4">
        <v>16.059222000000002</v>
      </c>
      <c r="AA4">
        <v>64</v>
      </c>
      <c r="AB4">
        <v>419947.50656167982</v>
      </c>
      <c r="AC4">
        <v>169950.42758465389</v>
      </c>
      <c r="AD4">
        <v>317.52</v>
      </c>
      <c r="AE4">
        <v>28.76446718024193</v>
      </c>
      <c r="AF4">
        <v>1725.8680308145158</v>
      </c>
      <c r="AG4">
        <v>1934.4391823384499</v>
      </c>
    </row>
    <row r="5" spans="1:33" x14ac:dyDescent="0.2">
      <c r="A5" s="17" t="s">
        <v>28</v>
      </c>
      <c r="B5" t="s">
        <v>24</v>
      </c>
      <c r="C5" s="17" t="s">
        <v>13</v>
      </c>
      <c r="D5">
        <v>1</v>
      </c>
      <c r="E5">
        <v>102</v>
      </c>
      <c r="F5" s="17" t="s">
        <v>65</v>
      </c>
      <c r="G5" s="17">
        <v>30</v>
      </c>
      <c r="H5" s="17">
        <v>393700.78740157484</v>
      </c>
      <c r="I5">
        <v>159328.52586061304</v>
      </c>
      <c r="J5" s="76">
        <v>106.2190172404087</v>
      </c>
      <c r="K5">
        <v>177.3</v>
      </c>
      <c r="L5" s="21">
        <v>354.6</v>
      </c>
      <c r="M5">
        <v>3546</v>
      </c>
      <c r="N5">
        <v>3163.6667340000004</v>
      </c>
      <c r="O5">
        <v>0</v>
      </c>
      <c r="P5">
        <v>0</v>
      </c>
      <c r="Q5" s="17">
        <v>0</v>
      </c>
      <c r="R5" s="17">
        <v>0</v>
      </c>
      <c r="S5">
        <v>21.5</v>
      </c>
      <c r="T5">
        <v>43</v>
      </c>
      <c r="U5">
        <v>430</v>
      </c>
      <c r="V5" s="24">
        <v>383.63697000000002</v>
      </c>
      <c r="W5">
        <v>21.5</v>
      </c>
      <c r="X5">
        <v>43</v>
      </c>
      <c r="Y5">
        <v>430</v>
      </c>
      <c r="Z5">
        <v>383.63697000000002</v>
      </c>
      <c r="AA5">
        <v>65</v>
      </c>
      <c r="AB5">
        <v>426509.18635170604</v>
      </c>
      <c r="AC5">
        <v>172605.90301566411</v>
      </c>
      <c r="AD5">
        <v>285.76799999999997</v>
      </c>
      <c r="AE5">
        <v>26.5036304606935</v>
      </c>
      <c r="AF5">
        <v>1590.21782764161</v>
      </c>
      <c r="AG5">
        <v>1782.3956521120983</v>
      </c>
    </row>
    <row r="6" spans="1:33" x14ac:dyDescent="0.2">
      <c r="A6" s="17" t="s">
        <v>29</v>
      </c>
      <c r="B6" t="s">
        <v>24</v>
      </c>
      <c r="C6" s="17" t="s">
        <v>10</v>
      </c>
      <c r="D6">
        <v>1</v>
      </c>
      <c r="E6">
        <v>103</v>
      </c>
      <c r="F6" s="21" t="s">
        <v>66</v>
      </c>
      <c r="G6" s="17">
        <v>34</v>
      </c>
      <c r="H6" s="17">
        <v>446194.22572178481</v>
      </c>
      <c r="I6">
        <v>180572.32930869478</v>
      </c>
      <c r="J6" s="76">
        <v>120.38155287246319</v>
      </c>
      <c r="K6">
        <v>187.8</v>
      </c>
      <c r="L6" s="21">
        <v>375.6</v>
      </c>
      <c r="M6">
        <v>3756</v>
      </c>
      <c r="N6">
        <v>3351.0243240000004</v>
      </c>
      <c r="O6">
        <v>0</v>
      </c>
      <c r="P6">
        <v>0</v>
      </c>
      <c r="Q6" s="17">
        <v>0</v>
      </c>
      <c r="R6" s="17">
        <v>0</v>
      </c>
      <c r="S6">
        <v>2.7</v>
      </c>
      <c r="T6">
        <v>5.4</v>
      </c>
      <c r="U6">
        <v>54</v>
      </c>
      <c r="V6" s="24">
        <v>48.177666000000002</v>
      </c>
      <c r="W6">
        <v>2.7</v>
      </c>
      <c r="X6">
        <v>5.4</v>
      </c>
      <c r="Y6">
        <v>54</v>
      </c>
      <c r="Z6">
        <v>48.177666000000002</v>
      </c>
      <c r="AA6">
        <v>66</v>
      </c>
      <c r="AB6">
        <v>433070.86614173232</v>
      </c>
      <c r="AC6">
        <v>175261.37844667435</v>
      </c>
      <c r="AD6">
        <v>512.56799999999998</v>
      </c>
      <c r="AE6">
        <v>46.957105514478968</v>
      </c>
      <c r="AF6">
        <v>2817.4263308687382</v>
      </c>
      <c r="AG6">
        <v>3157.9123029542247</v>
      </c>
    </row>
    <row r="7" spans="1:33" x14ac:dyDescent="0.2">
      <c r="A7" s="17" t="s">
        <v>30</v>
      </c>
      <c r="B7" t="s">
        <v>24</v>
      </c>
      <c r="C7" s="17" t="s">
        <v>10</v>
      </c>
      <c r="D7">
        <v>1</v>
      </c>
      <c r="E7">
        <v>103</v>
      </c>
      <c r="F7" s="17" t="s">
        <v>65</v>
      </c>
      <c r="G7" s="17">
        <v>29</v>
      </c>
      <c r="H7" s="17">
        <v>380577.42782152235</v>
      </c>
      <c r="I7">
        <v>154017.57499859261</v>
      </c>
      <c r="J7" s="76">
        <v>102.67838333239507</v>
      </c>
      <c r="K7">
        <v>336.7</v>
      </c>
      <c r="L7" s="21">
        <v>673.4</v>
      </c>
      <c r="M7">
        <v>6734</v>
      </c>
      <c r="N7">
        <v>6007.9333860000006</v>
      </c>
      <c r="O7">
        <v>0</v>
      </c>
      <c r="P7">
        <v>0</v>
      </c>
      <c r="Q7" s="17">
        <v>0</v>
      </c>
      <c r="R7" s="17">
        <v>0</v>
      </c>
      <c r="S7">
        <v>4.2</v>
      </c>
      <c r="T7">
        <v>8.4</v>
      </c>
      <c r="U7">
        <v>84</v>
      </c>
      <c r="V7" s="24">
        <v>74.943036000000006</v>
      </c>
      <c r="W7">
        <v>4.2</v>
      </c>
      <c r="X7">
        <v>8.4</v>
      </c>
      <c r="Y7">
        <v>84</v>
      </c>
      <c r="Z7">
        <v>74.943036000000006</v>
      </c>
      <c r="AA7">
        <v>35</v>
      </c>
      <c r="AB7">
        <v>229658.79265091865</v>
      </c>
      <c r="AC7">
        <v>92941.640085357605</v>
      </c>
      <c r="AD7">
        <v>430.92</v>
      </c>
      <c r="AE7">
        <v>42.35983084749914</v>
      </c>
      <c r="AF7">
        <v>2541.5898508499486</v>
      </c>
      <c r="AG7">
        <v>2848.7409843251644</v>
      </c>
    </row>
    <row r="8" spans="1:33" x14ac:dyDescent="0.2">
      <c r="A8" s="17" t="s">
        <v>31</v>
      </c>
      <c r="B8" t="s">
        <v>24</v>
      </c>
      <c r="C8" s="17" t="s">
        <v>12</v>
      </c>
      <c r="D8">
        <v>1</v>
      </c>
      <c r="E8">
        <v>104</v>
      </c>
      <c r="F8" s="21" t="s">
        <v>66</v>
      </c>
      <c r="G8" s="17">
        <v>33</v>
      </c>
      <c r="H8" s="17">
        <v>433070.86614173232</v>
      </c>
      <c r="I8">
        <v>175261.37844667435</v>
      </c>
      <c r="J8" s="76">
        <v>116.84091896444957</v>
      </c>
      <c r="K8">
        <v>204</v>
      </c>
      <c r="L8" s="21">
        <v>408</v>
      </c>
      <c r="M8">
        <v>4080</v>
      </c>
      <c r="N8">
        <v>3640.0903200000002</v>
      </c>
      <c r="O8">
        <v>7.2</v>
      </c>
      <c r="P8">
        <v>14.4</v>
      </c>
      <c r="Q8" s="17">
        <v>144</v>
      </c>
      <c r="R8" s="17">
        <v>128.47377600000002</v>
      </c>
      <c r="S8">
        <v>0.4</v>
      </c>
      <c r="T8">
        <v>0.8</v>
      </c>
      <c r="U8">
        <v>8</v>
      </c>
      <c r="V8" s="24">
        <v>7.1374320000000004</v>
      </c>
      <c r="W8">
        <v>7.6000000000000005</v>
      </c>
      <c r="X8">
        <v>15.200000000000001</v>
      </c>
      <c r="Y8">
        <v>152</v>
      </c>
      <c r="Z8">
        <v>135.611208</v>
      </c>
      <c r="AA8">
        <v>45</v>
      </c>
      <c r="AB8">
        <v>295275.59055118111</v>
      </c>
      <c r="AC8">
        <v>119496.39439545978</v>
      </c>
      <c r="AD8">
        <v>512.56799999999998</v>
      </c>
      <c r="AE8">
        <v>43.993228805025474</v>
      </c>
      <c r="AF8">
        <v>2639.5937283015287</v>
      </c>
      <c r="AG8">
        <v>2958.588630366768</v>
      </c>
    </row>
    <row r="9" spans="1:33" x14ac:dyDescent="0.2">
      <c r="A9" s="17" t="s">
        <v>32</v>
      </c>
      <c r="B9" t="s">
        <v>24</v>
      </c>
      <c r="C9" s="17" t="s">
        <v>12</v>
      </c>
      <c r="D9">
        <v>1</v>
      </c>
      <c r="E9">
        <v>104</v>
      </c>
      <c r="F9" s="17" t="s">
        <v>65</v>
      </c>
      <c r="G9" s="17">
        <v>29</v>
      </c>
      <c r="H9" s="17">
        <v>380577.42782152235</v>
      </c>
      <c r="I9">
        <v>154017.57499859261</v>
      </c>
      <c r="J9" s="76">
        <v>102.67838333239507</v>
      </c>
      <c r="K9">
        <v>257.8</v>
      </c>
      <c r="L9" s="21">
        <v>515.6</v>
      </c>
      <c r="M9">
        <v>5156</v>
      </c>
      <c r="N9">
        <v>4600.0749240000005</v>
      </c>
      <c r="O9">
        <v>0</v>
      </c>
      <c r="P9">
        <v>0</v>
      </c>
      <c r="Q9" s="17">
        <v>0</v>
      </c>
      <c r="R9" s="17">
        <v>0</v>
      </c>
      <c r="S9">
        <v>13.1</v>
      </c>
      <c r="T9">
        <v>26.2</v>
      </c>
      <c r="U9">
        <v>262</v>
      </c>
      <c r="V9" s="24">
        <v>233.75089800000001</v>
      </c>
      <c r="W9">
        <v>13.1</v>
      </c>
      <c r="X9">
        <v>26.2</v>
      </c>
      <c r="Y9">
        <v>262</v>
      </c>
      <c r="Z9">
        <v>233.75089800000001</v>
      </c>
      <c r="AA9">
        <v>59</v>
      </c>
      <c r="AB9">
        <v>387139.10761154856</v>
      </c>
      <c r="AC9">
        <v>156673.05042960282</v>
      </c>
      <c r="AD9">
        <v>444.52800000000002</v>
      </c>
      <c r="AE9">
        <v>39.312638499154183</v>
      </c>
      <c r="AF9">
        <v>2358.7583099492508</v>
      </c>
      <c r="AG9">
        <v>2643.8142517066176</v>
      </c>
    </row>
    <row r="10" spans="1:33" x14ac:dyDescent="0.2">
      <c r="A10" s="17" t="s">
        <v>72</v>
      </c>
      <c r="B10" t="s">
        <v>24</v>
      </c>
      <c r="C10" s="17" t="s">
        <v>11</v>
      </c>
      <c r="D10">
        <v>2</v>
      </c>
      <c r="E10">
        <v>201</v>
      </c>
      <c r="F10" s="21" t="s">
        <v>66</v>
      </c>
      <c r="G10" s="17">
        <v>32</v>
      </c>
      <c r="H10" s="17">
        <v>419947.50656167982</v>
      </c>
      <c r="I10">
        <v>169950.42758465389</v>
      </c>
      <c r="J10" s="76">
        <v>113.30028505643592</v>
      </c>
      <c r="K10">
        <v>139.80000000000001</v>
      </c>
      <c r="L10" s="21">
        <v>279.60000000000002</v>
      </c>
      <c r="M10">
        <v>2796</v>
      </c>
      <c r="N10">
        <v>2494.5324840000003</v>
      </c>
      <c r="O10">
        <v>0</v>
      </c>
      <c r="P10">
        <v>0</v>
      </c>
      <c r="Q10" s="17">
        <v>0</v>
      </c>
      <c r="R10" s="17">
        <v>0</v>
      </c>
      <c r="S10">
        <v>3.2</v>
      </c>
      <c r="T10">
        <v>6.4</v>
      </c>
      <c r="U10">
        <v>64</v>
      </c>
      <c r="V10" s="24">
        <v>57.099456000000004</v>
      </c>
      <c r="W10">
        <v>3.2</v>
      </c>
      <c r="X10">
        <v>6.4</v>
      </c>
      <c r="Y10">
        <v>64</v>
      </c>
      <c r="Z10">
        <v>57.099456000000004</v>
      </c>
      <c r="AA10">
        <v>34</v>
      </c>
      <c r="AB10">
        <v>223097.1128608924</v>
      </c>
      <c r="AC10">
        <v>90286.164654347391</v>
      </c>
      <c r="AD10">
        <v>358.34399999999999</v>
      </c>
      <c r="AE10">
        <v>31.121991184429824</v>
      </c>
      <c r="AF10">
        <v>1867.3194710657895</v>
      </c>
      <c r="AG10">
        <v>2092.9850291440903</v>
      </c>
    </row>
    <row r="11" spans="1:33" x14ac:dyDescent="0.2">
      <c r="A11" s="17" t="s">
        <v>73</v>
      </c>
      <c r="B11" t="s">
        <v>24</v>
      </c>
      <c r="C11" s="17" t="s">
        <v>11</v>
      </c>
      <c r="D11">
        <v>2</v>
      </c>
      <c r="E11">
        <v>201</v>
      </c>
      <c r="F11" s="17" t="s">
        <v>65</v>
      </c>
      <c r="G11" s="17">
        <v>39</v>
      </c>
      <c r="H11" s="17">
        <v>511811.02362204727</v>
      </c>
      <c r="I11">
        <v>207127.08361879695</v>
      </c>
      <c r="J11" s="76">
        <v>138.08472241253131</v>
      </c>
      <c r="K11">
        <v>196</v>
      </c>
      <c r="L11" s="21">
        <v>392</v>
      </c>
      <c r="M11">
        <v>3920</v>
      </c>
      <c r="N11">
        <v>3497.34168</v>
      </c>
      <c r="O11">
        <v>4</v>
      </c>
      <c r="P11">
        <v>8</v>
      </c>
      <c r="Q11" s="17">
        <v>80</v>
      </c>
      <c r="R11" s="17">
        <v>71.374320000000012</v>
      </c>
      <c r="S11">
        <v>1.9</v>
      </c>
      <c r="T11">
        <v>3.8</v>
      </c>
      <c r="U11">
        <v>38</v>
      </c>
      <c r="V11" s="24">
        <v>33.902802000000001</v>
      </c>
      <c r="W11">
        <v>5.9</v>
      </c>
      <c r="X11">
        <v>11.8</v>
      </c>
      <c r="Y11">
        <v>118</v>
      </c>
      <c r="Z11">
        <v>105.27712200000001</v>
      </c>
      <c r="AA11">
        <v>42</v>
      </c>
      <c r="AB11">
        <v>275590.55118110235</v>
      </c>
      <c r="AC11">
        <v>111529.96810242911</v>
      </c>
      <c r="AD11">
        <v>190.512</v>
      </c>
      <c r="AE11">
        <v>17.949891534503916</v>
      </c>
      <c r="AF11">
        <v>1076.9934920702349</v>
      </c>
      <c r="AG11">
        <v>1207.1481555869227</v>
      </c>
    </row>
    <row r="12" spans="1:33" x14ac:dyDescent="0.2">
      <c r="A12" s="17" t="s">
        <v>74</v>
      </c>
      <c r="B12" t="s">
        <v>24</v>
      </c>
      <c r="C12" s="17" t="s">
        <v>10</v>
      </c>
      <c r="D12">
        <v>2</v>
      </c>
      <c r="E12">
        <v>201</v>
      </c>
      <c r="F12" s="21" t="s">
        <v>66</v>
      </c>
      <c r="G12" s="17">
        <v>20</v>
      </c>
      <c r="H12" s="17">
        <v>262467.19160104985</v>
      </c>
      <c r="I12">
        <v>106219.01724040868</v>
      </c>
      <c r="J12" s="76">
        <v>70.812678160272441</v>
      </c>
      <c r="K12">
        <v>248.6</v>
      </c>
      <c r="L12" s="21">
        <v>497.2</v>
      </c>
      <c r="M12">
        <v>4972</v>
      </c>
      <c r="N12">
        <v>4435.9139880000002</v>
      </c>
      <c r="O12">
        <v>0</v>
      </c>
      <c r="P12">
        <v>0</v>
      </c>
      <c r="Q12" s="17">
        <v>0</v>
      </c>
      <c r="R12" s="17">
        <v>0</v>
      </c>
      <c r="S12">
        <v>12.5</v>
      </c>
      <c r="T12">
        <v>25</v>
      </c>
      <c r="U12">
        <v>250</v>
      </c>
      <c r="V12" s="24">
        <v>223.04475000000002</v>
      </c>
      <c r="W12">
        <v>12.5</v>
      </c>
      <c r="X12">
        <v>25</v>
      </c>
      <c r="Y12">
        <v>250</v>
      </c>
      <c r="Z12">
        <v>223.04475000000002</v>
      </c>
      <c r="AA12">
        <v>53</v>
      </c>
      <c r="AB12">
        <v>347769.02887139108</v>
      </c>
      <c r="AC12">
        <v>140740.19784354151</v>
      </c>
      <c r="AD12">
        <v>616.89599999999996</v>
      </c>
      <c r="AE12">
        <v>55.395642569608775</v>
      </c>
      <c r="AF12">
        <v>3323.7385541765266</v>
      </c>
      <c r="AG12">
        <v>3725.4123584487597</v>
      </c>
    </row>
    <row r="13" spans="1:33" x14ac:dyDescent="0.2">
      <c r="A13" s="17" t="s">
        <v>75</v>
      </c>
      <c r="B13" t="s">
        <v>24</v>
      </c>
      <c r="C13" s="17" t="s">
        <v>10</v>
      </c>
      <c r="D13">
        <v>2</v>
      </c>
      <c r="E13">
        <v>202</v>
      </c>
      <c r="F13" s="17" t="s">
        <v>65</v>
      </c>
      <c r="G13" s="17">
        <v>39</v>
      </c>
      <c r="H13" s="17">
        <v>511811.02362204727</v>
      </c>
      <c r="I13">
        <v>207127.08361879695</v>
      </c>
      <c r="J13" s="76">
        <v>138.08472241253131</v>
      </c>
      <c r="K13">
        <v>204.4</v>
      </c>
      <c r="L13" s="21">
        <v>408.8</v>
      </c>
      <c r="M13">
        <v>4088</v>
      </c>
      <c r="N13">
        <v>3647.2277520000002</v>
      </c>
      <c r="O13">
        <v>49</v>
      </c>
      <c r="P13">
        <v>98</v>
      </c>
      <c r="Q13" s="17">
        <v>980</v>
      </c>
      <c r="R13" s="17">
        <v>874.33542</v>
      </c>
      <c r="S13">
        <v>0</v>
      </c>
      <c r="T13">
        <v>0</v>
      </c>
      <c r="U13">
        <v>0</v>
      </c>
      <c r="V13" s="24">
        <v>0</v>
      </c>
      <c r="W13">
        <v>49</v>
      </c>
      <c r="X13">
        <v>98</v>
      </c>
      <c r="Y13">
        <v>980</v>
      </c>
      <c r="Z13">
        <v>874.33542</v>
      </c>
      <c r="AA13">
        <v>48</v>
      </c>
      <c r="AB13">
        <v>314960.62992125982</v>
      </c>
      <c r="AC13">
        <v>127462.82068849042</v>
      </c>
      <c r="AD13">
        <v>530.71199999999999</v>
      </c>
      <c r="AE13">
        <v>52.95171716212603</v>
      </c>
      <c r="AF13">
        <v>3177.103029727562</v>
      </c>
      <c r="AG13">
        <v>3561.0559308701377</v>
      </c>
    </row>
    <row r="14" spans="1:33" x14ac:dyDescent="0.2">
      <c r="A14" s="17" t="s">
        <v>76</v>
      </c>
      <c r="B14" t="s">
        <v>24</v>
      </c>
      <c r="C14" s="17" t="s">
        <v>12</v>
      </c>
      <c r="D14">
        <v>2</v>
      </c>
      <c r="E14">
        <v>202</v>
      </c>
      <c r="F14" s="21" t="s">
        <v>66</v>
      </c>
      <c r="G14" s="17">
        <v>34</v>
      </c>
      <c r="H14" s="17">
        <v>446194.22572178481</v>
      </c>
      <c r="I14">
        <v>180572.32930869478</v>
      </c>
      <c r="J14" s="76">
        <v>120.38155287246319</v>
      </c>
      <c r="K14">
        <v>218.9</v>
      </c>
      <c r="L14" s="21">
        <v>437.8</v>
      </c>
      <c r="M14">
        <v>4378</v>
      </c>
      <c r="N14">
        <v>3905.9596620000002</v>
      </c>
      <c r="O14">
        <v>0</v>
      </c>
      <c r="P14">
        <v>0</v>
      </c>
      <c r="Q14" s="17">
        <v>0</v>
      </c>
      <c r="R14" s="17">
        <v>0</v>
      </c>
      <c r="S14">
        <v>0.9</v>
      </c>
      <c r="T14">
        <v>1.8</v>
      </c>
      <c r="U14">
        <v>18</v>
      </c>
      <c r="V14" s="24">
        <v>16.059222000000002</v>
      </c>
      <c r="W14">
        <v>0.9</v>
      </c>
      <c r="X14">
        <v>1.8</v>
      </c>
      <c r="Y14">
        <v>18</v>
      </c>
      <c r="Z14">
        <v>16.059222000000002</v>
      </c>
      <c r="AA14">
        <v>46</v>
      </c>
      <c r="AB14">
        <v>301837.27034120733</v>
      </c>
      <c r="AC14">
        <v>122151.86982646998</v>
      </c>
      <c r="AD14">
        <v>303.91199999999998</v>
      </c>
      <c r="AE14">
        <v>30.150489691430057</v>
      </c>
      <c r="AF14">
        <v>1809.0293814858035</v>
      </c>
      <c r="AG14">
        <v>2027.6505822383626</v>
      </c>
    </row>
    <row r="15" spans="1:33" x14ac:dyDescent="0.2">
      <c r="A15" s="17" t="s">
        <v>77</v>
      </c>
      <c r="B15" t="s">
        <v>24</v>
      </c>
      <c r="C15" s="17" t="s">
        <v>12</v>
      </c>
      <c r="D15">
        <v>2</v>
      </c>
      <c r="E15">
        <v>203</v>
      </c>
      <c r="F15" s="17" t="s">
        <v>65</v>
      </c>
      <c r="G15" s="17">
        <v>22</v>
      </c>
      <c r="H15" s="17">
        <v>288713.91076115484</v>
      </c>
      <c r="I15">
        <v>116840.91896444955</v>
      </c>
      <c r="J15" s="76">
        <v>77.89394597629969</v>
      </c>
      <c r="K15">
        <v>255.6</v>
      </c>
      <c r="L15" s="21">
        <v>511.2</v>
      </c>
      <c r="M15">
        <v>5112</v>
      </c>
      <c r="N15">
        <v>4560.8190480000003</v>
      </c>
      <c r="O15">
        <v>1.7</v>
      </c>
      <c r="P15">
        <v>3.4</v>
      </c>
      <c r="Q15" s="17">
        <v>34</v>
      </c>
      <c r="R15" s="17">
        <v>30.334086000000003</v>
      </c>
      <c r="S15">
        <v>12.8</v>
      </c>
      <c r="T15">
        <v>25.6</v>
      </c>
      <c r="U15">
        <v>256</v>
      </c>
      <c r="V15" s="24">
        <v>228.39782400000001</v>
      </c>
      <c r="W15">
        <v>14.5</v>
      </c>
      <c r="X15">
        <v>29</v>
      </c>
      <c r="Y15">
        <v>290</v>
      </c>
      <c r="Z15">
        <v>258.73191000000003</v>
      </c>
      <c r="AA15">
        <v>25</v>
      </c>
      <c r="AB15">
        <v>164041.99475065616</v>
      </c>
      <c r="AC15">
        <v>66386.885775255418</v>
      </c>
      <c r="AD15">
        <v>312.98399999999998</v>
      </c>
      <c r="AE15">
        <v>30.802100274612009</v>
      </c>
      <c r="AF15">
        <v>1848.1260164767205</v>
      </c>
      <c r="AG15">
        <v>2071.4720455679321</v>
      </c>
    </row>
    <row r="16" spans="1:33" x14ac:dyDescent="0.2">
      <c r="A16" s="17" t="s">
        <v>78</v>
      </c>
      <c r="B16" t="s">
        <v>24</v>
      </c>
      <c r="C16" s="17" t="s">
        <v>13</v>
      </c>
      <c r="D16">
        <v>2</v>
      </c>
      <c r="E16">
        <v>203</v>
      </c>
      <c r="F16" s="21" t="s">
        <v>66</v>
      </c>
      <c r="G16" s="17">
        <v>38</v>
      </c>
      <c r="H16" s="17">
        <v>498687.66404199478</v>
      </c>
      <c r="I16">
        <v>201816.13275677653</v>
      </c>
      <c r="J16" s="76">
        <v>134.5440885045177</v>
      </c>
      <c r="K16">
        <v>177.8</v>
      </c>
      <c r="L16" s="21">
        <v>355.6</v>
      </c>
      <c r="M16">
        <v>3556</v>
      </c>
      <c r="N16">
        <v>3172.5885240000002</v>
      </c>
      <c r="O16">
        <v>0</v>
      </c>
      <c r="P16">
        <v>0</v>
      </c>
      <c r="Q16" s="17">
        <v>0</v>
      </c>
      <c r="R16" s="17">
        <v>0</v>
      </c>
      <c r="S16">
        <v>1.3</v>
      </c>
      <c r="T16">
        <v>2.6</v>
      </c>
      <c r="U16">
        <v>26</v>
      </c>
      <c r="V16" s="24">
        <v>23.196654000000002</v>
      </c>
      <c r="W16">
        <v>1.3</v>
      </c>
      <c r="X16">
        <v>2.6</v>
      </c>
      <c r="Y16">
        <v>26</v>
      </c>
      <c r="Z16">
        <v>23.196654000000002</v>
      </c>
      <c r="AA16">
        <v>40</v>
      </c>
      <c r="AB16">
        <v>262467.19160104985</v>
      </c>
      <c r="AC16">
        <v>106219.01724040868</v>
      </c>
      <c r="AD16">
        <v>567</v>
      </c>
      <c r="AE16">
        <v>56.765207670645502</v>
      </c>
      <c r="AF16">
        <v>3405.9124602387301</v>
      </c>
      <c r="AG16">
        <v>3817.5169810585803</v>
      </c>
    </row>
    <row r="17" spans="1:33" x14ac:dyDescent="0.2">
      <c r="A17" s="17" t="s">
        <v>79</v>
      </c>
      <c r="B17" t="s">
        <v>24</v>
      </c>
      <c r="C17" s="17" t="s">
        <v>13</v>
      </c>
      <c r="D17">
        <v>2</v>
      </c>
      <c r="E17">
        <v>204</v>
      </c>
      <c r="F17" s="17" t="s">
        <v>65</v>
      </c>
      <c r="G17" s="17">
        <v>28</v>
      </c>
      <c r="H17" s="17">
        <v>367454.06824146985</v>
      </c>
      <c r="I17">
        <v>148706.62413657218</v>
      </c>
      <c r="J17" s="76">
        <v>99.137749424381454</v>
      </c>
      <c r="K17">
        <v>91.2</v>
      </c>
      <c r="L17" s="21">
        <v>182.4</v>
      </c>
      <c r="M17">
        <v>1824</v>
      </c>
      <c r="N17">
        <v>1627.3344960000002</v>
      </c>
      <c r="O17">
        <v>28.2</v>
      </c>
      <c r="P17">
        <v>56.4</v>
      </c>
      <c r="Q17" s="17">
        <v>564</v>
      </c>
      <c r="R17" s="17">
        <v>503.18895600000002</v>
      </c>
      <c r="S17">
        <v>19.3</v>
      </c>
      <c r="T17">
        <v>38.6</v>
      </c>
      <c r="U17">
        <v>386</v>
      </c>
      <c r="V17" s="24">
        <v>344.38109400000002</v>
      </c>
      <c r="W17">
        <v>47.5</v>
      </c>
      <c r="X17">
        <v>95</v>
      </c>
      <c r="Y17">
        <v>950</v>
      </c>
      <c r="Z17">
        <v>847.57005000000004</v>
      </c>
      <c r="AA17">
        <v>45</v>
      </c>
      <c r="AB17">
        <v>295275.59055118111</v>
      </c>
      <c r="AC17">
        <v>119496.39439545978</v>
      </c>
      <c r="AD17">
        <v>408.24</v>
      </c>
      <c r="AE17">
        <v>38.556626220324297</v>
      </c>
      <c r="AF17">
        <v>2313.3975732194576</v>
      </c>
      <c r="AG17">
        <v>2592.9716699430287</v>
      </c>
    </row>
    <row r="18" spans="1:33" x14ac:dyDescent="0.2">
      <c r="A18" s="17" t="s">
        <v>81</v>
      </c>
      <c r="B18" t="s">
        <v>24</v>
      </c>
      <c r="C18" s="17" t="s">
        <v>11</v>
      </c>
      <c r="D18">
        <v>3</v>
      </c>
      <c r="E18">
        <v>301</v>
      </c>
      <c r="F18" s="21" t="s">
        <v>66</v>
      </c>
      <c r="G18" s="17">
        <v>28</v>
      </c>
      <c r="H18" s="17">
        <v>367454.06824146985</v>
      </c>
      <c r="I18">
        <v>148706.62413657218</v>
      </c>
      <c r="J18" s="76">
        <v>99.137749424381454</v>
      </c>
      <c r="K18">
        <v>245.7</v>
      </c>
      <c r="L18" s="21">
        <v>491.4</v>
      </c>
      <c r="M18">
        <v>4914</v>
      </c>
      <c r="N18">
        <v>4384.167606</v>
      </c>
      <c r="O18">
        <v>0.4</v>
      </c>
      <c r="P18">
        <v>0.8</v>
      </c>
      <c r="Q18" s="17">
        <v>8</v>
      </c>
      <c r="R18" s="17">
        <v>7.1374320000000004</v>
      </c>
      <c r="S18">
        <v>0</v>
      </c>
      <c r="T18">
        <v>0</v>
      </c>
      <c r="U18">
        <v>0</v>
      </c>
      <c r="V18" s="24">
        <v>0</v>
      </c>
      <c r="W18">
        <v>0.4</v>
      </c>
      <c r="X18">
        <v>0.8</v>
      </c>
      <c r="Y18">
        <v>8</v>
      </c>
      <c r="Z18">
        <v>7.1374320000000004</v>
      </c>
      <c r="AA18">
        <v>57</v>
      </c>
      <c r="AB18">
        <v>374015.74803149607</v>
      </c>
      <c r="AC18">
        <v>151362.09956758237</v>
      </c>
      <c r="AD18">
        <v>494.42399999999998</v>
      </c>
      <c r="AE18">
        <v>44.117687969295432</v>
      </c>
      <c r="AF18">
        <v>2647.0612781577261</v>
      </c>
      <c r="AG18">
        <v>2966.9586336230864</v>
      </c>
    </row>
    <row r="19" spans="1:33" x14ac:dyDescent="0.2">
      <c r="A19" s="17" t="s">
        <v>82</v>
      </c>
      <c r="B19" t="s">
        <v>24</v>
      </c>
      <c r="C19" s="17" t="s">
        <v>11</v>
      </c>
      <c r="D19">
        <v>3</v>
      </c>
      <c r="E19">
        <v>301</v>
      </c>
      <c r="F19" s="17" t="s">
        <v>65</v>
      </c>
      <c r="G19" s="17">
        <v>22</v>
      </c>
      <c r="H19" s="17">
        <v>288713.91076115484</v>
      </c>
      <c r="I19">
        <v>116840.91896444955</v>
      </c>
      <c r="J19" s="76">
        <v>77.89394597629969</v>
      </c>
      <c r="K19">
        <v>48.7</v>
      </c>
      <c r="L19" s="21">
        <v>97.4</v>
      </c>
      <c r="M19">
        <v>974</v>
      </c>
      <c r="N19">
        <v>868.98234600000001</v>
      </c>
      <c r="O19">
        <v>11.1</v>
      </c>
      <c r="P19">
        <v>22.2</v>
      </c>
      <c r="Q19" s="17">
        <v>222</v>
      </c>
      <c r="R19" s="17">
        <v>198.063738</v>
      </c>
      <c r="S19">
        <v>13.3</v>
      </c>
      <c r="T19">
        <v>26.6</v>
      </c>
      <c r="U19">
        <v>266</v>
      </c>
      <c r="V19" s="24">
        <v>237.319614</v>
      </c>
      <c r="W19">
        <v>24.4</v>
      </c>
      <c r="X19">
        <v>48.8</v>
      </c>
      <c r="Y19">
        <v>488</v>
      </c>
      <c r="Z19">
        <v>435.383352</v>
      </c>
      <c r="AA19">
        <v>4</v>
      </c>
      <c r="AB19">
        <v>26246.719160104989</v>
      </c>
      <c r="AC19">
        <v>10621.901724040868</v>
      </c>
      <c r="AD19">
        <v>9.0719999999999992</v>
      </c>
      <c r="AE19">
        <v>0.90721473459586566</v>
      </c>
      <c r="AF19">
        <v>54.432884075751936</v>
      </c>
      <c r="AG19">
        <v>61.011098116306556</v>
      </c>
    </row>
    <row r="20" spans="1:33" x14ac:dyDescent="0.2">
      <c r="A20" s="17" t="s">
        <v>83</v>
      </c>
      <c r="B20" t="s">
        <v>24</v>
      </c>
      <c r="C20" s="17" t="s">
        <v>10</v>
      </c>
      <c r="D20">
        <v>3</v>
      </c>
      <c r="E20">
        <v>302</v>
      </c>
      <c r="F20" s="21" t="s">
        <v>66</v>
      </c>
      <c r="G20" s="17">
        <v>31</v>
      </c>
      <c r="H20" s="17">
        <v>406824.14698162733</v>
      </c>
      <c r="I20">
        <v>164639.47672263347</v>
      </c>
      <c r="J20" s="76">
        <v>109.75965114842232</v>
      </c>
      <c r="K20">
        <v>173.2</v>
      </c>
      <c r="L20" s="21">
        <v>346.4</v>
      </c>
      <c r="M20">
        <v>3464</v>
      </c>
      <c r="N20">
        <v>3090.5080560000001</v>
      </c>
      <c r="O20">
        <v>1.1000000000000001</v>
      </c>
      <c r="P20">
        <v>2.2000000000000002</v>
      </c>
      <c r="Q20" s="17">
        <v>22</v>
      </c>
      <c r="R20" s="17">
        <v>19.627938</v>
      </c>
      <c r="S20">
        <v>26.1</v>
      </c>
      <c r="T20">
        <v>52.2</v>
      </c>
      <c r="U20">
        <v>522</v>
      </c>
      <c r="V20" s="24">
        <v>465.71743800000002</v>
      </c>
      <c r="W20">
        <v>27.200000000000003</v>
      </c>
      <c r="X20">
        <v>54.400000000000006</v>
      </c>
      <c r="Y20">
        <v>544</v>
      </c>
      <c r="Z20">
        <v>485.34537600000004</v>
      </c>
      <c r="AA20">
        <v>30</v>
      </c>
      <c r="AB20">
        <v>196850.39370078742</v>
      </c>
      <c r="AC20">
        <v>79664.262930306519</v>
      </c>
      <c r="AD20">
        <v>494.42399999999998</v>
      </c>
      <c r="AE20">
        <v>50.396189942054129</v>
      </c>
      <c r="AF20">
        <v>3023.7713965232479</v>
      </c>
      <c r="AG20">
        <v>3389.1941697930815</v>
      </c>
    </row>
    <row r="21" spans="1:33" x14ac:dyDescent="0.2">
      <c r="A21" s="17" t="s">
        <v>84</v>
      </c>
      <c r="B21" t="s">
        <v>24</v>
      </c>
      <c r="C21" s="17" t="s">
        <v>10</v>
      </c>
      <c r="D21">
        <v>3</v>
      </c>
      <c r="E21">
        <v>302</v>
      </c>
      <c r="F21" s="17" t="s">
        <v>65</v>
      </c>
      <c r="G21" s="17">
        <v>28</v>
      </c>
      <c r="H21" s="17">
        <v>367454.06824146985</v>
      </c>
      <c r="I21">
        <v>148706.62413657218</v>
      </c>
      <c r="J21" s="76">
        <v>99.137749424381454</v>
      </c>
      <c r="K21">
        <v>224.2</v>
      </c>
      <c r="L21" s="21">
        <v>448.4</v>
      </c>
      <c r="M21">
        <v>4484</v>
      </c>
      <c r="N21">
        <v>4000.5306360000004</v>
      </c>
      <c r="O21">
        <v>0</v>
      </c>
      <c r="P21">
        <v>0</v>
      </c>
      <c r="Q21" s="17">
        <v>0</v>
      </c>
      <c r="R21" s="17">
        <v>0</v>
      </c>
      <c r="S21">
        <v>2.1</v>
      </c>
      <c r="T21">
        <v>4.2</v>
      </c>
      <c r="U21">
        <v>42</v>
      </c>
      <c r="V21" s="24">
        <v>37.471518000000003</v>
      </c>
      <c r="W21">
        <v>2.1</v>
      </c>
      <c r="X21">
        <v>4.2</v>
      </c>
      <c r="Y21">
        <v>42</v>
      </c>
      <c r="Z21">
        <v>37.471518000000003</v>
      </c>
      <c r="AA21">
        <v>62</v>
      </c>
      <c r="AB21">
        <v>406824.14698162733</v>
      </c>
      <c r="AC21">
        <v>164639.47672263347</v>
      </c>
      <c r="AD21">
        <v>639.57600000000002</v>
      </c>
      <c r="AE21">
        <v>59.172618199354837</v>
      </c>
      <c r="AF21">
        <v>3550.3570919612898</v>
      </c>
      <c r="AG21">
        <v>3979.4177465248117</v>
      </c>
    </row>
    <row r="22" spans="1:33" x14ac:dyDescent="0.2">
      <c r="A22" s="17" t="s">
        <v>85</v>
      </c>
      <c r="B22" t="s">
        <v>24</v>
      </c>
      <c r="C22" s="17" t="s">
        <v>12</v>
      </c>
      <c r="D22">
        <v>3</v>
      </c>
      <c r="E22">
        <v>302</v>
      </c>
      <c r="F22" s="21" t="s">
        <v>66</v>
      </c>
      <c r="G22" s="17">
        <v>29</v>
      </c>
      <c r="H22" s="17">
        <v>380577.42782152235</v>
      </c>
      <c r="I22">
        <v>154017.57499859261</v>
      </c>
      <c r="J22" s="76">
        <v>102.67838333239507</v>
      </c>
      <c r="K22">
        <v>255.2</v>
      </c>
      <c r="L22" s="21">
        <v>510.4</v>
      </c>
      <c r="M22">
        <v>5104</v>
      </c>
      <c r="N22">
        <v>4553.6816159999998</v>
      </c>
      <c r="O22">
        <v>1.4</v>
      </c>
      <c r="P22">
        <v>2.8</v>
      </c>
      <c r="Q22" s="17">
        <v>28</v>
      </c>
      <c r="R22" s="17">
        <v>24.981012</v>
      </c>
      <c r="S22">
        <v>0</v>
      </c>
      <c r="T22">
        <v>0</v>
      </c>
      <c r="U22">
        <v>0</v>
      </c>
      <c r="V22" s="24">
        <v>0</v>
      </c>
      <c r="W22">
        <v>1.4</v>
      </c>
      <c r="X22">
        <v>2.8</v>
      </c>
      <c r="Y22">
        <v>28</v>
      </c>
      <c r="Z22">
        <v>24.981012</v>
      </c>
      <c r="AA22">
        <v>84</v>
      </c>
      <c r="AB22">
        <v>551181.10236220469</v>
      </c>
      <c r="AC22">
        <v>223059.93620485821</v>
      </c>
      <c r="AD22">
        <v>417.31200000000001</v>
      </c>
      <c r="AE22">
        <v>39.366125082146226</v>
      </c>
      <c r="AF22">
        <v>2361.9675049287735</v>
      </c>
      <c r="AG22">
        <v>2647.4112778994158</v>
      </c>
    </row>
    <row r="23" spans="1:33" x14ac:dyDescent="0.2">
      <c r="A23" s="17" t="s">
        <v>86</v>
      </c>
      <c r="B23" t="s">
        <v>24</v>
      </c>
      <c r="C23" s="17" t="s">
        <v>12</v>
      </c>
      <c r="D23">
        <v>3</v>
      </c>
      <c r="E23">
        <v>303</v>
      </c>
      <c r="F23" s="17" t="s">
        <v>65</v>
      </c>
      <c r="G23" s="17">
        <v>28</v>
      </c>
      <c r="H23" s="17">
        <v>367454.06824146985</v>
      </c>
      <c r="I23">
        <v>148706.62413657218</v>
      </c>
      <c r="J23" s="76">
        <v>99.137749424381454</v>
      </c>
      <c r="K23">
        <v>241.1</v>
      </c>
      <c r="L23" s="21">
        <v>482.2</v>
      </c>
      <c r="M23">
        <v>4822</v>
      </c>
      <c r="N23">
        <v>4302.0871379999999</v>
      </c>
      <c r="O23">
        <v>13</v>
      </c>
      <c r="P23">
        <v>26</v>
      </c>
      <c r="Q23" s="17">
        <v>260</v>
      </c>
      <c r="R23" s="17">
        <v>231.96654000000001</v>
      </c>
      <c r="S23">
        <v>29.9</v>
      </c>
      <c r="T23">
        <v>59.8</v>
      </c>
      <c r="U23">
        <v>598</v>
      </c>
      <c r="V23" s="24">
        <v>533.52304200000003</v>
      </c>
      <c r="W23">
        <v>42.9</v>
      </c>
      <c r="X23">
        <v>85.8</v>
      </c>
      <c r="Y23">
        <v>858</v>
      </c>
      <c r="Z23">
        <v>765.48958200000004</v>
      </c>
      <c r="AA23">
        <v>43</v>
      </c>
      <c r="AB23">
        <v>282152.23097112862</v>
      </c>
      <c r="AC23">
        <v>114185.44353343933</v>
      </c>
      <c r="AD23">
        <v>353.80799999999999</v>
      </c>
      <c r="AE23">
        <v>33.134938163572805</v>
      </c>
      <c r="AF23">
        <v>1988.0962898143682</v>
      </c>
      <c r="AG23">
        <v>2228.3577264384344</v>
      </c>
    </row>
    <row r="24" spans="1:33" x14ac:dyDescent="0.2">
      <c r="A24" s="17" t="s">
        <v>87</v>
      </c>
      <c r="B24" t="s">
        <v>24</v>
      </c>
      <c r="C24" s="17" t="s">
        <v>13</v>
      </c>
      <c r="D24">
        <v>3</v>
      </c>
      <c r="E24">
        <v>303</v>
      </c>
      <c r="F24" s="21" t="s">
        <v>66</v>
      </c>
      <c r="G24" s="17">
        <v>33</v>
      </c>
      <c r="H24" s="17">
        <v>433070.86614173232</v>
      </c>
      <c r="I24">
        <v>175261.37844667435</v>
      </c>
      <c r="J24" s="76">
        <v>116.84091896444957</v>
      </c>
      <c r="K24">
        <v>412.3</v>
      </c>
      <c r="L24" s="21">
        <v>824.6</v>
      </c>
      <c r="M24">
        <v>8246</v>
      </c>
      <c r="N24">
        <v>7356.908034</v>
      </c>
      <c r="O24">
        <v>0</v>
      </c>
      <c r="P24">
        <v>0</v>
      </c>
      <c r="Q24" s="17">
        <v>0</v>
      </c>
      <c r="R24" s="17">
        <v>0</v>
      </c>
      <c r="S24">
        <v>4.0999999999999996</v>
      </c>
      <c r="T24">
        <v>8.1999999999999993</v>
      </c>
      <c r="U24">
        <v>82</v>
      </c>
      <c r="V24" s="24">
        <v>73.158678000000009</v>
      </c>
      <c r="W24">
        <v>4.0999999999999996</v>
      </c>
      <c r="X24">
        <v>8.1999999999999993</v>
      </c>
      <c r="Y24">
        <v>82</v>
      </c>
      <c r="Z24">
        <v>73.158678000000009</v>
      </c>
      <c r="AA24">
        <v>36</v>
      </c>
      <c r="AB24">
        <v>236220.4724409449</v>
      </c>
      <c r="AC24">
        <v>95597.11551636782</v>
      </c>
      <c r="AD24">
        <v>503.49599999999998</v>
      </c>
      <c r="AE24">
        <v>45.897659735982678</v>
      </c>
      <c r="AF24">
        <v>2753.8595841589608</v>
      </c>
      <c r="AG24">
        <v>3086.663514904571</v>
      </c>
    </row>
    <row r="25" spans="1:33" x14ac:dyDescent="0.2">
      <c r="A25" s="17" t="s">
        <v>88</v>
      </c>
      <c r="B25" t="s">
        <v>24</v>
      </c>
      <c r="C25" s="17" t="s">
        <v>13</v>
      </c>
      <c r="D25">
        <v>3</v>
      </c>
      <c r="E25">
        <v>304</v>
      </c>
      <c r="F25" s="17" t="s">
        <v>65</v>
      </c>
      <c r="G25" s="17">
        <v>19</v>
      </c>
      <c r="H25" s="17">
        <v>249343.83202099739</v>
      </c>
      <c r="I25">
        <v>100908.06637838826</v>
      </c>
      <c r="J25" s="76">
        <v>67.272044252258851</v>
      </c>
      <c r="K25">
        <v>247.7</v>
      </c>
      <c r="L25" s="21">
        <v>495.4</v>
      </c>
      <c r="M25">
        <v>4954</v>
      </c>
      <c r="N25">
        <v>4419.8547660000004</v>
      </c>
      <c r="O25">
        <v>0</v>
      </c>
      <c r="P25">
        <v>0</v>
      </c>
      <c r="Q25" s="17">
        <v>0</v>
      </c>
      <c r="R25" s="17">
        <v>0</v>
      </c>
      <c r="S25">
        <v>97.8</v>
      </c>
      <c r="T25">
        <v>195.6</v>
      </c>
      <c r="U25">
        <v>1956</v>
      </c>
      <c r="V25" s="24">
        <v>1745.102124</v>
      </c>
      <c r="W25">
        <v>97.8</v>
      </c>
      <c r="X25">
        <v>195.6</v>
      </c>
      <c r="Y25">
        <v>1956</v>
      </c>
      <c r="Z25">
        <v>1745.102124</v>
      </c>
      <c r="AA25">
        <v>17</v>
      </c>
      <c r="AB25">
        <v>111548.5564304462</v>
      </c>
      <c r="AC25">
        <v>45143.082327173695</v>
      </c>
      <c r="AD25">
        <v>576.072</v>
      </c>
      <c r="AE25">
        <v>53.950476240689063</v>
      </c>
      <c r="AF25">
        <v>3237.0285744413436</v>
      </c>
      <c r="AG25">
        <v>3628.2234776625796</v>
      </c>
    </row>
    <row r="26" spans="1:33" x14ac:dyDescent="0.2">
      <c r="A26" s="17" t="s">
        <v>90</v>
      </c>
      <c r="B26" t="s">
        <v>24</v>
      </c>
      <c r="C26" s="17" t="s">
        <v>11</v>
      </c>
      <c r="D26">
        <v>4</v>
      </c>
      <c r="E26">
        <v>401</v>
      </c>
      <c r="F26" s="21" t="s">
        <v>66</v>
      </c>
      <c r="G26" s="17">
        <v>33</v>
      </c>
      <c r="H26" s="17">
        <v>433070.86614173232</v>
      </c>
      <c r="I26">
        <v>175261.37844667435</v>
      </c>
      <c r="J26" s="76">
        <v>116.84091896444957</v>
      </c>
      <c r="K26">
        <v>209.8</v>
      </c>
      <c r="L26" s="21">
        <v>419.6</v>
      </c>
      <c r="M26">
        <v>4196</v>
      </c>
      <c r="N26">
        <v>3743.5830840000003</v>
      </c>
      <c r="O26">
        <v>0</v>
      </c>
      <c r="P26">
        <v>0</v>
      </c>
      <c r="Q26" s="17">
        <v>0</v>
      </c>
      <c r="R26" s="17">
        <v>0</v>
      </c>
      <c r="S26">
        <v>3.3</v>
      </c>
      <c r="T26">
        <v>6.6</v>
      </c>
      <c r="U26">
        <v>66</v>
      </c>
      <c r="V26" s="24">
        <v>58.883814000000001</v>
      </c>
      <c r="W26">
        <v>3.3</v>
      </c>
      <c r="X26">
        <v>6.6</v>
      </c>
      <c r="Y26">
        <v>66</v>
      </c>
      <c r="Z26">
        <v>58.883814000000001</v>
      </c>
      <c r="AA26">
        <v>17</v>
      </c>
      <c r="AB26">
        <v>111548.5564304462</v>
      </c>
      <c r="AC26">
        <v>45143.082327173695</v>
      </c>
      <c r="AD26">
        <v>299.37599999999998</v>
      </c>
      <c r="AE26">
        <v>27.901481735427947</v>
      </c>
      <c r="AF26">
        <v>1674.0889041256769</v>
      </c>
      <c r="AG26">
        <v>1876.4025481892647</v>
      </c>
    </row>
    <row r="27" spans="1:33" x14ac:dyDescent="0.2">
      <c r="A27" s="17" t="s">
        <v>91</v>
      </c>
      <c r="B27" t="s">
        <v>24</v>
      </c>
      <c r="C27" s="17" t="s">
        <v>11</v>
      </c>
      <c r="D27">
        <v>4</v>
      </c>
      <c r="E27">
        <v>401</v>
      </c>
      <c r="F27" s="17" t="s">
        <v>65</v>
      </c>
      <c r="G27" s="17">
        <v>31</v>
      </c>
      <c r="H27" s="17">
        <v>406824.14698162733</v>
      </c>
      <c r="I27">
        <v>164639.47672263347</v>
      </c>
      <c r="J27" s="76">
        <v>109.75965114842232</v>
      </c>
      <c r="K27">
        <v>87</v>
      </c>
      <c r="L27" s="21">
        <v>174</v>
      </c>
      <c r="M27">
        <v>1740</v>
      </c>
      <c r="N27">
        <v>1552.3914600000001</v>
      </c>
      <c r="O27">
        <v>0.6</v>
      </c>
      <c r="P27">
        <v>1.2</v>
      </c>
      <c r="Q27" s="17">
        <v>12</v>
      </c>
      <c r="R27" s="17">
        <v>10.706148000000001</v>
      </c>
      <c r="S27">
        <v>0</v>
      </c>
      <c r="T27">
        <v>0</v>
      </c>
      <c r="U27">
        <v>0</v>
      </c>
      <c r="V27" s="24">
        <v>0</v>
      </c>
      <c r="W27">
        <v>0.6</v>
      </c>
      <c r="X27">
        <v>1.2</v>
      </c>
      <c r="Y27">
        <v>12</v>
      </c>
      <c r="Z27">
        <v>10.706148000000001</v>
      </c>
      <c r="AA27">
        <v>44</v>
      </c>
      <c r="AB27">
        <v>288713.91076115484</v>
      </c>
      <c r="AC27">
        <v>116840.91896444955</v>
      </c>
      <c r="AD27">
        <v>208.65600000000001</v>
      </c>
      <c r="AE27">
        <v>18.405556078070774</v>
      </c>
      <c r="AF27">
        <v>1104.3333646842464</v>
      </c>
      <c r="AG27">
        <v>1237.7920518063374</v>
      </c>
    </row>
    <row r="28" spans="1:33" x14ac:dyDescent="0.2">
      <c r="A28" s="17" t="s">
        <v>92</v>
      </c>
      <c r="B28" t="s">
        <v>24</v>
      </c>
      <c r="C28" s="17" t="s">
        <v>13</v>
      </c>
      <c r="D28">
        <v>4</v>
      </c>
      <c r="E28">
        <v>402</v>
      </c>
      <c r="F28" s="21" t="s">
        <v>66</v>
      </c>
      <c r="G28" s="17">
        <v>28</v>
      </c>
      <c r="H28" s="17">
        <v>367454.06824146985</v>
      </c>
      <c r="I28">
        <v>148706.62413657218</v>
      </c>
      <c r="J28" s="76">
        <v>99.137749424381454</v>
      </c>
      <c r="K28">
        <v>210.9</v>
      </c>
      <c r="L28" s="21">
        <v>421.8</v>
      </c>
      <c r="M28">
        <v>4218</v>
      </c>
      <c r="N28">
        <v>3763.2110220000004</v>
      </c>
      <c r="O28">
        <v>0</v>
      </c>
      <c r="P28">
        <v>0</v>
      </c>
      <c r="Q28" s="17">
        <v>0</v>
      </c>
      <c r="R28" s="17">
        <v>0</v>
      </c>
      <c r="S28">
        <v>41.8</v>
      </c>
      <c r="T28">
        <v>83.6</v>
      </c>
      <c r="U28">
        <v>836</v>
      </c>
      <c r="V28" s="24">
        <v>745.86164400000007</v>
      </c>
      <c r="W28">
        <v>41.8</v>
      </c>
      <c r="X28">
        <v>83.6</v>
      </c>
      <c r="Y28">
        <v>836</v>
      </c>
      <c r="Z28">
        <v>745.86164400000007</v>
      </c>
      <c r="AA28">
        <v>78</v>
      </c>
      <c r="AB28">
        <v>511811.02362204727</v>
      </c>
      <c r="AC28">
        <v>207127.08361879695</v>
      </c>
      <c r="AD28">
        <v>430.92</v>
      </c>
      <c r="AE28">
        <v>39.135207045959405</v>
      </c>
      <c r="AF28">
        <v>2348.1124227575642</v>
      </c>
      <c r="AG28">
        <v>2631.8818090478158</v>
      </c>
    </row>
    <row r="29" spans="1:33" x14ac:dyDescent="0.2">
      <c r="A29" s="17" t="s">
        <v>93</v>
      </c>
      <c r="B29" t="s">
        <v>24</v>
      </c>
      <c r="C29" s="17" t="s">
        <v>13</v>
      </c>
      <c r="D29">
        <v>4</v>
      </c>
      <c r="E29">
        <v>402</v>
      </c>
      <c r="F29" s="17" t="s">
        <v>65</v>
      </c>
      <c r="G29" s="17">
        <v>25</v>
      </c>
      <c r="H29" s="17">
        <v>328083.98950131232</v>
      </c>
      <c r="I29">
        <v>132773.77155051084</v>
      </c>
      <c r="J29" s="76">
        <v>88.515847700340558</v>
      </c>
      <c r="K29">
        <v>124.2</v>
      </c>
      <c r="L29" s="21">
        <v>248.4</v>
      </c>
      <c r="M29">
        <v>2484</v>
      </c>
      <c r="N29">
        <v>2216.1726360000002</v>
      </c>
      <c r="O29">
        <v>7.8</v>
      </c>
      <c r="P29">
        <v>15.6</v>
      </c>
      <c r="Q29" s="17">
        <v>156</v>
      </c>
      <c r="R29" s="17">
        <v>139.179924</v>
      </c>
      <c r="S29">
        <v>75.900000000000006</v>
      </c>
      <c r="T29">
        <v>151.80000000000001</v>
      </c>
      <c r="U29">
        <v>1518</v>
      </c>
      <c r="V29" s="24">
        <v>1354.327722</v>
      </c>
      <c r="W29">
        <v>83.7</v>
      </c>
      <c r="X29">
        <v>167.4</v>
      </c>
      <c r="Y29">
        <v>1674</v>
      </c>
      <c r="Z29">
        <v>1493.507646</v>
      </c>
      <c r="AA29">
        <v>52</v>
      </c>
      <c r="AB29">
        <v>341207.34908136487</v>
      </c>
      <c r="AC29">
        <v>138084.72241253129</v>
      </c>
      <c r="AD29">
        <v>204.12</v>
      </c>
      <c r="AE29">
        <v>19.741177770670241</v>
      </c>
      <c r="AF29">
        <v>1184.4706662402143</v>
      </c>
      <c r="AG29">
        <v>1327.6139462553442</v>
      </c>
    </row>
    <row r="30" spans="1:33" x14ac:dyDescent="0.2">
      <c r="A30" s="17" t="s">
        <v>95</v>
      </c>
      <c r="B30" t="s">
        <v>24</v>
      </c>
      <c r="C30" s="17" t="s">
        <v>10</v>
      </c>
      <c r="D30">
        <v>4</v>
      </c>
      <c r="E30">
        <v>403</v>
      </c>
      <c r="F30" s="21" t="s">
        <v>66</v>
      </c>
      <c r="G30" s="17">
        <v>28</v>
      </c>
      <c r="H30" s="17">
        <v>367454.06824146985</v>
      </c>
      <c r="I30">
        <v>148706.62413657218</v>
      </c>
      <c r="J30" s="76">
        <v>99.137749424381454</v>
      </c>
      <c r="K30">
        <v>207.5</v>
      </c>
      <c r="L30" s="21">
        <v>415</v>
      </c>
      <c r="M30">
        <v>4150</v>
      </c>
      <c r="N30">
        <v>3702.5428500000003</v>
      </c>
      <c r="O30">
        <v>0</v>
      </c>
      <c r="P30">
        <v>0</v>
      </c>
      <c r="Q30" s="17">
        <v>0</v>
      </c>
      <c r="R30" s="17">
        <v>0</v>
      </c>
      <c r="S30">
        <v>14.8</v>
      </c>
      <c r="T30">
        <v>29.6</v>
      </c>
      <c r="U30">
        <v>296</v>
      </c>
      <c r="V30" s="24">
        <v>264.08498400000002</v>
      </c>
      <c r="W30">
        <v>14.8</v>
      </c>
      <c r="X30">
        <v>29.6</v>
      </c>
      <c r="Y30">
        <v>296</v>
      </c>
      <c r="Z30">
        <v>264.08498400000002</v>
      </c>
      <c r="AA30">
        <v>40</v>
      </c>
      <c r="AB30">
        <v>262467.19160104985</v>
      </c>
      <c r="AC30">
        <v>106219.01724040868</v>
      </c>
      <c r="AD30">
        <v>521.64</v>
      </c>
      <c r="AE30">
        <v>51.21854615555683</v>
      </c>
      <c r="AF30">
        <v>3073.1127693334101</v>
      </c>
      <c r="AG30">
        <v>3444.4984475073525</v>
      </c>
    </row>
    <row r="31" spans="1:33" x14ac:dyDescent="0.2">
      <c r="A31" s="17" t="s">
        <v>96</v>
      </c>
      <c r="B31" t="s">
        <v>24</v>
      </c>
      <c r="C31" s="17" t="s">
        <v>10</v>
      </c>
      <c r="D31">
        <v>4</v>
      </c>
      <c r="E31">
        <v>404</v>
      </c>
      <c r="F31" s="17" t="s">
        <v>65</v>
      </c>
      <c r="G31" s="17">
        <v>23</v>
      </c>
      <c r="H31" s="17">
        <v>301837.27034120733</v>
      </c>
      <c r="I31">
        <v>122151.86982646998</v>
      </c>
      <c r="J31" s="76">
        <v>81.434579884313322</v>
      </c>
      <c r="K31">
        <v>217.8</v>
      </c>
      <c r="L31" s="21">
        <v>435.6</v>
      </c>
      <c r="M31">
        <v>4356</v>
      </c>
      <c r="N31">
        <v>3886.3317240000001</v>
      </c>
      <c r="O31">
        <v>4.4000000000000004</v>
      </c>
      <c r="P31">
        <v>8.8000000000000007</v>
      </c>
      <c r="Q31" s="17">
        <v>88</v>
      </c>
      <c r="R31" s="17">
        <v>78.511752000000001</v>
      </c>
      <c r="S31">
        <v>11.4</v>
      </c>
      <c r="T31">
        <v>22.8</v>
      </c>
      <c r="U31">
        <v>228</v>
      </c>
      <c r="V31" s="24">
        <v>203.41681200000002</v>
      </c>
      <c r="W31">
        <v>15.8</v>
      </c>
      <c r="X31">
        <v>31.6</v>
      </c>
      <c r="Y31">
        <v>316</v>
      </c>
      <c r="Z31">
        <v>281.92856399999999</v>
      </c>
      <c r="AA31">
        <v>57</v>
      </c>
      <c r="AB31">
        <v>374015.74803149607</v>
      </c>
      <c r="AC31">
        <v>151362.09956758237</v>
      </c>
      <c r="AD31">
        <v>326.59199999999998</v>
      </c>
      <c r="AE31">
        <v>31.104505186143964</v>
      </c>
      <c r="AF31">
        <v>1866.2703111686378</v>
      </c>
      <c r="AG31">
        <v>2091.8090782733675</v>
      </c>
    </row>
    <row r="32" spans="1:33" x14ac:dyDescent="0.2">
      <c r="A32" s="17" t="s">
        <v>97</v>
      </c>
      <c r="B32" t="s">
        <v>24</v>
      </c>
      <c r="C32" s="17" t="s">
        <v>12</v>
      </c>
      <c r="D32">
        <v>4</v>
      </c>
      <c r="E32">
        <v>404</v>
      </c>
      <c r="F32" s="21" t="s">
        <v>66</v>
      </c>
      <c r="G32" s="17">
        <v>38</v>
      </c>
      <c r="H32" s="17">
        <v>498687.66404199478</v>
      </c>
      <c r="I32">
        <v>201816.13275677653</v>
      </c>
      <c r="J32" s="76">
        <v>134.5440885045177</v>
      </c>
      <c r="K32">
        <v>147.1</v>
      </c>
      <c r="L32" s="21">
        <v>294.2</v>
      </c>
      <c r="M32">
        <v>2942</v>
      </c>
      <c r="N32">
        <v>2624.790618</v>
      </c>
      <c r="O32">
        <v>13.8</v>
      </c>
      <c r="P32">
        <v>27.6</v>
      </c>
      <c r="Q32" s="17">
        <v>276</v>
      </c>
      <c r="R32" s="17">
        <v>246.24140400000002</v>
      </c>
      <c r="S32">
        <v>24.1</v>
      </c>
      <c r="T32">
        <v>48.2</v>
      </c>
      <c r="U32">
        <v>482</v>
      </c>
      <c r="V32" s="24">
        <v>430.03027800000001</v>
      </c>
      <c r="W32">
        <v>37.900000000000006</v>
      </c>
      <c r="X32">
        <v>75.800000000000011</v>
      </c>
      <c r="Y32">
        <v>758.00000000000011</v>
      </c>
      <c r="Z32">
        <v>676.27168200000017</v>
      </c>
      <c r="AA32">
        <v>30</v>
      </c>
      <c r="AB32">
        <v>196850.39370078742</v>
      </c>
      <c r="AC32">
        <v>79664.262930306519</v>
      </c>
      <c r="AD32">
        <v>390.096</v>
      </c>
      <c r="AE32">
        <v>37.771813473729459</v>
      </c>
      <c r="AF32">
        <v>2266.3088084237675</v>
      </c>
      <c r="AG32">
        <v>2540.1922279217792</v>
      </c>
    </row>
    <row r="33" spans="1:33" x14ac:dyDescent="0.2">
      <c r="A33" s="17" t="s">
        <v>98</v>
      </c>
      <c r="B33" t="s">
        <v>24</v>
      </c>
      <c r="C33" s="17" t="s">
        <v>12</v>
      </c>
      <c r="D33">
        <v>4</v>
      </c>
      <c r="E33">
        <v>404</v>
      </c>
      <c r="F33" s="17" t="s">
        <v>65</v>
      </c>
      <c r="G33" s="17">
        <v>14</v>
      </c>
      <c r="H33" s="17">
        <v>183727.03412073493</v>
      </c>
      <c r="I33">
        <v>74353.31206828609</v>
      </c>
      <c r="J33" s="76">
        <v>49.568874712190727</v>
      </c>
      <c r="K33">
        <v>101.9</v>
      </c>
      <c r="L33" s="21">
        <v>203.8</v>
      </c>
      <c r="M33">
        <v>2038</v>
      </c>
      <c r="N33">
        <v>1818.260802</v>
      </c>
      <c r="O33">
        <v>3.6</v>
      </c>
      <c r="P33">
        <v>7.2</v>
      </c>
      <c r="Q33" s="17">
        <v>72</v>
      </c>
      <c r="R33" s="17">
        <v>64.236888000000008</v>
      </c>
      <c r="S33">
        <v>53.7</v>
      </c>
      <c r="T33">
        <v>107.4</v>
      </c>
      <c r="U33">
        <v>1074</v>
      </c>
      <c r="V33" s="24">
        <v>958.20024600000011</v>
      </c>
      <c r="W33">
        <v>57.300000000000004</v>
      </c>
      <c r="X33">
        <v>114.60000000000001</v>
      </c>
      <c r="Y33">
        <v>1146</v>
      </c>
      <c r="Z33">
        <v>1022.437134</v>
      </c>
      <c r="AA33">
        <v>29</v>
      </c>
      <c r="AB33">
        <v>190288.71391076117</v>
      </c>
      <c r="AC33">
        <v>77008.787499296304</v>
      </c>
      <c r="AD33">
        <v>367.416</v>
      </c>
      <c r="AE33">
        <v>34.534332320508945</v>
      </c>
      <c r="AF33">
        <v>2072.0599392305367</v>
      </c>
      <c r="AG33">
        <v>2322.4683828865473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cereal_rye_weed_biomass</vt:lpstr>
      <vt:lpstr>dry_bean_emergence</vt:lpstr>
      <vt:lpstr>dry_bean_biomass</vt:lpstr>
      <vt:lpstr>weeds_biomass</vt:lpstr>
      <vt:lpstr>harvest_data</vt:lpstr>
      <vt:lpstr>combined_data</vt:lpstr>
      <vt:lpstr>METADATA</vt:lpstr>
      <vt:lpstr>m_sw</vt:lpstr>
      <vt:lpstr>wf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2023-04-18T14:52:12Z</dcterms:created>
  <dcterms:modified xsi:type="dcterms:W3CDTF">2024-04-05T17:14:18Z</dcterms:modified>
</cp:coreProperties>
</file>