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y239/Github/IMT/raw-data/"/>
    </mc:Choice>
  </mc:AlternateContent>
  <xr:revisionPtr revIDLastSave="0" documentId="13_ncr:1_{CC48E990-0DEF-724A-833C-C71E60E36788}" xr6:coauthVersionLast="47" xr6:coauthVersionMax="47" xr10:uidLastSave="{00000000-0000-0000-0000-000000000000}"/>
  <bookViews>
    <workbookView xWindow="2140" yWindow="3760" windowWidth="34560" windowHeight="19960" activeTab="4" xr2:uid="{D9C177FB-1461-5243-831C-27D0D02B7C1C}"/>
  </bookViews>
  <sheets>
    <sheet name="Notes" sheetId="6" r:id="rId1"/>
    <sheet name="cereal_rye_weed_biomass" sheetId="1" r:id="rId2"/>
    <sheet name="dry_bean_emergence" sheetId="2" r:id="rId3"/>
    <sheet name="bean_weeds_biomass" sheetId="4" r:id="rId4"/>
    <sheet name="harvest_data" sheetId="8" r:id="rId5"/>
    <sheet name="METADATA" sheetId="16" r:id="rId6"/>
    <sheet name="Combined Data" sheetId="11" r:id="rId7"/>
    <sheet name="M+SW" sheetId="13" r:id="rId8"/>
    <sheet name="M" sheetId="12" r:id="rId9"/>
    <sheet name="SW" sheetId="15" r:id="rId10"/>
    <sheet name="WF" sheetId="14" r:id="rId11"/>
    <sheet name="100_seed_weight" sheetId="9" r:id="rId12"/>
    <sheet name="seed_rain_density" sheetId="7" r:id="rId13"/>
    <sheet name="seed_rain_biomass" sheetId="17" r:id="rId14"/>
  </sheets>
  <definedNames>
    <definedName name="_xlnm._FilterDatabase" localSheetId="6" hidden="1">'Combined Data'!$A$1:$V$37</definedName>
    <definedName name="_xlnm._FilterDatabase" localSheetId="7" hidden="1">'M+SW'!$A$1:$V$33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8" l="1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5" i="8"/>
  <c r="R5" i="8"/>
  <c r="AB5" i="8" l="1"/>
  <c r="F5" i="1"/>
  <c r="K5" i="2"/>
  <c r="I40" i="2"/>
  <c r="J40" i="2" s="1"/>
  <c r="K40" i="2" s="1"/>
  <c r="I39" i="2"/>
  <c r="J39" i="2" s="1"/>
  <c r="K39" i="2" s="1"/>
  <c r="I38" i="2"/>
  <c r="J38" i="2" s="1"/>
  <c r="K38" i="2" s="1"/>
  <c r="I37" i="2"/>
  <c r="J37" i="2" s="1"/>
  <c r="K37" i="2" s="1"/>
  <c r="I36" i="2"/>
  <c r="J36" i="2" s="1"/>
  <c r="K36" i="2" s="1"/>
  <c r="I35" i="2"/>
  <c r="J35" i="2" s="1"/>
  <c r="K35" i="2" s="1"/>
  <c r="I34" i="2"/>
  <c r="J34" i="2" s="1"/>
  <c r="K34" i="2" s="1"/>
  <c r="I33" i="2"/>
  <c r="J33" i="2" s="1"/>
  <c r="K33" i="2" s="1"/>
  <c r="I32" i="2"/>
  <c r="J32" i="2" s="1"/>
  <c r="K32" i="2" s="1"/>
  <c r="I31" i="2"/>
  <c r="J31" i="2" s="1"/>
  <c r="K31" i="2" s="1"/>
  <c r="I30" i="2"/>
  <c r="J30" i="2" s="1"/>
  <c r="K30" i="2" s="1"/>
  <c r="I29" i="2"/>
  <c r="J29" i="2" s="1"/>
  <c r="K29" i="2" s="1"/>
  <c r="I28" i="2"/>
  <c r="J28" i="2" s="1"/>
  <c r="K28" i="2" s="1"/>
  <c r="I27" i="2"/>
  <c r="J27" i="2" s="1"/>
  <c r="K27" i="2" s="1"/>
  <c r="I26" i="2"/>
  <c r="J26" i="2" s="1"/>
  <c r="K26" i="2" s="1"/>
  <c r="I25" i="2"/>
  <c r="J25" i="2" s="1"/>
  <c r="K25" i="2" s="1"/>
  <c r="I24" i="2"/>
  <c r="J24" i="2" s="1"/>
  <c r="K24" i="2" s="1"/>
  <c r="I23" i="2"/>
  <c r="J23" i="2" s="1"/>
  <c r="K23" i="2" s="1"/>
  <c r="I22" i="2"/>
  <c r="J22" i="2" s="1"/>
  <c r="K22" i="2" s="1"/>
  <c r="I21" i="2"/>
  <c r="J21" i="2" s="1"/>
  <c r="K21" i="2" s="1"/>
  <c r="I20" i="2"/>
  <c r="J20" i="2" s="1"/>
  <c r="K20" i="2" s="1"/>
  <c r="I19" i="2"/>
  <c r="J19" i="2" s="1"/>
  <c r="K19" i="2" s="1"/>
  <c r="I18" i="2"/>
  <c r="J18" i="2" s="1"/>
  <c r="K18" i="2" s="1"/>
  <c r="I17" i="2"/>
  <c r="J17" i="2" s="1"/>
  <c r="K17" i="2" s="1"/>
  <c r="I16" i="2"/>
  <c r="J16" i="2" s="1"/>
  <c r="K16" i="2" s="1"/>
  <c r="I15" i="2"/>
  <c r="J15" i="2" s="1"/>
  <c r="K15" i="2" s="1"/>
  <c r="I14" i="2"/>
  <c r="J14" i="2" s="1"/>
  <c r="K14" i="2" s="1"/>
  <c r="I13" i="2"/>
  <c r="J13" i="2" s="1"/>
  <c r="K13" i="2" s="1"/>
  <c r="I12" i="2"/>
  <c r="J12" i="2" s="1"/>
  <c r="K12" i="2" s="1"/>
  <c r="I11" i="2"/>
  <c r="J11" i="2" s="1"/>
  <c r="K11" i="2" s="1"/>
  <c r="I10" i="2"/>
  <c r="J10" i="2" s="1"/>
  <c r="K10" i="2" s="1"/>
  <c r="I9" i="2"/>
  <c r="J9" i="2" s="1"/>
  <c r="K9" i="2" s="1"/>
  <c r="I8" i="2"/>
  <c r="J8" i="2" s="1"/>
  <c r="K8" i="2" s="1"/>
  <c r="I7" i="2"/>
  <c r="J7" i="2" s="1"/>
  <c r="K7" i="2" s="1"/>
  <c r="I6" i="2"/>
  <c r="J6" i="2" s="1"/>
  <c r="K6" i="2" s="1"/>
  <c r="I5" i="2"/>
  <c r="J5" i="2" s="1"/>
  <c r="G12" i="1"/>
  <c r="G11" i="1"/>
  <c r="G10" i="1"/>
  <c r="G9" i="1"/>
  <c r="G8" i="1"/>
  <c r="G7" i="1"/>
  <c r="G6" i="1"/>
  <c r="G5" i="1"/>
  <c r="F12" i="1"/>
  <c r="F11" i="1"/>
  <c r="F10" i="1"/>
  <c r="F9" i="1"/>
  <c r="F8" i="1"/>
  <c r="F7" i="1"/>
  <c r="F6" i="1"/>
  <c r="Z5" i="8" l="1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AB40" i="8" l="1"/>
  <c r="R40" i="8"/>
  <c r="Q40" i="8"/>
  <c r="AB39" i="8"/>
  <c r="R39" i="8"/>
  <c r="Q39" i="8"/>
  <c r="AB38" i="8"/>
  <c r="R38" i="8"/>
  <c r="Q38" i="8"/>
  <c r="AB37" i="8"/>
  <c r="R37" i="8"/>
  <c r="Q37" i="8"/>
  <c r="AB36" i="8"/>
  <c r="R36" i="8"/>
  <c r="S36" i="8" s="1"/>
  <c r="X36" i="8" s="1"/>
  <c r="Q36" i="8"/>
  <c r="AB35" i="8"/>
  <c r="R35" i="8"/>
  <c r="Q35" i="8"/>
  <c r="AB34" i="8"/>
  <c r="R34" i="8"/>
  <c r="Q34" i="8"/>
  <c r="AB33" i="8"/>
  <c r="R33" i="8"/>
  <c r="S33" i="8" s="1"/>
  <c r="Q33" i="8"/>
  <c r="AB32" i="8"/>
  <c r="R32" i="8"/>
  <c r="Q32" i="8"/>
  <c r="AB31" i="8"/>
  <c r="R31" i="8"/>
  <c r="Q31" i="8"/>
  <c r="AB30" i="8"/>
  <c r="R30" i="8"/>
  <c r="Q30" i="8"/>
  <c r="S30" i="8" s="1"/>
  <c r="Z30" i="8" s="1"/>
  <c r="AB29" i="8"/>
  <c r="R29" i="8"/>
  <c r="S29" i="8" s="1"/>
  <c r="Z29" i="8" s="1"/>
  <c r="Q29" i="8"/>
  <c r="AB28" i="8"/>
  <c r="R28" i="8"/>
  <c r="Q28" i="8"/>
  <c r="AB27" i="8"/>
  <c r="R27" i="8"/>
  <c r="Q27" i="8"/>
  <c r="AB26" i="8"/>
  <c r="R26" i="8"/>
  <c r="Q26" i="8"/>
  <c r="AB25" i="8"/>
  <c r="R25" i="8"/>
  <c r="Q25" i="8"/>
  <c r="AB24" i="8"/>
  <c r="R24" i="8"/>
  <c r="S24" i="8" s="1"/>
  <c r="Z24" i="8" s="1"/>
  <c r="Q24" i="8"/>
  <c r="AB23" i="8"/>
  <c r="R23" i="8"/>
  <c r="Q23" i="8"/>
  <c r="S23" i="8" s="1"/>
  <c r="X23" i="8" s="1"/>
  <c r="AB22" i="8"/>
  <c r="R22" i="8"/>
  <c r="Q22" i="8"/>
  <c r="AB21" i="8"/>
  <c r="R21" i="8"/>
  <c r="Q21" i="8"/>
  <c r="AB20" i="8"/>
  <c r="R20" i="8"/>
  <c r="Q20" i="8"/>
  <c r="AB19" i="8"/>
  <c r="R19" i="8"/>
  <c r="Q19" i="8"/>
  <c r="AB18" i="8"/>
  <c r="R18" i="8"/>
  <c r="Q18" i="8"/>
  <c r="AB17" i="8"/>
  <c r="R17" i="8"/>
  <c r="Q17" i="8"/>
  <c r="AB16" i="8"/>
  <c r="R16" i="8"/>
  <c r="Q16" i="8"/>
  <c r="AB15" i="8"/>
  <c r="R15" i="8"/>
  <c r="Q15" i="8"/>
  <c r="AB14" i="8"/>
  <c r="R14" i="8"/>
  <c r="Q14" i="8"/>
  <c r="AB13" i="8"/>
  <c r="R13" i="8"/>
  <c r="Q13" i="8"/>
  <c r="AB12" i="8"/>
  <c r="R12" i="8"/>
  <c r="Q12" i="8"/>
  <c r="AB11" i="8"/>
  <c r="R11" i="8"/>
  <c r="Q11" i="8"/>
  <c r="AB10" i="8"/>
  <c r="R10" i="8"/>
  <c r="Q10" i="8"/>
  <c r="AB9" i="8"/>
  <c r="R9" i="8"/>
  <c r="Q9" i="8"/>
  <c r="AB8" i="8"/>
  <c r="R8" i="8"/>
  <c r="Q8" i="8"/>
  <c r="AB7" i="8"/>
  <c r="R7" i="8"/>
  <c r="Q7" i="8"/>
  <c r="AB6" i="8"/>
  <c r="R6" i="8"/>
  <c r="Q6" i="8"/>
  <c r="S6" i="8" s="1"/>
  <c r="X6" i="8" s="1"/>
  <c r="Q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5" i="8"/>
  <c r="L5" i="8"/>
  <c r="L40" i="8"/>
  <c r="L39" i="8"/>
  <c r="L38" i="8"/>
  <c r="L37" i="8"/>
  <c r="L36" i="8"/>
  <c r="L35" i="8"/>
  <c r="L34" i="8"/>
  <c r="L33" i="8"/>
  <c r="L32" i="8"/>
  <c r="L30" i="8"/>
  <c r="L29" i="8"/>
  <c r="L28" i="8"/>
  <c r="L27" i="8"/>
  <c r="L26" i="8"/>
  <c r="L25" i="8"/>
  <c r="L24" i="8"/>
  <c r="L23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S17" i="8" l="1"/>
  <c r="Z17" i="8" s="1"/>
  <c r="S18" i="8"/>
  <c r="Z18" i="8" s="1"/>
  <c r="S7" i="8"/>
  <c r="S12" i="8"/>
  <c r="Z12" i="8" s="1"/>
  <c r="S40" i="8"/>
  <c r="X40" i="8" s="1"/>
  <c r="S11" i="8"/>
  <c r="Z11" i="8" s="1"/>
  <c r="S34" i="8"/>
  <c r="T34" i="8" s="1"/>
  <c r="S20" i="8"/>
  <c r="T20" i="8" s="1"/>
  <c r="S5" i="8"/>
  <c r="S9" i="8"/>
  <c r="T9" i="8" s="1"/>
  <c r="S35" i="8"/>
  <c r="Z35" i="8" s="1"/>
  <c r="S13" i="8"/>
  <c r="T13" i="8" s="1"/>
  <c r="S27" i="8"/>
  <c r="Z27" i="8" s="1"/>
  <c r="S21" i="8"/>
  <c r="Z21" i="8" s="1"/>
  <c r="S14" i="8"/>
  <c r="T14" i="8" s="1"/>
  <c r="T7" i="8"/>
  <c r="X7" i="8"/>
  <c r="Z7" i="8"/>
  <c r="S31" i="8"/>
  <c r="T31" i="8" s="1"/>
  <c r="S15" i="8"/>
  <c r="X15" i="8" s="1"/>
  <c r="S28" i="8"/>
  <c r="X28" i="8" s="1"/>
  <c r="S38" i="8"/>
  <c r="Z38" i="8" s="1"/>
  <c r="S22" i="8"/>
  <c r="X22" i="8" s="1"/>
  <c r="S32" i="8"/>
  <c r="Z32" i="8" s="1"/>
  <c r="S10" i="8"/>
  <c r="S16" i="8"/>
  <c r="X16" i="8" s="1"/>
  <c r="S26" i="8"/>
  <c r="Z26" i="8" s="1"/>
  <c r="S8" i="8"/>
  <c r="S25" i="8"/>
  <c r="S19" i="8"/>
  <c r="S39" i="8"/>
  <c r="Z39" i="8" s="1"/>
  <c r="S37" i="8"/>
  <c r="T37" i="8" s="1"/>
  <c r="T8" i="8"/>
  <c r="Z8" i="8"/>
  <c r="X8" i="8"/>
  <c r="Z15" i="8"/>
  <c r="X27" i="8"/>
  <c r="X34" i="8"/>
  <c r="T19" i="8"/>
  <c r="Z19" i="8"/>
  <c r="X19" i="8"/>
  <c r="Z10" i="8"/>
  <c r="T10" i="8"/>
  <c r="X10" i="8"/>
  <c r="Z33" i="8"/>
  <c r="X33" i="8"/>
  <c r="T33" i="8"/>
  <c r="Z31" i="8"/>
  <c r="X31" i="8"/>
  <c r="T21" i="8"/>
  <c r="X21" i="8"/>
  <c r="Z9" i="8"/>
  <c r="X9" i="8"/>
  <c r="T25" i="8"/>
  <c r="X25" i="8"/>
  <c r="Z25" i="8"/>
  <c r="T6" i="8"/>
  <c r="T12" i="8"/>
  <c r="T18" i="8"/>
  <c r="T24" i="8"/>
  <c r="T30" i="8"/>
  <c r="T36" i="8"/>
  <c r="T17" i="8"/>
  <c r="X12" i="8"/>
  <c r="X18" i="8"/>
  <c r="X24" i="8"/>
  <c r="Z6" i="8"/>
  <c r="Z36" i="8"/>
  <c r="T23" i="8"/>
  <c r="T29" i="8"/>
  <c r="T35" i="8"/>
  <c r="X30" i="8"/>
  <c r="Z23" i="8"/>
  <c r="X17" i="8"/>
  <c r="X29" i="8"/>
  <c r="T32" i="8" l="1"/>
  <c r="T38" i="8"/>
  <c r="Z40" i="8"/>
  <c r="Z34" i="8"/>
  <c r="T40" i="8"/>
  <c r="X35" i="8"/>
  <c r="X20" i="8"/>
  <c r="T11" i="8"/>
  <c r="Z20" i="8"/>
  <c r="X11" i="8"/>
  <c r="Z14" i="8"/>
  <c r="Z16" i="8"/>
  <c r="T26" i="8"/>
  <c r="T27" i="8"/>
  <c r="T39" i="8"/>
  <c r="X13" i="8"/>
  <c r="T5" i="8"/>
  <c r="X5" i="8"/>
  <c r="T16" i="8"/>
  <c r="X39" i="8"/>
  <c r="Z13" i="8"/>
  <c r="X26" i="8"/>
  <c r="X14" i="8"/>
  <c r="Z22" i="8"/>
  <c r="Z37" i="8"/>
  <c r="T22" i="8"/>
  <c r="X37" i="8"/>
  <c r="T28" i="8"/>
  <c r="Z28" i="8"/>
  <c r="X32" i="8"/>
  <c r="T15" i="8"/>
  <c r="X38" i="8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5" i="4"/>
  <c r="Q40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5" i="4"/>
  <c r="Q6" i="4" l="1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tc={EE2237BB-3180-894F-9A54-6B394A9AE686}</author>
  </authors>
  <commentList>
    <comment ref="K4" authorId="0" shapeId="0" xr:uid="{EE2237BB-3180-894F-9A54-6B394A9AE68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percent emergence of dry beans as compared to the seeding rate.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tc={5D9E3352-97E5-0745-96C4-CD0CFBD3FE9B}</author>
    <author>tc={685862B3-657F-4440-9711-F144EC3645FF}</author>
    <author>tc={B9828D64-848F-1643-ABBC-F73B6A5125AB}</author>
    <author>tc={53C2319F-BB6A-8E47-9BB3-F94E1FFF698B}</author>
    <author>Sandra Wayman</author>
  </authors>
  <commentList>
    <comment ref="Q4" authorId="0" shapeId="0" xr:uid="{5D9E3352-97E5-0745-96C4-CD0CFBD3FE9B}">
      <text>
        <t>[Threaded comment]
Your version of Excel allows you to read this threaded comment; however, any edits to it will get removed if the file is opened in a newer version of Excel. Learn more: https://go.microsoft.com/fwlink/?linkid=870924
Comment:
    3.28 = convert 1 meter to feet
2 = two meter row lengths
2.5 = row spacing (30 in) expressed in feet</t>
      </text>
    </comment>
    <comment ref="R4" authorId="1" shapeId="0" xr:uid="{685862B3-657F-4440-9711-F144EC3645FF}">
      <text>
        <t>[Threaded comment]
Your version of Excel allows you to read this threaded comment; however, any edits to it will get removed if the file is opened in a newer version of Excel. Learn more: https://go.microsoft.com/fwlink/?linkid=870924
Comment:
    1 lb = 454 grams</t>
      </text>
    </comment>
    <comment ref="S4" authorId="2" shapeId="0" xr:uid="{B9828D64-848F-1643-ABBC-F73B6A5125AB}">
      <text>
        <t>[Threaded comment]
Your version of Excel allows you to read this threaded comment; however, any edits to it will get removed if the file is opened in a newer version of Excel. Learn more: https://go.microsoft.com/fwlink/?linkid=870924
Comment:
    43560 ft2 per 1 acre
Reply:
    The “2 meter row length” is accounted for in the harvested area cell</t>
      </text>
    </comment>
    <comment ref="W4" authorId="3" shapeId="0" xr:uid="{53C2319F-BB6A-8E47-9BB3-F94E1FFF698B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the grain moisture is very close to zero (thus the 0.00001 in numerator). 13% moisture is standard for soybean 
Reply:
    We are using 14% for dry beans</t>
      </text>
    </comment>
    <comment ref="X4" authorId="4" shapeId="0" xr:uid="{865487B2-1144-014D-B51F-745637207378}">
      <text>
        <r>
          <rPr>
            <b/>
            <sz val="10"/>
            <color rgb="FF000000"/>
            <rFont val="Tahoma"/>
            <family val="2"/>
          </rPr>
          <t>Sandra Wayman: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60 lb/bu is soybean test weight standard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J1" authorId="0" shapeId="0" xr:uid="{F7DC0DFE-DC1C-7446-9A4B-E2BEC18F34E9}">
      <text>
        <r>
          <rPr>
            <b/>
            <sz val="9"/>
            <color rgb="FF000000"/>
            <rFont val="Tahoma"/>
            <family val="2"/>
          </rPr>
          <t xml:space="preserve">Write the Bayer code, scientific name with attribution, and the common name for the weed species. Find those things here: http://wssa.net/wssa/weed/composite-list-of-weeds/
</t>
        </r>
        <r>
          <rPr>
            <b/>
            <sz val="9"/>
            <color rgb="FF000000"/>
            <rFont val="Tahoma"/>
            <family val="2"/>
          </rPr>
          <t xml:space="preserve">Write new species starting in column AZ. The raw template is linked to the formatted template up to column CB , if you have more weed species than that, make a note in the weed species header and color it red. 
</t>
        </r>
        <r>
          <rPr>
            <b/>
            <sz val="9"/>
            <color rgb="FF000000"/>
            <rFont val="Tahoma"/>
            <family val="2"/>
          </rPr>
          <t xml:space="preserve">Units: g
</t>
        </r>
      </text>
    </comment>
  </commentList>
</comments>
</file>

<file path=xl/sharedStrings.xml><?xml version="1.0" encoding="utf-8"?>
<sst xmlns="http://schemas.openxmlformats.org/spreadsheetml/2006/main" count="1729" uniqueCount="397">
  <si>
    <t>Identification</t>
  </si>
  <si>
    <t>Measurement</t>
  </si>
  <si>
    <t>sample_id</t>
  </si>
  <si>
    <t>location</t>
  </si>
  <si>
    <t>block</t>
  </si>
  <si>
    <t>date</t>
  </si>
  <si>
    <t>Biomass (g/ 0.5m-2)</t>
  </si>
  <si>
    <t>CU_B1_Rye</t>
  </si>
  <si>
    <t>CU</t>
  </si>
  <si>
    <t>CU_B1_Weeds</t>
  </si>
  <si>
    <t>CU_B2_Rye</t>
  </si>
  <si>
    <t>CU_B2_Weeds</t>
  </si>
  <si>
    <t>CU_B3_Rye</t>
  </si>
  <si>
    <t>CU_B3_Weeds</t>
  </si>
  <si>
    <t>CU_B4_Rye</t>
  </si>
  <si>
    <t>CU_B4_Weeds</t>
  </si>
  <si>
    <t>treatment</t>
  </si>
  <si>
    <t>plot</t>
  </si>
  <si>
    <t>microplot</t>
  </si>
  <si>
    <t># of seedlings per m</t>
  </si>
  <si>
    <t>CU_B1_P101</t>
  </si>
  <si>
    <t>EWC</t>
  </si>
  <si>
    <t>CU_B1_P101_SW</t>
  </si>
  <si>
    <t>Surrogate Weed</t>
  </si>
  <si>
    <t>CU_B1_P102</t>
  </si>
  <si>
    <t>LWC</t>
  </si>
  <si>
    <t>CU_B1_P102_SW</t>
  </si>
  <si>
    <t>CU_B1_P103</t>
  </si>
  <si>
    <t>AWC</t>
  </si>
  <si>
    <t>CU_B1_P103_SW</t>
  </si>
  <si>
    <t>CU_B1_P104</t>
  </si>
  <si>
    <t>NWC</t>
  </si>
  <si>
    <t>CU_B1_P104_WF</t>
  </si>
  <si>
    <t>Weed free</t>
  </si>
  <si>
    <t>CU_B1_P104_SW</t>
  </si>
  <si>
    <t>CU_B1_P201</t>
  </si>
  <si>
    <t>CU_B1_P201_SW</t>
  </si>
  <si>
    <t>CU_B1_P202</t>
  </si>
  <si>
    <t>CU_B1_P202_WF</t>
  </si>
  <si>
    <t>CU_B1_P202_SW</t>
  </si>
  <si>
    <t>CU_B1_P203</t>
  </si>
  <si>
    <t>CU_B1_P203_SW</t>
  </si>
  <si>
    <t>CU_B1_P204</t>
  </si>
  <si>
    <t>CU_B1_P204_SW</t>
  </si>
  <si>
    <t>CU_B1_P301</t>
  </si>
  <si>
    <t>CU_B1_P301_WF</t>
  </si>
  <si>
    <t>CU_B1_P301_SW</t>
  </si>
  <si>
    <t>CU_B1_P302</t>
  </si>
  <si>
    <t>CU_B1_P302_SW</t>
  </si>
  <si>
    <t>CU_B1_P303</t>
  </si>
  <si>
    <t>CU_B1_P303_SW</t>
  </si>
  <si>
    <t>CU_B1_P304</t>
  </si>
  <si>
    <t>CU_B1_P304_SW</t>
  </si>
  <si>
    <t>CU_B1_P401</t>
  </si>
  <si>
    <t>CU_B1_P401_SW</t>
  </si>
  <si>
    <t>CU_B1_P402</t>
  </si>
  <si>
    <t>CU_B1_P402_SW</t>
  </si>
  <si>
    <t>CU_B1_P403</t>
  </si>
  <si>
    <t>CU_B1_P403_WF</t>
  </si>
  <si>
    <t>CU_B1_P403_SW</t>
  </si>
  <si>
    <t>CU_B1_P404</t>
  </si>
  <si>
    <t>CU_B1_P3404_SW</t>
  </si>
  <si>
    <t>Inter weed biomass (g/ 0.4m-2)</t>
  </si>
  <si>
    <t>Intra weed biomass (g/ 0.1m-2)</t>
  </si>
  <si>
    <t>Total Weed Biomass (g/0.5m-2)</t>
  </si>
  <si>
    <t>Dominant Weed Species by Block, observed 8-22-23 on day of Peak Weed Sampling</t>
  </si>
  <si>
    <t>Block</t>
  </si>
  <si>
    <t xml:space="preserve">Weed </t>
  </si>
  <si>
    <t>Percent make-up of up to half of weed cover</t>
  </si>
  <si>
    <t>Block 1</t>
  </si>
  <si>
    <t>Annual Sowthistle</t>
  </si>
  <si>
    <t>Hedge Bindweed</t>
  </si>
  <si>
    <t>Common Ragweed</t>
  </si>
  <si>
    <t>Red Clover</t>
  </si>
  <si>
    <t>CA thistle</t>
  </si>
  <si>
    <t>Block 2</t>
  </si>
  <si>
    <t>Dandelion</t>
  </si>
  <si>
    <t>Block 3</t>
  </si>
  <si>
    <t>Yellow Foxtail</t>
  </si>
  <si>
    <t>Block 4</t>
  </si>
  <si>
    <t>Measurment</t>
  </si>
  <si>
    <t>Treatment</t>
  </si>
  <si>
    <t>Plot</t>
  </si>
  <si>
    <t>Microplot</t>
  </si>
  <si>
    <t>Date</t>
  </si>
  <si>
    <t>Crop Density Q1 (plants with pods/1m length)</t>
  </si>
  <si>
    <t>Crop Density Q2 (plants with pods/1m length)</t>
  </si>
  <si>
    <t>Total Density (plants with pods/2m length)</t>
  </si>
  <si>
    <t>Total Threshed Dry bean Seed Yield (g/2m length)</t>
  </si>
  <si>
    <t>seed % moisture</t>
  </si>
  <si>
    <t>g/100 seeds</t>
  </si>
  <si>
    <t>Sampling Date</t>
  </si>
  <si>
    <t>velvetleaf</t>
  </si>
  <si>
    <t>copperleaf, Virginia</t>
  </si>
  <si>
    <t>quackgrass</t>
  </si>
  <si>
    <t>pigweed spp.</t>
  </si>
  <si>
    <t>ragweed, common</t>
  </si>
  <si>
    <t>sandwort, thymeleaf</t>
  </si>
  <si>
    <t>brome, downy</t>
  </si>
  <si>
    <t>mustard, birdsrape</t>
  </si>
  <si>
    <t>shepherd's-purse</t>
  </si>
  <si>
    <t>chickweed, mouseear</t>
  </si>
  <si>
    <t>lambsquarters, common</t>
  </si>
  <si>
    <t>bindweed, field</t>
  </si>
  <si>
    <t>nutsedge, yellow</t>
  </si>
  <si>
    <t>orchardgrass</t>
  </si>
  <si>
    <t>crabgrass, smooth</t>
  </si>
  <si>
    <t>crabgrass, large</t>
  </si>
  <si>
    <t>barnyardgrass</t>
  </si>
  <si>
    <t>lovegrass, tufted</t>
  </si>
  <si>
    <t>horseweed</t>
  </si>
  <si>
    <t>galinsoga, hairy</t>
  </si>
  <si>
    <t>ivy, ground</t>
  </si>
  <si>
    <t>mallow, Venice</t>
  </si>
  <si>
    <t>St. Johnswort, common</t>
  </si>
  <si>
    <t>henbit</t>
  </si>
  <si>
    <t>deadnettle, purple</t>
  </si>
  <si>
    <t>common mallow</t>
  </si>
  <si>
    <t>medic, black</t>
  </si>
  <si>
    <t>campion, white</t>
  </si>
  <si>
    <t>woodsorrel, yellow</t>
  </si>
  <si>
    <t>witchgrass</t>
  </si>
  <si>
    <t>plantain, broadleaf</t>
  </si>
  <si>
    <t>bluegrass, annual</t>
  </si>
  <si>
    <t>knotweed, prostrate</t>
  </si>
  <si>
    <t>ladysthumb</t>
  </si>
  <si>
    <t>smartweed, Pennsylvania</t>
  </si>
  <si>
    <t>purslane, common</t>
  </si>
  <si>
    <t>dock, curly</t>
  </si>
  <si>
    <t>rye, cereal</t>
  </si>
  <si>
    <t>groundsel, common</t>
  </si>
  <si>
    <t>foxtail, giant</t>
  </si>
  <si>
    <t>foxtail, yellow</t>
  </si>
  <si>
    <t>foxtail, green</t>
  </si>
  <si>
    <t>nightshade, eastern black</t>
  </si>
  <si>
    <t>sowthistle, perennial</t>
  </si>
  <si>
    <t>sowthistle, annual</t>
  </si>
  <si>
    <t>chickweed, common</t>
  </si>
  <si>
    <t>dandelion</t>
  </si>
  <si>
    <t>pennycress, thoroughwort</t>
  </si>
  <si>
    <t>clover, crimson</t>
  </si>
  <si>
    <t>clover, red</t>
  </si>
  <si>
    <t>clover, white</t>
  </si>
  <si>
    <t>speedwell, Persian</t>
  </si>
  <si>
    <t>Abutilon theophrasti Medik.</t>
  </si>
  <si>
    <t>Acalypha virginica L.</t>
  </si>
  <si>
    <t>Elymus repens (L.) Gould</t>
  </si>
  <si>
    <t>Amaranthus retroflexus L.; A. hybridus</t>
  </si>
  <si>
    <t>Ambrosia artemisiifolia L.</t>
  </si>
  <si>
    <t>Arenaria serpyllifolia L.</t>
  </si>
  <si>
    <t>Bromus tectorum L.</t>
  </si>
  <si>
    <t>Brassica rapa L.</t>
  </si>
  <si>
    <t>Capsella bursa-pastoris (L.) Medik.</t>
  </si>
  <si>
    <t>Cerastium fontanum Baumg. ssp. vulgare (Hartm.) Greuter &amp; Burdet</t>
  </si>
  <si>
    <t>Chenopodium album L.</t>
  </si>
  <si>
    <t>Convolvulus arvensis L</t>
  </si>
  <si>
    <t>Cyperus esculentus L.</t>
  </si>
  <si>
    <t>Dactylis glomerata L.</t>
  </si>
  <si>
    <t>Digitaria ischaemum (Schreb.) Schreb. ex Muhl.</t>
  </si>
  <si>
    <t>Digitaria sanguinalis (L.) Scop.</t>
  </si>
  <si>
    <t>Echinochloa crus-galli (L.) P. Beauv.</t>
  </si>
  <si>
    <t>Eragrostis pectinacea (Michx.) Nees ex Jedwabn.</t>
  </si>
  <si>
    <t>Erigeron canadensis L.</t>
  </si>
  <si>
    <t>Galinsoga quadriradiata Cav.</t>
  </si>
  <si>
    <t>Glechoma hederacea L.</t>
  </si>
  <si>
    <t>Hibiscus trionum L.</t>
  </si>
  <si>
    <t>Hypericum perforatum L.</t>
  </si>
  <si>
    <t>Lamium amplexicaule L.</t>
  </si>
  <si>
    <t>Lamium purpureum L.</t>
  </si>
  <si>
    <t>Malva neglecta Wallr.</t>
  </si>
  <si>
    <t>Medicago lupulina L.</t>
  </si>
  <si>
    <t>Silene latifolia Poir.</t>
  </si>
  <si>
    <t>Oxalis stricta L.</t>
  </si>
  <si>
    <t>Panicum capillare L.</t>
  </si>
  <si>
    <t>Plantago major L.</t>
  </si>
  <si>
    <t>Poa annua L.</t>
  </si>
  <si>
    <t>Polygonum aviculare L.</t>
  </si>
  <si>
    <t>Persicaria maculosa Gray</t>
  </si>
  <si>
    <t>Polygonum pensylvanicum L.</t>
  </si>
  <si>
    <t>Portulaca oleracea L.</t>
  </si>
  <si>
    <t>Rumex crispus L.</t>
  </si>
  <si>
    <t>Secale cereale L.</t>
  </si>
  <si>
    <t>Senecio vulgaris L.</t>
  </si>
  <si>
    <t>Setaria faberi Herrm.</t>
  </si>
  <si>
    <t>Setaria pumila (Poir.) Roem. &amp; Schult.</t>
  </si>
  <si>
    <t>Setaria viridis (L.) P. Beauv.</t>
  </si>
  <si>
    <t>Solanum ptychanthum Dunal</t>
  </si>
  <si>
    <t>Sonchus arvensis L.</t>
  </si>
  <si>
    <t>Sonchus oleraceus L.</t>
  </si>
  <si>
    <t>Stellaria media (L.) Vill.</t>
  </si>
  <si>
    <t>Taraxacum officinale F. H. Wigg.</t>
  </si>
  <si>
    <t>Noccaea perfoliata (L.) Al-Shehbaz</t>
  </si>
  <si>
    <t>Trifolium incarnatum L.</t>
  </si>
  <si>
    <t>Trifolium pratense L.</t>
  </si>
  <si>
    <t>Trifolium repens L.</t>
  </si>
  <si>
    <t>Veronica persica Poir.</t>
  </si>
  <si>
    <t>day</t>
  </si>
  <si>
    <t>month</t>
  </si>
  <si>
    <t>year</t>
  </si>
  <si>
    <t>ABUTH </t>
  </si>
  <si>
    <t>ACCVI </t>
  </si>
  <si>
    <t>AGRRE</t>
  </si>
  <si>
    <t>AMA spp</t>
  </si>
  <si>
    <t>AMBEL</t>
  </si>
  <si>
    <t>ARISE </t>
  </si>
  <si>
    <t>BROTE</t>
  </si>
  <si>
    <t>BRSRR</t>
  </si>
  <si>
    <t>CAPBP</t>
  </si>
  <si>
    <t>CERVU</t>
  </si>
  <si>
    <t>CHEAL</t>
  </si>
  <si>
    <t>CONAR</t>
  </si>
  <si>
    <t>CYPES</t>
  </si>
  <si>
    <t>DACGL</t>
  </si>
  <si>
    <t>DIGIS</t>
  </si>
  <si>
    <t>DIGSA</t>
  </si>
  <si>
    <t>ECHCG </t>
  </si>
  <si>
    <t>ERAPE</t>
  </si>
  <si>
    <t>ERICA</t>
  </si>
  <si>
    <t>GASCI</t>
  </si>
  <si>
    <t>GLEHE </t>
  </si>
  <si>
    <t>HIBTR </t>
  </si>
  <si>
    <t>HYPPE</t>
  </si>
  <si>
    <t>LAMAM </t>
  </si>
  <si>
    <t>LAMPU</t>
  </si>
  <si>
    <t>MALNE </t>
  </si>
  <si>
    <t>MEDLU </t>
  </si>
  <si>
    <t>MELAL</t>
  </si>
  <si>
    <t>OXAST</t>
  </si>
  <si>
    <t>PANCA </t>
  </si>
  <si>
    <t>PLAMA</t>
  </si>
  <si>
    <t>POAAN</t>
  </si>
  <si>
    <t>POLAV</t>
  </si>
  <si>
    <t>POLPE</t>
  </si>
  <si>
    <t>POLPY</t>
  </si>
  <si>
    <t>POROL</t>
  </si>
  <si>
    <t>RUMCR</t>
  </si>
  <si>
    <t>SECCE</t>
  </si>
  <si>
    <t>SENVU </t>
  </si>
  <si>
    <t>SETFA </t>
  </si>
  <si>
    <t>SETPU </t>
  </si>
  <si>
    <t>SETVI </t>
  </si>
  <si>
    <t xml:space="preserve">SOPT7 </t>
  </si>
  <si>
    <t>SONAR </t>
  </si>
  <si>
    <t>SONOL </t>
  </si>
  <si>
    <t>STEME</t>
  </si>
  <si>
    <t>TAROF</t>
  </si>
  <si>
    <t>THLPE</t>
  </si>
  <si>
    <t>TRFIN</t>
  </si>
  <si>
    <t>TRFPR</t>
  </si>
  <si>
    <t>TRFRE </t>
  </si>
  <si>
    <t>VERPE</t>
  </si>
  <si>
    <t>CU-B1-P101-A</t>
  </si>
  <si>
    <t>Cu</t>
  </si>
  <si>
    <t>CU-B1-P101-B</t>
  </si>
  <si>
    <t>CU-B1-P101-C</t>
  </si>
  <si>
    <t>CU-B1-P102-A</t>
  </si>
  <si>
    <t>CU-B1-P102-B</t>
  </si>
  <si>
    <t>CU-B1-P102-C</t>
  </si>
  <si>
    <t>CU-B1-P103-A</t>
  </si>
  <si>
    <t>CU-B1-P103-B</t>
  </si>
  <si>
    <t>CU-B1-P103-C</t>
  </si>
  <si>
    <t>CU-B1-P104-A</t>
  </si>
  <si>
    <t>CU-B1-P104-B</t>
  </si>
  <si>
    <t>CU-B1-P104-C</t>
  </si>
  <si>
    <t>CU-B1-P201-A</t>
  </si>
  <si>
    <t>CU-B1-P201-B</t>
  </si>
  <si>
    <t>CU-B1-P201-C</t>
  </si>
  <si>
    <t>CU-B1-P202-A</t>
  </si>
  <si>
    <t>CU-B1-P202-B</t>
  </si>
  <si>
    <t>CU-B1-P202-C</t>
  </si>
  <si>
    <t>CU-B1-P203-A</t>
  </si>
  <si>
    <t>CU-B1-P203-B</t>
  </si>
  <si>
    <t>CU-B1-P203-C</t>
  </si>
  <si>
    <t>CU-B1-P204-A</t>
  </si>
  <si>
    <t>CU-B1-P204-B</t>
  </si>
  <si>
    <t>CU-B1-P204-C</t>
  </si>
  <si>
    <t>CU-B1-P301-A</t>
  </si>
  <si>
    <t>CU-B1-P301-B</t>
  </si>
  <si>
    <t>CU-B1-P301-C</t>
  </si>
  <si>
    <t>CU-B1-P302-A</t>
  </si>
  <si>
    <t>CU-B1-P302-B</t>
  </si>
  <si>
    <t>CU-B1-P302-C</t>
  </si>
  <si>
    <t>CU-B1-P303-A</t>
  </si>
  <si>
    <t>CU-B1-P303-B</t>
  </si>
  <si>
    <t>CU-B1-P303-C</t>
  </si>
  <si>
    <t>CU-B1-P304-A</t>
  </si>
  <si>
    <t>CU-B1-P304-B</t>
  </si>
  <si>
    <t>CU-B1-P304-C</t>
  </si>
  <si>
    <t>CU-B1-P401-A</t>
  </si>
  <si>
    <t>CU-B1-P401-B</t>
  </si>
  <si>
    <t>CU-B1-P401-C</t>
  </si>
  <si>
    <t>CU-B1-P402-A</t>
  </si>
  <si>
    <t>CU-B1-P402-B</t>
  </si>
  <si>
    <t>CU-B1-P402-C</t>
  </si>
  <si>
    <t>CU-B1-P403-A</t>
  </si>
  <si>
    <t>CU-B1-P403-B</t>
  </si>
  <si>
    <t>CU-B1-P403-C</t>
  </si>
  <si>
    <t>CU-B1-P404-A</t>
  </si>
  <si>
    <t>CU-B1-P404-B</t>
  </si>
  <si>
    <t>CU-B1-P404-C</t>
  </si>
  <si>
    <t>Total weed seed density (seeds/m-2)</t>
  </si>
  <si>
    <t>weed species seed density (seeds/m-2</t>
  </si>
  <si>
    <t>ID</t>
  </si>
  <si>
    <t>LOC</t>
  </si>
  <si>
    <t>TRT</t>
  </si>
  <si>
    <t>BLOCK</t>
  </si>
  <si>
    <t>PLOT</t>
  </si>
  <si>
    <t>EMERG</t>
  </si>
  <si>
    <t>BEANBM</t>
  </si>
  <si>
    <t>BEANBM1</t>
  </si>
  <si>
    <t>INTRABM</t>
  </si>
  <si>
    <t>INTRABM1</t>
  </si>
  <si>
    <t>INTERBM</t>
  </si>
  <si>
    <t>INTERBM1</t>
  </si>
  <si>
    <t>TOTWBM</t>
  </si>
  <si>
    <t>TOTWBM1</t>
  </si>
  <si>
    <t>Bean biomass (g/ 0.5m-2)</t>
  </si>
  <si>
    <t>TOTWB</t>
  </si>
  <si>
    <t>TOTWB1</t>
  </si>
  <si>
    <t xml:space="preserve">BEANBM= drybean biomass from 0.5m^2 </t>
  </si>
  <si>
    <t>BEANBM1 = BEANBM * 2 to convert from g 0.5 m^2 to g/1m^2</t>
  </si>
  <si>
    <t xml:space="preserve">INTRABM = intra-row weed biomass from  0.1m^2 </t>
  </si>
  <si>
    <t>INTRABM1 = INTRABM * 2 to convert from g/0.1m^2 to  g/1m^2</t>
  </si>
  <si>
    <t>INTERBM = inter-row  weed biomass from  0.4m^2</t>
  </si>
  <si>
    <t>INTERBM1 = INTERBM * 2 to convert from g/0.4m^2 to  g/m^2</t>
  </si>
  <si>
    <t xml:space="preserve">TOTWBM= total weed biomass from 0.5m^2 </t>
  </si>
  <si>
    <t>TOTWBM1 = TOTWBM * 2 to convert from g 0.5 m^2 to g/1m^2</t>
  </si>
  <si>
    <t>not written anywhere?</t>
  </si>
  <si>
    <t>Crop Density (average number of plant with pods per m, plant m^2</t>
  </si>
  <si>
    <t>BEANDEN</t>
  </si>
  <si>
    <t>BEANDEN1</t>
  </si>
  <si>
    <t>harvest.area.ft2</t>
  </si>
  <si>
    <t>lbs.dry.2m.row</t>
  </si>
  <si>
    <t>Yield.dry.lb.ac</t>
  </si>
  <si>
    <t>Yield.dry.bu.ac</t>
  </si>
  <si>
    <t>Yield.dry.kg.ha</t>
  </si>
  <si>
    <t>BEANYD1</t>
  </si>
  <si>
    <t>Grain.moisture.correction</t>
  </si>
  <si>
    <t>Adj.Yield.bu.ac</t>
  </si>
  <si>
    <t>Adj.Yield.lb.ac</t>
  </si>
  <si>
    <t>BEANYD2</t>
  </si>
  <si>
    <t>Adj.Yield.kg.ha</t>
  </si>
  <si>
    <t>BEANYD</t>
  </si>
  <si>
    <t>BEANYD3</t>
  </si>
  <si>
    <t>BEANYD4</t>
  </si>
  <si>
    <t>ID = Sample Id</t>
  </si>
  <si>
    <t>consists of site location, block number, and plot number</t>
  </si>
  <si>
    <t>CU (Musgrave research farm in Aurora, NY)</t>
  </si>
  <si>
    <t>TRT = Treatment</t>
  </si>
  <si>
    <t>BLOCK = Block #</t>
  </si>
  <si>
    <t>1, 2, 3, 4</t>
  </si>
  <si>
    <t>PLOT = Plot #</t>
  </si>
  <si>
    <t>101, 102, 103, 104, 201, 202, 203, 204, 301, 302, 303, 304, 401, 402, 403, 404</t>
  </si>
  <si>
    <t># of plants per 1m = Average of EMERGE1</t>
  </si>
  <si>
    <t xml:space="preserve"># of plants per 2m </t>
  </si>
  <si>
    <t>g/0.5m^2 at peak weed biomass collection</t>
  </si>
  <si>
    <t>g/1m^2 at peak weed biomass collection</t>
  </si>
  <si>
    <t>g/0.1 m^2 at peak weed biomass collection</t>
  </si>
  <si>
    <t>g/1 m^2 at peak weed biomass collection</t>
  </si>
  <si>
    <t>g/0.4m^2 at peak weed biomass collection</t>
  </si>
  <si>
    <t># of plants per m^2</t>
  </si>
  <si>
    <t># of plants per 2m</t>
  </si>
  <si>
    <t>g/m^2 at yield harvest</t>
  </si>
  <si>
    <t>kg/ha</t>
  </si>
  <si>
    <t>adjusted lbs per acre</t>
  </si>
  <si>
    <t>adjusted bu per acre</t>
  </si>
  <si>
    <t>adjusted kg per ha</t>
  </si>
  <si>
    <t xml:space="preserve">LOC = Site location </t>
  </si>
  <si>
    <t>AWC (As-needed weed control), EWC (Early weed control), LWC (Late weed control), NWC (No weed control)</t>
  </si>
  <si>
    <t>EMERG = Dry bean emergence</t>
  </si>
  <si>
    <t>EMERG1 = Dry bean emergence</t>
  </si>
  <si>
    <t xml:space="preserve">BEANBM -Dry bean biomass </t>
  </si>
  <si>
    <t xml:space="preserve">BEANBM1 -Dry bean biomass </t>
  </si>
  <si>
    <t>INTRABM - Intrarow weed biomass</t>
  </si>
  <si>
    <t>INTRABM1 - Intrarow weed biomass</t>
  </si>
  <si>
    <t>INTERBM - Interrow weed biomass</t>
  </si>
  <si>
    <t>INTERBM1 - Interrow weed biomass</t>
  </si>
  <si>
    <t>TOTWBM - Total weed biomass</t>
  </si>
  <si>
    <t>TOTWBM1 - Total weed Biomass</t>
  </si>
  <si>
    <t>BEANDEN - Dry bean density</t>
  </si>
  <si>
    <t>BEANDEN1 - Dry bean density</t>
  </si>
  <si>
    <t>BEANYD - Dry bean yield</t>
  </si>
  <si>
    <t>BEANYD1 - Dry bean yield</t>
  </si>
  <si>
    <t>BEANYD2 - Dry bean yield</t>
  </si>
  <si>
    <t>BEANYD3 = Dry bean yield</t>
  </si>
  <si>
    <t>BEANYD4 = Dry bean yield</t>
  </si>
  <si>
    <t>MICROPLOT</t>
  </si>
  <si>
    <t>M (Main), SW (Surrogate Weed), WF (Weed-Free)</t>
  </si>
  <si>
    <t>WF</t>
  </si>
  <si>
    <t>SW</t>
  </si>
  <si>
    <t>M</t>
  </si>
  <si>
    <t>Biomass_kgha</t>
  </si>
  <si>
    <t>Biomass_lbac</t>
  </si>
  <si>
    <t>StandCount_ha</t>
  </si>
  <si>
    <t>StandCount_ac</t>
  </si>
  <si>
    <t>%Emergence</t>
  </si>
  <si>
    <t>The goal of this worksheet is to provide a template for collecting all the data for the IMT poject: cereal rye and weed biomass before termination, dry bean emergence, bean biomass at  r6/r7, weed biomass at r6/r7, bean yield and stand count,  forage plot harvest ("forage_cut"), and quadrat-based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</si>
</sst>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9"/>
      <color rgb="FF000000"/>
      <name val="Tahoma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6" xfId="0" applyFill="1" applyBorder="1" applyAlignment="1">
      <alignment wrapText="1"/>
    </xf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3" xfId="0" applyFill="1" applyBorder="1" applyAlignment="1">
      <alignment wrapText="1"/>
    </xf>
    <xf numFmtId="0" fontId="0" fillId="2" borderId="13" xfId="0" applyFill="1" applyBorder="1"/>
    <xf numFmtId="0" fontId="0" fillId="2" borderId="0" xfId="0" applyFill="1"/>
    <xf numFmtId="0" fontId="0" fillId="2" borderId="10" xfId="0" applyFill="1" applyBorder="1"/>
    <xf numFmtId="0" fontId="0" fillId="2" borderId="11" xfId="0" applyFill="1" applyBorder="1"/>
    <xf numFmtId="0" fontId="0" fillId="2" borderId="3" xfId="0" applyFill="1" applyBorder="1"/>
    <xf numFmtId="0" fontId="1" fillId="0" borderId="0" xfId="0" applyFont="1"/>
    <xf numFmtId="0" fontId="2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2" borderId="6" xfId="0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0" fillId="2" borderId="13" xfId="0" applyFill="1" applyBorder="1" applyAlignment="1">
      <alignment horizontal="center" wrapText="1"/>
    </xf>
    <xf numFmtId="0" fontId="0" fillId="0" borderId="13" xfId="0" applyBorder="1" applyAlignment="1">
      <alignment horizontal="left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5" xfId="0" applyFill="1" applyBorder="1"/>
    <xf numFmtId="0" fontId="0" fillId="0" borderId="13" xfId="0" applyBorder="1"/>
    <xf numFmtId="0" fontId="4" fillId="3" borderId="10" xfId="0" applyFont="1" applyFill="1" applyBorder="1"/>
    <xf numFmtId="0" fontId="4" fillId="3" borderId="13" xfId="0" applyFont="1" applyFill="1" applyBorder="1" applyAlignment="1">
      <alignment wrapText="1"/>
    </xf>
    <xf numFmtId="14" fontId="0" fillId="0" borderId="2" xfId="0" applyNumberFormat="1" applyBorder="1"/>
    <xf numFmtId="14" fontId="0" fillId="0" borderId="0" xfId="0" applyNumberFormat="1"/>
    <xf numFmtId="0" fontId="5" fillId="0" borderId="0" xfId="0" applyFont="1"/>
    <xf numFmtId="0" fontId="0" fillId="2" borderId="0" xfId="0" applyFill="1" applyAlignment="1">
      <alignment wrapText="1"/>
    </xf>
    <xf numFmtId="0" fontId="4" fillId="0" borderId="0" xfId="0" applyFon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horizontal="center" wrapText="1"/>
    </xf>
    <xf numFmtId="0" fontId="0" fillId="4" borderId="13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4" fillId="6" borderId="13" xfId="0" applyFont="1" applyFill="1" applyBorder="1" applyAlignment="1">
      <alignment wrapText="1"/>
    </xf>
    <xf numFmtId="0" fontId="4" fillId="6" borderId="9" xfId="0" applyFont="1" applyFill="1" applyBorder="1" applyAlignment="1">
      <alignment wrapText="1"/>
    </xf>
    <xf numFmtId="0" fontId="0" fillId="7" borderId="13" xfId="0" applyFill="1" applyBorder="1" applyAlignment="1">
      <alignment wrapText="1"/>
    </xf>
    <xf numFmtId="0" fontId="0" fillId="4" borderId="0" xfId="0" applyFill="1"/>
    <xf numFmtId="0" fontId="0" fillId="5" borderId="0" xfId="0" applyFill="1"/>
    <xf numFmtId="0" fontId="0" fillId="8" borderId="0" xfId="0" applyFill="1"/>
    <xf numFmtId="2" fontId="0" fillId="0" borderId="0" xfId="0" applyNumberFormat="1"/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5" fillId="2" borderId="13" xfId="0" applyFont="1" applyFill="1" applyBorder="1" applyAlignment="1">
      <alignment horizontal="center" wrapText="1"/>
    </xf>
    <xf numFmtId="0" fontId="10" fillId="0" borderId="0" xfId="0" applyFont="1"/>
    <xf numFmtId="0" fontId="0" fillId="0" borderId="0" xfId="0" applyAlignment="1">
      <alignment horizontal="left" wrapText="1"/>
    </xf>
    <xf numFmtId="1" fontId="0" fillId="0" borderId="0" xfId="0" applyNumberFormat="1"/>
    <xf numFmtId="164" fontId="0" fillId="0" borderId="0" xfId="0" applyNumberFormat="1"/>
    <xf numFmtId="14" fontId="4" fillId="0" borderId="0" xfId="0" applyNumberFormat="1" applyFon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4" fillId="5" borderId="0" xfId="0" applyFont="1" applyFill="1"/>
    <xf numFmtId="0" fontId="4" fillId="5" borderId="0" xfId="0" applyFont="1" applyFill="1" applyAlignment="1">
      <alignment horizontal="left"/>
    </xf>
    <xf numFmtId="0" fontId="4" fillId="8" borderId="0" xfId="0" applyFont="1" applyFill="1"/>
    <xf numFmtId="0" fontId="4" fillId="8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0" fillId="0" borderId="1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c Youngerman" id="{2453BA39-E50B-F94F-9C6F-3A2A8CF5ED8D}" userId="S::ey239@cornell.edu::107cffae-951d-4dbd-9376-679231abff60" providerId="AD"/>
  <person displayName="Sandra Wayman" id="{77A9C15E-4532-FB4A-8D73-51124461205B}" userId="S::sw783@cornell.edu::c8e2008c-7f06-40a0-8cd3-8622ce8dd6ef" providerId="AD"/>
  <person displayName="Ben Brockmueller" id="{61C6FD78-2AA3-3247-A44D-CF25CC6B8E6A}" userId="S::brockmueller@wisc.edu::8b01302e-3767-4abb-a649-2715cb04be9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4-01-08T19:31:56.86" personId="{61C6FD78-2AA3-3247-A44D-CF25CC6B8E6A}" id="{EE2237BB-3180-894F-9A54-6B394A9AE686}">
    <text>The percent emergence of dry beans as compared to the seeding rate.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4" dT="2023-02-10T14:06:22.92" personId="{77A9C15E-4532-FB4A-8D73-51124461205B}" id="{5D9E3352-97E5-0745-96C4-CD0CFBD3FE9B}">
    <text>3.28 = convert 1 meter to feet
2 = two meter row lengths
2.5 = row spacing (30 in) expressed in feet</text>
  </threadedComment>
  <threadedComment ref="R4" dT="2023-02-10T14:07:30.14" personId="{77A9C15E-4532-FB4A-8D73-51124461205B}" id="{685862B3-657F-4440-9711-F144EC3645FF}">
    <text>1 lb = 454 grams</text>
  </threadedComment>
  <threadedComment ref="S4" dT="2023-02-10T14:26:56.20" personId="{77A9C15E-4532-FB4A-8D73-51124461205B}" id="{B9828D64-848F-1643-ABBC-F73B6A5125AB}">
    <text>43560 ft2 per 1 acre</text>
  </threadedComment>
  <threadedComment ref="S4" dT="2023-02-10T14:29:10.46" personId="{77A9C15E-4532-FB4A-8D73-51124461205B}" id="{EA2CC771-5455-C64F-A5E4-0F826B881F62}" parentId="{B9828D64-848F-1643-ABBC-F73B6A5125AB}">
    <text>The “2 meter row length” is accounted for in the harvested area cell</text>
  </threadedComment>
  <threadedComment ref="W4" dT="2023-02-10T14:31:01.64" personId="{77A9C15E-4532-FB4A-8D73-51124461205B}" id="{53C2319F-BB6A-8E47-9BB3-F94E1FFF698B}">
    <text xml:space="preserve">Assume the grain moisture is very close to zero (thus the 0.00001 in numerator). 13% moisture is standard for soybean </text>
  </threadedComment>
  <threadedComment ref="W4" dT="2024-04-02T21:47:01.81" personId="{2453BA39-E50B-F94F-9C6F-3A2A8CF5ED8D}" id="{8CAD7729-FA29-6745-AF7A-05B3DD99A778}" parentId="{53C2319F-BB6A-8E47-9BB3-F94E1FFF698B}">
    <text>We are using 14% for dry beans</text>
  </threadedComment>
</ThreadedComment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3C6D-BDF6-424B-A4AE-A143AF121699}">
  <dimension ref="A1"/>
  <sheetViews>
    <sheetView zoomScale="150" workbookViewId="0"/>
  </sheetViews>
  <sheetFormatPr baseColWidth="10" defaultColWidth="11.1640625" defaultRowHeight="16" x14ac:dyDescent="0.2"/>
  <sheetData>
    <row r="1" spans="1:1" ht="21" x14ac:dyDescent="0.25">
      <c r="A1" s="13" t="s">
        <v>396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840E-A71C-3942-A2AB-ADA1719BD837}">
  <dimension ref="A1:V35"/>
  <sheetViews>
    <sheetView workbookViewId="0">
      <selection activeCell="F1" sqref="F1:F17"/>
    </sheetView>
  </sheetViews>
  <sheetFormatPr baseColWidth="10" defaultRowHeight="16" x14ac:dyDescent="0.2"/>
  <cols>
    <col min="1" max="1" width="44.1640625" customWidth="1"/>
    <col min="6" max="6" width="17.1640625" customWidth="1"/>
  </cols>
  <sheetData>
    <row r="1" spans="1:22" ht="17" x14ac:dyDescent="0.2">
      <c r="A1" s="35" t="s">
        <v>302</v>
      </c>
      <c r="B1" s="35" t="s">
        <v>303</v>
      </c>
      <c r="C1" s="35" t="s">
        <v>304</v>
      </c>
      <c r="D1" s="35" t="s">
        <v>305</v>
      </c>
      <c r="E1" s="36" t="s">
        <v>306</v>
      </c>
      <c r="F1" s="36" t="s">
        <v>386</v>
      </c>
      <c r="G1" s="35" t="s">
        <v>307</v>
      </c>
      <c r="H1" s="36" t="s">
        <v>308</v>
      </c>
      <c r="I1" s="36" t="s">
        <v>309</v>
      </c>
      <c r="J1" s="36" t="s">
        <v>310</v>
      </c>
      <c r="K1" s="36" t="s">
        <v>311</v>
      </c>
      <c r="L1" s="36" t="s">
        <v>312</v>
      </c>
      <c r="M1" s="36" t="s">
        <v>313</v>
      </c>
      <c r="N1" s="36" t="s">
        <v>314</v>
      </c>
      <c r="O1" s="36" t="s">
        <v>315</v>
      </c>
      <c r="P1" s="37" t="s">
        <v>329</v>
      </c>
      <c r="Q1" s="37" t="s">
        <v>330</v>
      </c>
      <c r="R1" s="37" t="s">
        <v>342</v>
      </c>
      <c r="S1" s="37" t="s">
        <v>336</v>
      </c>
      <c r="T1" s="36" t="s">
        <v>340</v>
      </c>
      <c r="U1" s="36" t="s">
        <v>343</v>
      </c>
      <c r="V1" s="36" t="s">
        <v>344</v>
      </c>
    </row>
    <row r="2" spans="1:22" ht="17" customHeight="1" x14ac:dyDescent="0.2">
      <c r="A2" t="s">
        <v>22</v>
      </c>
      <c r="B2" t="s">
        <v>8</v>
      </c>
      <c r="C2" t="s">
        <v>21</v>
      </c>
      <c r="D2">
        <v>1</v>
      </c>
      <c r="E2">
        <v>101</v>
      </c>
      <c r="F2" t="s">
        <v>389</v>
      </c>
      <c r="G2" s="30">
        <v>19</v>
      </c>
      <c r="H2">
        <v>71.8</v>
      </c>
      <c r="I2">
        <v>143.6</v>
      </c>
      <c r="J2">
        <v>22.33</v>
      </c>
      <c r="K2">
        <v>44.66</v>
      </c>
      <c r="L2">
        <v>19.62</v>
      </c>
      <c r="M2">
        <v>39.24</v>
      </c>
      <c r="N2">
        <v>41.95</v>
      </c>
      <c r="O2">
        <v>83.9</v>
      </c>
      <c r="P2">
        <v>15.5</v>
      </c>
      <c r="Q2">
        <v>31</v>
      </c>
      <c r="R2" s="46">
        <v>299</v>
      </c>
      <c r="S2" s="30">
        <v>2990</v>
      </c>
      <c r="T2">
        <v>33.900773969299181</v>
      </c>
      <c r="U2">
        <v>2034.0464381579507</v>
      </c>
      <c r="V2">
        <v>3476.7438383720928</v>
      </c>
    </row>
    <row r="3" spans="1:22" x14ac:dyDescent="0.2">
      <c r="A3" t="s">
        <v>26</v>
      </c>
      <c r="B3" t="s">
        <v>8</v>
      </c>
      <c r="C3" t="s">
        <v>25</v>
      </c>
      <c r="D3">
        <v>1</v>
      </c>
      <c r="E3">
        <v>102</v>
      </c>
      <c r="F3" t="s">
        <v>389</v>
      </c>
      <c r="G3" s="30">
        <v>26</v>
      </c>
      <c r="H3">
        <v>81.23</v>
      </c>
      <c r="I3">
        <v>162.46</v>
      </c>
      <c r="J3">
        <v>13.07</v>
      </c>
      <c r="K3">
        <v>26.14</v>
      </c>
      <c r="L3">
        <v>9.65</v>
      </c>
      <c r="M3">
        <v>19.3</v>
      </c>
      <c r="N3">
        <v>22.72</v>
      </c>
      <c r="O3">
        <v>45.44</v>
      </c>
      <c r="P3">
        <v>16.5</v>
      </c>
      <c r="Q3">
        <v>33</v>
      </c>
      <c r="R3" s="46">
        <v>307</v>
      </c>
      <c r="S3" s="30">
        <v>3070</v>
      </c>
      <c r="T3">
        <v>34.807818088879088</v>
      </c>
      <c r="U3">
        <v>2088.4690853327452</v>
      </c>
      <c r="V3">
        <v>3569.7670848837206</v>
      </c>
    </row>
    <row r="4" spans="1:22" x14ac:dyDescent="0.2">
      <c r="A4" t="s">
        <v>29</v>
      </c>
      <c r="B4" t="s">
        <v>8</v>
      </c>
      <c r="C4" t="s">
        <v>28</v>
      </c>
      <c r="D4">
        <v>1</v>
      </c>
      <c r="E4">
        <v>103</v>
      </c>
      <c r="F4" t="s">
        <v>389</v>
      </c>
      <c r="G4" s="30">
        <v>28</v>
      </c>
      <c r="H4">
        <v>152.43</v>
      </c>
      <c r="I4">
        <v>304.86</v>
      </c>
      <c r="J4">
        <v>10.51</v>
      </c>
      <c r="K4">
        <v>21.02</v>
      </c>
      <c r="L4">
        <v>3.54</v>
      </c>
      <c r="M4">
        <v>7.08</v>
      </c>
      <c r="N4">
        <v>14.05</v>
      </c>
      <c r="O4">
        <v>28.1</v>
      </c>
      <c r="P4">
        <v>21.5</v>
      </c>
      <c r="Q4">
        <v>43</v>
      </c>
      <c r="R4" s="46">
        <v>446</v>
      </c>
      <c r="S4" s="30">
        <v>4460</v>
      </c>
      <c r="T4">
        <v>50.567709666580043</v>
      </c>
      <c r="U4">
        <v>3034.0625799948025</v>
      </c>
      <c r="V4">
        <v>5186.0459930232555</v>
      </c>
    </row>
    <row r="5" spans="1:22" x14ac:dyDescent="0.2">
      <c r="A5" t="s">
        <v>34</v>
      </c>
      <c r="B5" t="s">
        <v>8</v>
      </c>
      <c r="C5" t="s">
        <v>31</v>
      </c>
      <c r="D5">
        <v>1</v>
      </c>
      <c r="E5">
        <v>104</v>
      </c>
      <c r="F5" t="s">
        <v>389</v>
      </c>
      <c r="G5" s="30">
        <v>15</v>
      </c>
      <c r="H5">
        <v>78.650000000000006</v>
      </c>
      <c r="I5">
        <v>157.30000000000001</v>
      </c>
      <c r="J5">
        <v>18.02</v>
      </c>
      <c r="K5">
        <v>36.04</v>
      </c>
      <c r="L5">
        <v>50.58</v>
      </c>
      <c r="M5">
        <v>101.16</v>
      </c>
      <c r="N5">
        <v>68.599999999999994</v>
      </c>
      <c r="O5">
        <v>137.19999999999999</v>
      </c>
      <c r="P5">
        <v>20.5</v>
      </c>
      <c r="Q5">
        <v>41</v>
      </c>
      <c r="R5" s="46">
        <v>357</v>
      </c>
      <c r="S5" s="30">
        <v>3570</v>
      </c>
      <c r="T5">
        <v>40.476843836253536</v>
      </c>
      <c r="U5">
        <v>2428.610630175212</v>
      </c>
      <c r="V5">
        <v>4151.1623755813953</v>
      </c>
    </row>
    <row r="6" spans="1:22" x14ac:dyDescent="0.2">
      <c r="A6" t="s">
        <v>36</v>
      </c>
      <c r="B6" t="s">
        <v>8</v>
      </c>
      <c r="C6" t="s">
        <v>28</v>
      </c>
      <c r="D6">
        <v>2</v>
      </c>
      <c r="E6">
        <v>201</v>
      </c>
      <c r="F6" t="s">
        <v>389</v>
      </c>
      <c r="G6" s="30">
        <v>15</v>
      </c>
      <c r="H6">
        <v>52.27</v>
      </c>
      <c r="I6">
        <v>104.54</v>
      </c>
      <c r="J6">
        <v>20.09</v>
      </c>
      <c r="K6">
        <v>40.18</v>
      </c>
      <c r="L6">
        <v>4.62</v>
      </c>
      <c r="M6">
        <v>9.24</v>
      </c>
      <c r="N6">
        <v>24.71</v>
      </c>
      <c r="O6">
        <v>49.42</v>
      </c>
      <c r="P6">
        <v>18.5</v>
      </c>
      <c r="Q6">
        <v>37</v>
      </c>
      <c r="R6">
        <v>203</v>
      </c>
      <c r="S6" s="30">
        <v>2030</v>
      </c>
      <c r="T6">
        <v>23.016244534340245</v>
      </c>
      <c r="U6">
        <v>1380.9746720604146</v>
      </c>
      <c r="V6">
        <v>2360.4648802325578</v>
      </c>
    </row>
    <row r="7" spans="1:22" x14ac:dyDescent="0.2">
      <c r="A7" t="s">
        <v>39</v>
      </c>
      <c r="B7" t="s">
        <v>8</v>
      </c>
      <c r="C7" t="s">
        <v>31</v>
      </c>
      <c r="D7">
        <v>2</v>
      </c>
      <c r="E7">
        <v>202</v>
      </c>
      <c r="F7" t="s">
        <v>389</v>
      </c>
      <c r="G7" s="30">
        <v>19</v>
      </c>
      <c r="H7">
        <v>70.959999999999994</v>
      </c>
      <c r="I7">
        <v>141.91999999999999</v>
      </c>
      <c r="J7">
        <v>16.07</v>
      </c>
      <c r="K7">
        <v>32.14</v>
      </c>
      <c r="L7">
        <v>27.49</v>
      </c>
      <c r="M7">
        <v>54.98</v>
      </c>
      <c r="N7">
        <v>43.56</v>
      </c>
      <c r="O7">
        <v>87.12</v>
      </c>
      <c r="P7">
        <v>18.5</v>
      </c>
      <c r="Q7">
        <v>37</v>
      </c>
      <c r="R7" s="46">
        <v>270</v>
      </c>
      <c r="S7" s="30">
        <v>2700</v>
      </c>
      <c r="T7">
        <v>30.612739035821996</v>
      </c>
      <c r="U7">
        <v>1836.7643421493196</v>
      </c>
      <c r="V7">
        <v>3139.5345697674416</v>
      </c>
    </row>
    <row r="8" spans="1:22" x14ac:dyDescent="0.2">
      <c r="A8" t="s">
        <v>41</v>
      </c>
      <c r="B8" t="s">
        <v>8</v>
      </c>
      <c r="C8" t="s">
        <v>21</v>
      </c>
      <c r="D8">
        <v>2</v>
      </c>
      <c r="E8">
        <v>203</v>
      </c>
      <c r="F8" t="s">
        <v>389</v>
      </c>
      <c r="G8" s="30">
        <v>15</v>
      </c>
      <c r="H8">
        <v>28.82</v>
      </c>
      <c r="I8">
        <v>57.64</v>
      </c>
      <c r="J8">
        <v>43.18</v>
      </c>
      <c r="K8">
        <v>86.36</v>
      </c>
      <c r="L8">
        <v>50.41</v>
      </c>
      <c r="M8">
        <v>100.82</v>
      </c>
      <c r="N8">
        <v>93.59</v>
      </c>
      <c r="O8">
        <v>187.18</v>
      </c>
      <c r="P8">
        <v>12.5</v>
      </c>
      <c r="Q8">
        <v>25</v>
      </c>
      <c r="R8" s="46">
        <v>297</v>
      </c>
      <c r="S8" s="30">
        <v>2970</v>
      </c>
      <c r="T8">
        <v>33.6740129394042</v>
      </c>
      <c r="U8">
        <v>2020.4407763642519</v>
      </c>
      <c r="V8">
        <v>3453.4880267441858</v>
      </c>
    </row>
    <row r="9" spans="1:22" x14ac:dyDescent="0.2">
      <c r="A9" t="s">
        <v>43</v>
      </c>
      <c r="B9" t="s">
        <v>8</v>
      </c>
      <c r="C9" t="s">
        <v>25</v>
      </c>
      <c r="D9">
        <v>2</v>
      </c>
      <c r="E9">
        <v>204</v>
      </c>
      <c r="F9" t="s">
        <v>389</v>
      </c>
      <c r="G9" s="30">
        <v>18</v>
      </c>
      <c r="H9">
        <v>92.96</v>
      </c>
      <c r="I9">
        <v>185.92</v>
      </c>
      <c r="J9">
        <v>21.66</v>
      </c>
      <c r="K9">
        <v>43.32</v>
      </c>
      <c r="L9">
        <v>20.350000000000001</v>
      </c>
      <c r="M9">
        <v>40.700000000000003</v>
      </c>
      <c r="N9">
        <v>42.010000000000005</v>
      </c>
      <c r="O9">
        <v>84.02000000000001</v>
      </c>
      <c r="P9">
        <v>21</v>
      </c>
      <c r="Q9">
        <v>42</v>
      </c>
      <c r="R9">
        <v>394</v>
      </c>
      <c r="S9" s="30">
        <v>3940</v>
      </c>
      <c r="T9">
        <v>44.671922889310622</v>
      </c>
      <c r="U9">
        <v>2680.3153733586373</v>
      </c>
      <c r="V9">
        <v>4581.3948906976739</v>
      </c>
    </row>
    <row r="10" spans="1:22" x14ac:dyDescent="0.2">
      <c r="A10" t="s">
        <v>46</v>
      </c>
      <c r="B10" t="s">
        <v>8</v>
      </c>
      <c r="C10" t="s">
        <v>31</v>
      </c>
      <c r="D10">
        <v>3</v>
      </c>
      <c r="E10">
        <v>301</v>
      </c>
      <c r="F10" t="s">
        <v>389</v>
      </c>
      <c r="G10" s="30">
        <v>25</v>
      </c>
      <c r="H10">
        <v>72.63</v>
      </c>
      <c r="I10">
        <v>145.26</v>
      </c>
      <c r="J10">
        <v>19.84</v>
      </c>
      <c r="K10">
        <v>39.68</v>
      </c>
      <c r="L10">
        <v>35.159999999999997</v>
      </c>
      <c r="M10">
        <v>70.319999999999993</v>
      </c>
      <c r="N10">
        <v>55</v>
      </c>
      <c r="O10">
        <v>110</v>
      </c>
      <c r="P10">
        <v>20</v>
      </c>
      <c r="Q10">
        <v>40</v>
      </c>
      <c r="R10" s="46">
        <v>280</v>
      </c>
      <c r="S10">
        <v>2800</v>
      </c>
      <c r="T10">
        <v>31.746544185296887</v>
      </c>
      <c r="U10">
        <v>1904.7926511178134</v>
      </c>
      <c r="V10">
        <v>3255.8136279069763</v>
      </c>
    </row>
    <row r="11" spans="1:22" x14ac:dyDescent="0.2">
      <c r="A11" t="s">
        <v>48</v>
      </c>
      <c r="B11" t="s">
        <v>8</v>
      </c>
      <c r="C11" t="s">
        <v>21</v>
      </c>
      <c r="D11">
        <v>3</v>
      </c>
      <c r="E11">
        <v>302</v>
      </c>
      <c r="F11" t="s">
        <v>389</v>
      </c>
      <c r="G11" s="30">
        <v>28</v>
      </c>
      <c r="H11">
        <v>108.71</v>
      </c>
      <c r="I11">
        <v>217.42</v>
      </c>
      <c r="J11">
        <v>20.41</v>
      </c>
      <c r="K11">
        <v>40.82</v>
      </c>
      <c r="L11">
        <v>35.78</v>
      </c>
      <c r="M11">
        <v>71.56</v>
      </c>
      <c r="N11">
        <v>56.19</v>
      </c>
      <c r="O11">
        <v>112.38</v>
      </c>
      <c r="P11">
        <v>16</v>
      </c>
      <c r="Q11">
        <v>32</v>
      </c>
      <c r="R11">
        <v>288</v>
      </c>
      <c r="S11">
        <v>2880</v>
      </c>
      <c r="T11">
        <v>32.653588304876806</v>
      </c>
      <c r="U11">
        <v>1959.2152982926082</v>
      </c>
      <c r="V11">
        <v>3348.8368744186046</v>
      </c>
    </row>
    <row r="12" spans="1:22" x14ac:dyDescent="0.2">
      <c r="A12" t="s">
        <v>50</v>
      </c>
      <c r="B12" t="s">
        <v>8</v>
      </c>
      <c r="C12" t="s">
        <v>25</v>
      </c>
      <c r="D12">
        <v>3</v>
      </c>
      <c r="E12">
        <v>303</v>
      </c>
      <c r="F12" t="s">
        <v>389</v>
      </c>
      <c r="G12" s="30">
        <v>15</v>
      </c>
      <c r="H12">
        <v>74.73</v>
      </c>
      <c r="I12">
        <v>149.46</v>
      </c>
      <c r="J12">
        <v>17.260000000000002</v>
      </c>
      <c r="K12">
        <v>34.520000000000003</v>
      </c>
      <c r="L12">
        <v>20.399999999999999</v>
      </c>
      <c r="M12">
        <v>40.799999999999997</v>
      </c>
      <c r="N12">
        <v>37.659999999999997</v>
      </c>
      <c r="O12">
        <v>75.319999999999993</v>
      </c>
      <c r="P12">
        <v>14.5</v>
      </c>
      <c r="Q12">
        <v>29</v>
      </c>
      <c r="R12" s="46">
        <v>236</v>
      </c>
      <c r="S12">
        <v>2360</v>
      </c>
      <c r="T12">
        <v>26.757801527607377</v>
      </c>
      <c r="U12">
        <v>1605.4680916564428</v>
      </c>
      <c r="V12">
        <v>2744.1857720930229</v>
      </c>
    </row>
    <row r="13" spans="1:22" x14ac:dyDescent="0.2">
      <c r="A13" t="s">
        <v>52</v>
      </c>
      <c r="B13" t="s">
        <v>8</v>
      </c>
      <c r="C13" t="s">
        <v>28</v>
      </c>
      <c r="D13">
        <v>3</v>
      </c>
      <c r="E13">
        <v>304</v>
      </c>
      <c r="F13" t="s">
        <v>389</v>
      </c>
      <c r="G13" s="30">
        <v>15</v>
      </c>
      <c r="H13">
        <v>150.55000000000001</v>
      </c>
      <c r="I13">
        <v>301.10000000000002</v>
      </c>
      <c r="J13">
        <v>16.03</v>
      </c>
      <c r="K13">
        <v>32.06</v>
      </c>
      <c r="L13">
        <v>6.91</v>
      </c>
      <c r="M13">
        <v>13.82</v>
      </c>
      <c r="N13">
        <v>22.94</v>
      </c>
      <c r="O13">
        <v>45.88</v>
      </c>
      <c r="P13">
        <v>20.5</v>
      </c>
      <c r="Q13">
        <v>41</v>
      </c>
      <c r="R13" s="46">
        <v>373</v>
      </c>
      <c r="S13">
        <v>3730</v>
      </c>
      <c r="T13">
        <v>42.290932075413359</v>
      </c>
      <c r="U13">
        <v>2537.455924524801</v>
      </c>
      <c r="V13">
        <v>4337.2088686046509</v>
      </c>
    </row>
    <row r="14" spans="1:22" x14ac:dyDescent="0.2">
      <c r="A14" t="s">
        <v>54</v>
      </c>
      <c r="B14" t="s">
        <v>8</v>
      </c>
      <c r="C14" t="s">
        <v>25</v>
      </c>
      <c r="D14">
        <v>4</v>
      </c>
      <c r="E14">
        <v>401</v>
      </c>
      <c r="F14" t="s">
        <v>389</v>
      </c>
      <c r="G14" s="30">
        <v>23</v>
      </c>
      <c r="H14">
        <v>86.23</v>
      </c>
      <c r="I14">
        <v>172.46</v>
      </c>
      <c r="J14">
        <v>5.84</v>
      </c>
      <c r="K14">
        <v>11.68</v>
      </c>
      <c r="L14">
        <v>4.32</v>
      </c>
      <c r="M14">
        <v>8.64</v>
      </c>
      <c r="N14">
        <v>10.16</v>
      </c>
      <c r="O14">
        <v>20.32</v>
      </c>
      <c r="P14">
        <v>19</v>
      </c>
      <c r="Q14">
        <v>38</v>
      </c>
      <c r="R14" s="46">
        <v>299</v>
      </c>
      <c r="S14">
        <v>2990</v>
      </c>
      <c r="T14">
        <v>33.900773969299181</v>
      </c>
      <c r="U14">
        <v>2034.0464381579507</v>
      </c>
      <c r="V14">
        <v>3476.7438383720928</v>
      </c>
    </row>
    <row r="15" spans="1:22" x14ac:dyDescent="0.2">
      <c r="A15" t="s">
        <v>56</v>
      </c>
      <c r="B15" t="s">
        <v>8</v>
      </c>
      <c r="C15" t="s">
        <v>28</v>
      </c>
      <c r="D15">
        <v>4</v>
      </c>
      <c r="E15">
        <v>402</v>
      </c>
      <c r="F15" t="s">
        <v>389</v>
      </c>
      <c r="G15" s="30">
        <v>18</v>
      </c>
      <c r="H15">
        <v>92.61</v>
      </c>
      <c r="I15">
        <v>185.22</v>
      </c>
      <c r="J15">
        <v>45.45</v>
      </c>
      <c r="K15">
        <v>90.9</v>
      </c>
      <c r="L15">
        <v>3.4</v>
      </c>
      <c r="M15">
        <v>6.8</v>
      </c>
      <c r="N15">
        <v>48.85</v>
      </c>
      <c r="O15">
        <v>97.7</v>
      </c>
      <c r="P15">
        <v>10.5</v>
      </c>
      <c r="Q15">
        <v>21</v>
      </c>
      <c r="R15" s="46">
        <v>222</v>
      </c>
      <c r="S15">
        <v>2220</v>
      </c>
      <c r="T15">
        <v>25.170474318342531</v>
      </c>
      <c r="U15">
        <v>1510.2284591005518</v>
      </c>
      <c r="V15">
        <v>2581.3950906976743</v>
      </c>
    </row>
    <row r="16" spans="1:22" x14ac:dyDescent="0.2">
      <c r="A16" t="s">
        <v>59</v>
      </c>
      <c r="B16" t="s">
        <v>8</v>
      </c>
      <c r="C16" t="s">
        <v>31</v>
      </c>
      <c r="D16">
        <v>4</v>
      </c>
      <c r="E16">
        <v>403</v>
      </c>
      <c r="F16" t="s">
        <v>389</v>
      </c>
      <c r="G16" s="30">
        <v>19</v>
      </c>
      <c r="H16">
        <v>61.73</v>
      </c>
      <c r="I16">
        <v>123.46</v>
      </c>
      <c r="J16">
        <v>11.63</v>
      </c>
      <c r="K16">
        <v>23.26</v>
      </c>
      <c r="L16">
        <v>38.799999999999997</v>
      </c>
      <c r="M16">
        <v>77.599999999999994</v>
      </c>
      <c r="N16">
        <v>50.43</v>
      </c>
      <c r="O16">
        <v>100.86</v>
      </c>
      <c r="P16">
        <v>23.5</v>
      </c>
      <c r="Q16">
        <v>47</v>
      </c>
      <c r="R16" s="46">
        <v>253</v>
      </c>
      <c r="S16">
        <v>2530</v>
      </c>
      <c r="T16">
        <v>28.68527028171469</v>
      </c>
      <c r="U16">
        <v>1721.1162169028812</v>
      </c>
      <c r="V16">
        <v>2941.8601709302325</v>
      </c>
    </row>
    <row r="17" spans="1:22" x14ac:dyDescent="0.2">
      <c r="A17" t="s">
        <v>61</v>
      </c>
      <c r="B17" t="s">
        <v>8</v>
      </c>
      <c r="C17" t="s">
        <v>21</v>
      </c>
      <c r="D17">
        <v>4</v>
      </c>
      <c r="E17">
        <v>404</v>
      </c>
      <c r="F17" t="s">
        <v>389</v>
      </c>
      <c r="G17" s="30">
        <v>21</v>
      </c>
      <c r="H17">
        <v>62.23</v>
      </c>
      <c r="I17">
        <v>124.46</v>
      </c>
      <c r="J17">
        <v>35.43</v>
      </c>
      <c r="K17">
        <v>70.86</v>
      </c>
      <c r="L17">
        <v>45.86</v>
      </c>
      <c r="M17">
        <v>91.72</v>
      </c>
      <c r="N17">
        <v>81.289999999999992</v>
      </c>
      <c r="O17">
        <v>162.57999999999998</v>
      </c>
      <c r="P17">
        <v>16</v>
      </c>
      <c r="Q17">
        <v>32</v>
      </c>
      <c r="R17" s="46">
        <v>252</v>
      </c>
      <c r="S17">
        <v>2520</v>
      </c>
      <c r="T17">
        <v>28.5718897667672</v>
      </c>
      <c r="U17">
        <v>1714.3133860060318</v>
      </c>
      <c r="V17">
        <v>2930.232265116279</v>
      </c>
    </row>
    <row r="19" spans="1:22" x14ac:dyDescent="0.2">
      <c r="A19" t="s">
        <v>369</v>
      </c>
      <c r="B19" t="s">
        <v>353</v>
      </c>
    </row>
    <row r="20" spans="1:22" x14ac:dyDescent="0.2">
      <c r="A20" t="s">
        <v>370</v>
      </c>
      <c r="B20" t="s">
        <v>354</v>
      </c>
    </row>
    <row r="21" spans="1:22" x14ac:dyDescent="0.2">
      <c r="A21" t="s">
        <v>371</v>
      </c>
      <c r="B21" t="s">
        <v>355</v>
      </c>
    </row>
    <row r="22" spans="1:22" x14ac:dyDescent="0.2">
      <c r="A22" t="s">
        <v>372</v>
      </c>
      <c r="B22" t="s">
        <v>356</v>
      </c>
    </row>
    <row r="23" spans="1:22" x14ac:dyDescent="0.2">
      <c r="A23" t="s">
        <v>373</v>
      </c>
      <c r="B23" t="s">
        <v>357</v>
      </c>
    </row>
    <row r="24" spans="1:22" x14ac:dyDescent="0.2">
      <c r="A24" t="s">
        <v>374</v>
      </c>
      <c r="B24" t="s">
        <v>358</v>
      </c>
    </row>
    <row r="25" spans="1:22" x14ac:dyDescent="0.2">
      <c r="A25" t="s">
        <v>375</v>
      </c>
      <c r="B25" t="s">
        <v>359</v>
      </c>
    </row>
    <row r="26" spans="1:22" x14ac:dyDescent="0.2">
      <c r="A26" t="s">
        <v>376</v>
      </c>
      <c r="B26" t="s">
        <v>358</v>
      </c>
    </row>
    <row r="27" spans="1:22" x14ac:dyDescent="0.2">
      <c r="A27" t="s">
        <v>377</v>
      </c>
      <c r="B27" t="s">
        <v>355</v>
      </c>
    </row>
    <row r="28" spans="1:22" x14ac:dyDescent="0.2">
      <c r="A28" t="s">
        <v>378</v>
      </c>
      <c r="B28" t="s">
        <v>358</v>
      </c>
    </row>
    <row r="29" spans="1:22" x14ac:dyDescent="0.2">
      <c r="A29" t="s">
        <v>379</v>
      </c>
      <c r="B29" t="s">
        <v>360</v>
      </c>
    </row>
    <row r="30" spans="1:22" x14ac:dyDescent="0.2">
      <c r="A30" t="s">
        <v>380</v>
      </c>
      <c r="B30" t="s">
        <v>361</v>
      </c>
    </row>
    <row r="31" spans="1:22" x14ac:dyDescent="0.2">
      <c r="A31" t="s">
        <v>381</v>
      </c>
      <c r="B31" t="s">
        <v>362</v>
      </c>
    </row>
    <row r="32" spans="1:22" x14ac:dyDescent="0.2">
      <c r="A32" t="s">
        <v>382</v>
      </c>
      <c r="B32" t="s">
        <v>363</v>
      </c>
    </row>
    <row r="33" spans="1:2" x14ac:dyDescent="0.2">
      <c r="A33" t="s">
        <v>383</v>
      </c>
      <c r="B33" t="s">
        <v>364</v>
      </c>
    </row>
    <row r="34" spans="1:2" x14ac:dyDescent="0.2">
      <c r="A34" t="s">
        <v>384</v>
      </c>
      <c r="B34" t="s">
        <v>365</v>
      </c>
    </row>
    <row r="35" spans="1:2" x14ac:dyDescent="0.2">
      <c r="A35" t="s">
        <v>385</v>
      </c>
      <c r="B35" t="s">
        <v>366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61FE-4E42-544D-AF38-562A1177FBE6}">
  <dimension ref="A1:V23"/>
  <sheetViews>
    <sheetView workbookViewId="0">
      <selection activeCell="F1" sqref="F1"/>
    </sheetView>
  </sheetViews>
  <sheetFormatPr baseColWidth="10" defaultRowHeight="16" x14ac:dyDescent="0.2"/>
  <cols>
    <col min="1" max="1" width="36.6640625" customWidth="1"/>
  </cols>
  <sheetData>
    <row r="1" spans="1:22" ht="17" x14ac:dyDescent="0.2">
      <c r="A1" s="35" t="s">
        <v>302</v>
      </c>
      <c r="B1" s="35" t="s">
        <v>303</v>
      </c>
      <c r="C1" s="35" t="s">
        <v>304</v>
      </c>
      <c r="D1" s="35" t="s">
        <v>305</v>
      </c>
      <c r="E1" s="36" t="s">
        <v>306</v>
      </c>
      <c r="F1" s="36" t="s">
        <v>386</v>
      </c>
      <c r="G1" s="35" t="s">
        <v>307</v>
      </c>
      <c r="H1" s="36" t="s">
        <v>308</v>
      </c>
      <c r="I1" s="36" t="s">
        <v>309</v>
      </c>
      <c r="J1" s="36" t="s">
        <v>310</v>
      </c>
      <c r="K1" s="36" t="s">
        <v>311</v>
      </c>
      <c r="L1" s="36" t="s">
        <v>312</v>
      </c>
      <c r="M1" s="36" t="s">
        <v>313</v>
      </c>
      <c r="N1" s="36" t="s">
        <v>314</v>
      </c>
      <c r="O1" s="36" t="s">
        <v>315</v>
      </c>
      <c r="P1" s="37" t="s">
        <v>329</v>
      </c>
      <c r="Q1" s="37" t="s">
        <v>330</v>
      </c>
      <c r="R1" s="37" t="s">
        <v>342</v>
      </c>
      <c r="S1" s="37" t="s">
        <v>336</v>
      </c>
      <c r="T1" s="36" t="s">
        <v>340</v>
      </c>
      <c r="U1" s="36" t="s">
        <v>343</v>
      </c>
      <c r="V1" s="36" t="s">
        <v>344</v>
      </c>
    </row>
    <row r="2" spans="1:22" x14ac:dyDescent="0.2">
      <c r="A2" t="s">
        <v>32</v>
      </c>
      <c r="B2" t="s">
        <v>8</v>
      </c>
      <c r="C2" t="s">
        <v>31</v>
      </c>
      <c r="D2">
        <v>1</v>
      </c>
      <c r="E2">
        <v>104</v>
      </c>
      <c r="F2" t="s">
        <v>388</v>
      </c>
      <c r="G2" s="30">
        <v>21</v>
      </c>
      <c r="H2">
        <v>123.27</v>
      </c>
      <c r="I2">
        <v>246.54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20.5</v>
      </c>
      <c r="Q2">
        <v>41</v>
      </c>
      <c r="R2" s="46">
        <v>440</v>
      </c>
      <c r="S2" s="30">
        <v>4400</v>
      </c>
      <c r="T2">
        <v>49.887426576895109</v>
      </c>
      <c r="U2">
        <v>2993.2455946137065</v>
      </c>
      <c r="V2">
        <v>5116.2785581395347</v>
      </c>
    </row>
    <row r="3" spans="1:22" x14ac:dyDescent="0.2">
      <c r="A3" t="s">
        <v>38</v>
      </c>
      <c r="B3" t="s">
        <v>8</v>
      </c>
      <c r="C3" t="s">
        <v>31</v>
      </c>
      <c r="D3">
        <v>2</v>
      </c>
      <c r="E3">
        <v>202</v>
      </c>
      <c r="F3" t="s">
        <v>388</v>
      </c>
      <c r="G3" s="30">
        <v>18</v>
      </c>
      <c r="H3">
        <v>100.63</v>
      </c>
      <c r="I3">
        <v>201.26</v>
      </c>
      <c r="J3">
        <v>0.18</v>
      </c>
      <c r="K3">
        <v>0.36</v>
      </c>
      <c r="L3">
        <v>0</v>
      </c>
      <c r="M3">
        <v>0</v>
      </c>
      <c r="N3">
        <v>0.18</v>
      </c>
      <c r="O3">
        <v>0.36</v>
      </c>
      <c r="P3">
        <v>24</v>
      </c>
      <c r="Q3">
        <v>48</v>
      </c>
      <c r="R3">
        <v>628</v>
      </c>
      <c r="S3" s="30">
        <v>6280</v>
      </c>
      <c r="T3">
        <v>71.202963387023019</v>
      </c>
      <c r="U3">
        <v>4272.1778032213815</v>
      </c>
      <c r="V3">
        <v>7302.3248511627899</v>
      </c>
    </row>
    <row r="4" spans="1:22" x14ac:dyDescent="0.2">
      <c r="A4" t="s">
        <v>45</v>
      </c>
      <c r="B4" t="s">
        <v>8</v>
      </c>
      <c r="C4" t="s">
        <v>31</v>
      </c>
      <c r="D4">
        <v>3</v>
      </c>
      <c r="E4">
        <v>301</v>
      </c>
      <c r="F4" t="s">
        <v>388</v>
      </c>
      <c r="G4" s="30">
        <v>18</v>
      </c>
      <c r="H4">
        <v>142.43</v>
      </c>
      <c r="I4">
        <v>284.86</v>
      </c>
      <c r="J4">
        <v>0.14000000000000001</v>
      </c>
      <c r="K4">
        <v>0.28000000000000003</v>
      </c>
      <c r="L4">
        <v>0.68</v>
      </c>
      <c r="M4">
        <v>1.36</v>
      </c>
      <c r="N4">
        <v>0.82000000000000006</v>
      </c>
      <c r="O4">
        <v>1.6400000000000001</v>
      </c>
      <c r="P4">
        <v>25</v>
      </c>
      <c r="Q4">
        <v>50</v>
      </c>
      <c r="R4" s="46">
        <v>518</v>
      </c>
      <c r="S4" s="30">
        <v>5180</v>
      </c>
      <c r="T4">
        <v>58.731106742799234</v>
      </c>
      <c r="U4">
        <v>3523.8664045679543</v>
      </c>
      <c r="V4">
        <v>6023.2552116279066</v>
      </c>
    </row>
    <row r="5" spans="1:22" x14ac:dyDescent="0.2">
      <c r="A5" t="s">
        <v>58</v>
      </c>
      <c r="B5" t="s">
        <v>8</v>
      </c>
      <c r="C5" t="s">
        <v>31</v>
      </c>
      <c r="D5">
        <v>4</v>
      </c>
      <c r="E5">
        <v>403</v>
      </c>
      <c r="F5" t="s">
        <v>388</v>
      </c>
      <c r="G5" s="30">
        <v>18</v>
      </c>
      <c r="H5">
        <v>126.92</v>
      </c>
      <c r="I5">
        <v>253.84</v>
      </c>
      <c r="J5">
        <v>0.23</v>
      </c>
      <c r="K5">
        <v>0.46</v>
      </c>
      <c r="L5">
        <v>0</v>
      </c>
      <c r="M5">
        <v>0</v>
      </c>
      <c r="N5">
        <v>0.23</v>
      </c>
      <c r="O5">
        <v>0.46</v>
      </c>
      <c r="P5">
        <v>18</v>
      </c>
      <c r="Q5">
        <v>36</v>
      </c>
      <c r="R5" s="46">
        <v>443</v>
      </c>
      <c r="S5">
        <v>4430</v>
      </c>
      <c r="T5">
        <v>50.227568121737576</v>
      </c>
      <c r="U5">
        <v>3013.6540873042545</v>
      </c>
      <c r="V5">
        <v>5151.1622755813951</v>
      </c>
    </row>
    <row r="7" spans="1:22" x14ac:dyDescent="0.2">
      <c r="A7" t="s">
        <v>369</v>
      </c>
      <c r="B7" t="s">
        <v>353</v>
      </c>
    </row>
    <row r="8" spans="1:22" x14ac:dyDescent="0.2">
      <c r="A8" t="s">
        <v>370</v>
      </c>
      <c r="B8" t="s">
        <v>354</v>
      </c>
    </row>
    <row r="9" spans="1:22" x14ac:dyDescent="0.2">
      <c r="A9" t="s">
        <v>371</v>
      </c>
      <c r="B9" t="s">
        <v>355</v>
      </c>
    </row>
    <row r="10" spans="1:22" x14ac:dyDescent="0.2">
      <c r="A10" t="s">
        <v>372</v>
      </c>
      <c r="B10" t="s">
        <v>356</v>
      </c>
    </row>
    <row r="11" spans="1:22" x14ac:dyDescent="0.2">
      <c r="A11" t="s">
        <v>373</v>
      </c>
      <c r="B11" t="s">
        <v>357</v>
      </c>
    </row>
    <row r="12" spans="1:22" x14ac:dyDescent="0.2">
      <c r="A12" t="s">
        <v>374</v>
      </c>
      <c r="B12" t="s">
        <v>358</v>
      </c>
    </row>
    <row r="13" spans="1:22" x14ac:dyDescent="0.2">
      <c r="A13" t="s">
        <v>375</v>
      </c>
      <c r="B13" t="s">
        <v>359</v>
      </c>
    </row>
    <row r="14" spans="1:22" x14ac:dyDescent="0.2">
      <c r="A14" t="s">
        <v>376</v>
      </c>
      <c r="B14" t="s">
        <v>358</v>
      </c>
    </row>
    <row r="15" spans="1:22" x14ac:dyDescent="0.2">
      <c r="A15" t="s">
        <v>377</v>
      </c>
      <c r="B15" t="s">
        <v>355</v>
      </c>
    </row>
    <row r="16" spans="1:22" x14ac:dyDescent="0.2">
      <c r="A16" t="s">
        <v>378</v>
      </c>
      <c r="B16" t="s">
        <v>358</v>
      </c>
    </row>
    <row r="17" spans="1:2" x14ac:dyDescent="0.2">
      <c r="A17" t="s">
        <v>379</v>
      </c>
      <c r="B17" t="s">
        <v>360</v>
      </c>
    </row>
    <row r="18" spans="1:2" x14ac:dyDescent="0.2">
      <c r="A18" t="s">
        <v>380</v>
      </c>
      <c r="B18" t="s">
        <v>361</v>
      </c>
    </row>
    <row r="19" spans="1:2" x14ac:dyDescent="0.2">
      <c r="A19" t="s">
        <v>381</v>
      </c>
      <c r="B19" t="s">
        <v>362</v>
      </c>
    </row>
    <row r="20" spans="1:2" x14ac:dyDescent="0.2">
      <c r="A20" t="s">
        <v>382</v>
      </c>
      <c r="B20" t="s">
        <v>363</v>
      </c>
    </row>
    <row r="21" spans="1:2" x14ac:dyDescent="0.2">
      <c r="A21" t="s">
        <v>383</v>
      </c>
      <c r="B21" t="s">
        <v>364</v>
      </c>
    </row>
    <row r="22" spans="1:2" x14ac:dyDescent="0.2">
      <c r="A22" t="s">
        <v>384</v>
      </c>
      <c r="B22" t="s">
        <v>365</v>
      </c>
    </row>
    <row r="23" spans="1:2" x14ac:dyDescent="0.2">
      <c r="A23" t="s">
        <v>385</v>
      </c>
      <c r="B23" t="s">
        <v>366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0A96-306D-9A4C-A2DC-4251803194B4}">
  <dimension ref="A1:H40"/>
  <sheetViews>
    <sheetView workbookViewId="0">
      <selection activeCell="I26" sqref="I26"/>
    </sheetView>
  </sheetViews>
  <sheetFormatPr baseColWidth="10" defaultColWidth="11.1640625" defaultRowHeight="16" x14ac:dyDescent="0.2"/>
  <cols>
    <col min="1" max="1" width="25.5" customWidth="1"/>
    <col min="6" max="6" width="18.6640625" customWidth="1"/>
    <col min="8" max="8" width="14" customWidth="1"/>
  </cols>
  <sheetData>
    <row r="1" spans="1:8" x14ac:dyDescent="0.2">
      <c r="A1" s="63" t="s">
        <v>0</v>
      </c>
      <c r="B1" s="64"/>
      <c r="C1" s="64"/>
      <c r="D1" s="64"/>
      <c r="E1" s="64"/>
      <c r="F1" s="64"/>
      <c r="G1" s="65"/>
      <c r="H1" s="24"/>
    </row>
    <row r="2" spans="1:8" x14ac:dyDescent="0.2">
      <c r="A2" s="63"/>
      <c r="B2" s="64"/>
      <c r="C2" s="64"/>
      <c r="D2" s="64"/>
      <c r="E2" s="64"/>
      <c r="F2" s="64"/>
      <c r="G2" s="65"/>
      <c r="H2" s="24"/>
    </row>
    <row r="3" spans="1:8" x14ac:dyDescent="0.2">
      <c r="A3" s="57"/>
      <c r="B3" s="58"/>
      <c r="C3" s="58"/>
      <c r="D3" s="58"/>
      <c r="E3" s="58"/>
      <c r="F3" s="58"/>
      <c r="G3" s="59"/>
      <c r="H3" s="24" t="s">
        <v>1</v>
      </c>
    </row>
    <row r="4" spans="1:8" ht="17" x14ac:dyDescent="0.2">
      <c r="A4" s="7" t="s">
        <v>2</v>
      </c>
      <c r="B4" s="7" t="s">
        <v>3</v>
      </c>
      <c r="C4" s="7" t="s">
        <v>16</v>
      </c>
      <c r="D4" s="7" t="s">
        <v>4</v>
      </c>
      <c r="E4" s="8" t="s">
        <v>17</v>
      </c>
      <c r="F4" s="7" t="s">
        <v>18</v>
      </c>
      <c r="G4" s="7" t="s">
        <v>5</v>
      </c>
      <c r="H4" s="25" t="s">
        <v>90</v>
      </c>
    </row>
    <row r="5" spans="1:8" x14ac:dyDescent="0.2">
      <c r="A5" t="s">
        <v>20</v>
      </c>
      <c r="B5" t="s">
        <v>8</v>
      </c>
      <c r="C5" t="s">
        <v>21</v>
      </c>
      <c r="D5">
        <v>1</v>
      </c>
      <c r="E5">
        <v>101</v>
      </c>
    </row>
    <row r="6" spans="1:8" x14ac:dyDescent="0.2">
      <c r="A6" t="s">
        <v>22</v>
      </c>
      <c r="B6" t="s">
        <v>8</v>
      </c>
      <c r="C6" t="s">
        <v>21</v>
      </c>
      <c r="D6">
        <v>1</v>
      </c>
      <c r="E6">
        <v>101</v>
      </c>
      <c r="F6" t="s">
        <v>23</v>
      </c>
    </row>
    <row r="7" spans="1:8" x14ac:dyDescent="0.2">
      <c r="A7" t="s">
        <v>24</v>
      </c>
      <c r="B7" t="s">
        <v>8</v>
      </c>
      <c r="C7" t="s">
        <v>25</v>
      </c>
      <c r="D7">
        <v>1</v>
      </c>
      <c r="E7">
        <v>102</v>
      </c>
    </row>
    <row r="8" spans="1:8" x14ac:dyDescent="0.2">
      <c r="A8" t="s">
        <v>26</v>
      </c>
      <c r="B8" t="s">
        <v>8</v>
      </c>
      <c r="C8" t="s">
        <v>25</v>
      </c>
      <c r="D8">
        <v>1</v>
      </c>
      <c r="E8">
        <v>102</v>
      </c>
      <c r="F8" t="s">
        <v>23</v>
      </c>
    </row>
    <row r="9" spans="1:8" x14ac:dyDescent="0.2">
      <c r="A9" t="s">
        <v>27</v>
      </c>
      <c r="B9" t="s">
        <v>8</v>
      </c>
      <c r="C9" t="s">
        <v>28</v>
      </c>
      <c r="D9">
        <v>1</v>
      </c>
      <c r="E9">
        <v>103</v>
      </c>
    </row>
    <row r="10" spans="1:8" x14ac:dyDescent="0.2">
      <c r="A10" t="s">
        <v>29</v>
      </c>
      <c r="B10" t="s">
        <v>8</v>
      </c>
      <c r="C10" t="s">
        <v>28</v>
      </c>
      <c r="D10">
        <v>1</v>
      </c>
      <c r="E10">
        <v>103</v>
      </c>
      <c r="F10" t="s">
        <v>23</v>
      </c>
    </row>
    <row r="11" spans="1:8" x14ac:dyDescent="0.2">
      <c r="A11" t="s">
        <v>30</v>
      </c>
      <c r="B11" t="s">
        <v>8</v>
      </c>
      <c r="C11" t="s">
        <v>31</v>
      </c>
      <c r="D11">
        <v>1</v>
      </c>
      <c r="E11">
        <v>104</v>
      </c>
    </row>
    <row r="12" spans="1:8" x14ac:dyDescent="0.2">
      <c r="A12" t="s">
        <v>32</v>
      </c>
      <c r="B12" t="s">
        <v>8</v>
      </c>
      <c r="C12" t="s">
        <v>31</v>
      </c>
      <c r="D12">
        <v>1</v>
      </c>
      <c r="E12">
        <v>104</v>
      </c>
      <c r="F12" t="s">
        <v>33</v>
      </c>
    </row>
    <row r="13" spans="1:8" x14ac:dyDescent="0.2">
      <c r="A13" t="s">
        <v>34</v>
      </c>
      <c r="B13" t="s">
        <v>8</v>
      </c>
      <c r="C13" t="s">
        <v>31</v>
      </c>
      <c r="D13">
        <v>1</v>
      </c>
      <c r="E13">
        <v>104</v>
      </c>
      <c r="F13" t="s">
        <v>23</v>
      </c>
    </row>
    <row r="14" spans="1:8" x14ac:dyDescent="0.2">
      <c r="A14" t="s">
        <v>35</v>
      </c>
      <c r="B14" t="s">
        <v>8</v>
      </c>
      <c r="C14" t="s">
        <v>28</v>
      </c>
      <c r="D14">
        <v>2</v>
      </c>
      <c r="E14">
        <v>201</v>
      </c>
    </row>
    <row r="15" spans="1:8" x14ac:dyDescent="0.2">
      <c r="A15" t="s">
        <v>36</v>
      </c>
      <c r="B15" t="s">
        <v>8</v>
      </c>
      <c r="C15" t="s">
        <v>28</v>
      </c>
      <c r="D15">
        <v>2</v>
      </c>
      <c r="E15">
        <v>201</v>
      </c>
      <c r="F15" t="s">
        <v>23</v>
      </c>
    </row>
    <row r="16" spans="1:8" x14ac:dyDescent="0.2">
      <c r="A16" t="s">
        <v>37</v>
      </c>
      <c r="B16" t="s">
        <v>8</v>
      </c>
      <c r="C16" t="s">
        <v>31</v>
      </c>
      <c r="D16">
        <v>2</v>
      </c>
      <c r="E16">
        <v>202</v>
      </c>
    </row>
    <row r="17" spans="1:6" x14ac:dyDescent="0.2">
      <c r="A17" t="s">
        <v>38</v>
      </c>
      <c r="B17" t="s">
        <v>8</v>
      </c>
      <c r="C17" t="s">
        <v>31</v>
      </c>
      <c r="D17">
        <v>2</v>
      </c>
      <c r="E17">
        <v>202</v>
      </c>
      <c r="F17" t="s">
        <v>33</v>
      </c>
    </row>
    <row r="18" spans="1:6" x14ac:dyDescent="0.2">
      <c r="A18" t="s">
        <v>39</v>
      </c>
      <c r="B18" t="s">
        <v>8</v>
      </c>
      <c r="C18" t="s">
        <v>31</v>
      </c>
      <c r="D18">
        <v>2</v>
      </c>
      <c r="E18">
        <v>202</v>
      </c>
      <c r="F18" t="s">
        <v>23</v>
      </c>
    </row>
    <row r="19" spans="1:6" x14ac:dyDescent="0.2">
      <c r="A19" t="s">
        <v>40</v>
      </c>
      <c r="B19" t="s">
        <v>8</v>
      </c>
      <c r="C19" t="s">
        <v>21</v>
      </c>
      <c r="D19">
        <v>2</v>
      </c>
      <c r="E19">
        <v>203</v>
      </c>
    </row>
    <row r="20" spans="1:6" x14ac:dyDescent="0.2">
      <c r="A20" t="s">
        <v>41</v>
      </c>
      <c r="B20" t="s">
        <v>8</v>
      </c>
      <c r="C20" t="s">
        <v>21</v>
      </c>
      <c r="D20">
        <v>2</v>
      </c>
      <c r="E20">
        <v>203</v>
      </c>
      <c r="F20" t="s">
        <v>23</v>
      </c>
    </row>
    <row r="21" spans="1:6" x14ac:dyDescent="0.2">
      <c r="A21" t="s">
        <v>42</v>
      </c>
      <c r="B21" t="s">
        <v>8</v>
      </c>
      <c r="C21" t="s">
        <v>25</v>
      </c>
      <c r="D21">
        <v>2</v>
      </c>
      <c r="E21">
        <v>204</v>
      </c>
    </row>
    <row r="22" spans="1:6" x14ac:dyDescent="0.2">
      <c r="A22" t="s">
        <v>43</v>
      </c>
      <c r="B22" t="s">
        <v>8</v>
      </c>
      <c r="C22" t="s">
        <v>25</v>
      </c>
      <c r="D22">
        <v>2</v>
      </c>
      <c r="E22">
        <v>204</v>
      </c>
      <c r="F22" t="s">
        <v>23</v>
      </c>
    </row>
    <row r="23" spans="1:6" x14ac:dyDescent="0.2">
      <c r="A23" t="s">
        <v>44</v>
      </c>
      <c r="B23" t="s">
        <v>8</v>
      </c>
      <c r="C23" t="s">
        <v>31</v>
      </c>
      <c r="D23">
        <v>3</v>
      </c>
      <c r="E23">
        <v>301</v>
      </c>
    </row>
    <row r="24" spans="1:6" x14ac:dyDescent="0.2">
      <c r="A24" t="s">
        <v>45</v>
      </c>
      <c r="B24" t="s">
        <v>8</v>
      </c>
      <c r="C24" t="s">
        <v>31</v>
      </c>
      <c r="D24">
        <v>3</v>
      </c>
      <c r="E24">
        <v>301</v>
      </c>
      <c r="F24" t="s">
        <v>33</v>
      </c>
    </row>
    <row r="25" spans="1:6" x14ac:dyDescent="0.2">
      <c r="A25" t="s">
        <v>46</v>
      </c>
      <c r="B25" t="s">
        <v>8</v>
      </c>
      <c r="C25" t="s">
        <v>31</v>
      </c>
      <c r="D25">
        <v>3</v>
      </c>
      <c r="E25">
        <v>301</v>
      </c>
      <c r="F25" t="s">
        <v>23</v>
      </c>
    </row>
    <row r="26" spans="1:6" x14ac:dyDescent="0.2">
      <c r="A26" t="s">
        <v>47</v>
      </c>
      <c r="B26" t="s">
        <v>8</v>
      </c>
      <c r="C26" t="s">
        <v>21</v>
      </c>
      <c r="D26">
        <v>3</v>
      </c>
      <c r="E26">
        <v>302</v>
      </c>
    </row>
    <row r="27" spans="1:6" x14ac:dyDescent="0.2">
      <c r="A27" t="s">
        <v>48</v>
      </c>
      <c r="B27" t="s">
        <v>8</v>
      </c>
      <c r="C27" t="s">
        <v>21</v>
      </c>
      <c r="D27">
        <v>3</v>
      </c>
      <c r="E27">
        <v>302</v>
      </c>
      <c r="F27" t="s">
        <v>23</v>
      </c>
    </row>
    <row r="28" spans="1:6" x14ac:dyDescent="0.2">
      <c r="A28" t="s">
        <v>49</v>
      </c>
      <c r="B28" t="s">
        <v>8</v>
      </c>
      <c r="C28" t="s">
        <v>25</v>
      </c>
      <c r="D28">
        <v>3</v>
      </c>
      <c r="E28">
        <v>303</v>
      </c>
    </row>
    <row r="29" spans="1:6" x14ac:dyDescent="0.2">
      <c r="A29" t="s">
        <v>50</v>
      </c>
      <c r="B29" t="s">
        <v>8</v>
      </c>
      <c r="C29" t="s">
        <v>25</v>
      </c>
      <c r="D29">
        <v>3</v>
      </c>
      <c r="E29">
        <v>303</v>
      </c>
      <c r="F29" t="s">
        <v>23</v>
      </c>
    </row>
    <row r="30" spans="1:6" x14ac:dyDescent="0.2">
      <c r="A30" t="s">
        <v>51</v>
      </c>
      <c r="B30" t="s">
        <v>8</v>
      </c>
      <c r="C30" t="s">
        <v>28</v>
      </c>
      <c r="D30">
        <v>3</v>
      </c>
      <c r="E30">
        <v>304</v>
      </c>
    </row>
    <row r="31" spans="1:6" x14ac:dyDescent="0.2">
      <c r="A31" t="s">
        <v>52</v>
      </c>
      <c r="B31" t="s">
        <v>8</v>
      </c>
      <c r="C31" t="s">
        <v>28</v>
      </c>
      <c r="D31">
        <v>3</v>
      </c>
      <c r="E31">
        <v>304</v>
      </c>
      <c r="F31" t="s">
        <v>23</v>
      </c>
    </row>
    <row r="32" spans="1:6" x14ac:dyDescent="0.2">
      <c r="A32" t="s">
        <v>53</v>
      </c>
      <c r="B32" t="s">
        <v>8</v>
      </c>
      <c r="C32" t="s">
        <v>25</v>
      </c>
      <c r="D32">
        <v>4</v>
      </c>
      <c r="E32">
        <v>401</v>
      </c>
    </row>
    <row r="33" spans="1:6" x14ac:dyDescent="0.2">
      <c r="A33" t="s">
        <v>54</v>
      </c>
      <c r="B33" t="s">
        <v>8</v>
      </c>
      <c r="C33" t="s">
        <v>25</v>
      </c>
      <c r="D33">
        <v>4</v>
      </c>
      <c r="E33">
        <v>401</v>
      </c>
      <c r="F33" t="s">
        <v>23</v>
      </c>
    </row>
    <row r="34" spans="1:6" x14ac:dyDescent="0.2">
      <c r="A34" t="s">
        <v>55</v>
      </c>
      <c r="B34" t="s">
        <v>8</v>
      </c>
      <c r="C34" t="s">
        <v>28</v>
      </c>
      <c r="D34">
        <v>4</v>
      </c>
      <c r="E34">
        <v>402</v>
      </c>
    </row>
    <row r="35" spans="1:6" x14ac:dyDescent="0.2">
      <c r="A35" t="s">
        <v>56</v>
      </c>
      <c r="B35" t="s">
        <v>8</v>
      </c>
      <c r="C35" t="s">
        <v>28</v>
      </c>
      <c r="D35">
        <v>4</v>
      </c>
      <c r="E35">
        <v>402</v>
      </c>
      <c r="F35" t="s">
        <v>23</v>
      </c>
    </row>
    <row r="36" spans="1:6" x14ac:dyDescent="0.2">
      <c r="A36" t="s">
        <v>57</v>
      </c>
      <c r="B36" t="s">
        <v>8</v>
      </c>
      <c r="C36" t="s">
        <v>31</v>
      </c>
      <c r="D36">
        <v>4</v>
      </c>
      <c r="E36">
        <v>403</v>
      </c>
    </row>
    <row r="37" spans="1:6" x14ac:dyDescent="0.2">
      <c r="A37" t="s">
        <v>58</v>
      </c>
      <c r="B37" t="s">
        <v>8</v>
      </c>
      <c r="C37" t="s">
        <v>31</v>
      </c>
      <c r="D37">
        <v>4</v>
      </c>
      <c r="E37">
        <v>403</v>
      </c>
      <c r="F37" t="s">
        <v>33</v>
      </c>
    </row>
    <row r="38" spans="1:6" x14ac:dyDescent="0.2">
      <c r="A38" t="s">
        <v>59</v>
      </c>
      <c r="B38" t="s">
        <v>8</v>
      </c>
      <c r="C38" t="s">
        <v>31</v>
      </c>
      <c r="D38">
        <v>4</v>
      </c>
      <c r="E38">
        <v>403</v>
      </c>
      <c r="F38" t="s">
        <v>23</v>
      </c>
    </row>
    <row r="39" spans="1:6" x14ac:dyDescent="0.2">
      <c r="A39" t="s">
        <v>60</v>
      </c>
      <c r="B39" t="s">
        <v>8</v>
      </c>
      <c r="C39" t="s">
        <v>21</v>
      </c>
      <c r="D39">
        <v>4</v>
      </c>
      <c r="E39">
        <v>404</v>
      </c>
    </row>
    <row r="40" spans="1:6" x14ac:dyDescent="0.2">
      <c r="A40" t="s">
        <v>61</v>
      </c>
      <c r="B40" t="s">
        <v>8</v>
      </c>
      <c r="C40" t="s">
        <v>21</v>
      </c>
      <c r="D40">
        <v>4</v>
      </c>
      <c r="E40">
        <v>404</v>
      </c>
      <c r="F40" t="s">
        <v>23</v>
      </c>
    </row>
  </sheetData>
  <mergeCells count="1">
    <mergeCell ref="A1:G3"/>
  </mergeCell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E13F-DB44-0546-B1A4-E24484AF3F49}">
  <dimension ref="A1:BI52"/>
  <sheetViews>
    <sheetView workbookViewId="0">
      <selection activeCell="T27" sqref="T27"/>
    </sheetView>
  </sheetViews>
  <sheetFormatPr baseColWidth="10" defaultColWidth="11.1640625" defaultRowHeight="16" x14ac:dyDescent="0.2"/>
  <cols>
    <col min="9" max="9" width="12.5" customWidth="1"/>
  </cols>
  <sheetData>
    <row r="1" spans="1:61" x14ac:dyDescent="0.2">
      <c r="A1" s="9"/>
      <c r="B1" s="9"/>
      <c r="C1" s="9"/>
      <c r="D1" s="9"/>
      <c r="E1" s="6"/>
      <c r="F1" s="9"/>
      <c r="G1" s="9"/>
      <c r="H1" s="6"/>
      <c r="I1" s="75" t="s">
        <v>300</v>
      </c>
      <c r="J1" s="77" t="s">
        <v>301</v>
      </c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</row>
    <row r="2" spans="1:61" ht="51" x14ac:dyDescent="0.2">
      <c r="A2" s="9"/>
      <c r="B2" s="9"/>
      <c r="C2" s="9" t="s">
        <v>0</v>
      </c>
      <c r="D2" s="9"/>
      <c r="E2" s="22"/>
      <c r="F2" s="58" t="s">
        <v>91</v>
      </c>
      <c r="G2" s="58"/>
      <c r="H2" s="59"/>
      <c r="I2" s="76"/>
      <c r="J2" s="14" t="s">
        <v>92</v>
      </c>
      <c r="K2" s="14" t="s">
        <v>93</v>
      </c>
      <c r="L2" s="14" t="s">
        <v>94</v>
      </c>
      <c r="M2" s="14" t="s">
        <v>95</v>
      </c>
      <c r="N2" s="15" t="s">
        <v>96</v>
      </c>
      <c r="O2" s="14" t="s">
        <v>97</v>
      </c>
      <c r="P2" s="14" t="s">
        <v>98</v>
      </c>
      <c r="Q2" s="14" t="s">
        <v>99</v>
      </c>
      <c r="R2" s="15" t="s">
        <v>100</v>
      </c>
      <c r="S2" s="14" t="s">
        <v>101</v>
      </c>
      <c r="T2" s="15" t="s">
        <v>102</v>
      </c>
      <c r="U2" s="16" t="s">
        <v>103</v>
      </c>
      <c r="V2" s="15" t="s">
        <v>104</v>
      </c>
      <c r="W2" s="14" t="s">
        <v>105</v>
      </c>
      <c r="X2" s="15" t="s">
        <v>106</v>
      </c>
      <c r="Y2" s="14" t="s">
        <v>107</v>
      </c>
      <c r="Z2" s="14" t="s">
        <v>108</v>
      </c>
      <c r="AA2" s="15" t="s">
        <v>109</v>
      </c>
      <c r="AB2" s="14" t="s">
        <v>110</v>
      </c>
      <c r="AC2" s="14" t="s">
        <v>111</v>
      </c>
      <c r="AD2" s="14" t="s">
        <v>112</v>
      </c>
      <c r="AE2" s="14" t="s">
        <v>113</v>
      </c>
      <c r="AF2" s="14" t="s">
        <v>114</v>
      </c>
      <c r="AG2" s="14" t="s">
        <v>115</v>
      </c>
      <c r="AH2" s="14" t="s">
        <v>116</v>
      </c>
      <c r="AI2" s="14" t="s">
        <v>117</v>
      </c>
      <c r="AJ2" s="14" t="s">
        <v>118</v>
      </c>
      <c r="AK2" s="14" t="s">
        <v>119</v>
      </c>
      <c r="AL2" s="15" t="s">
        <v>120</v>
      </c>
      <c r="AM2" s="14" t="s">
        <v>121</v>
      </c>
      <c r="AN2" s="15" t="s">
        <v>122</v>
      </c>
      <c r="AO2" s="14" t="s">
        <v>123</v>
      </c>
      <c r="AP2" s="15" t="s">
        <v>124</v>
      </c>
      <c r="AQ2" s="14" t="s">
        <v>125</v>
      </c>
      <c r="AR2" s="14" t="s">
        <v>126</v>
      </c>
      <c r="AS2" s="14" t="s">
        <v>127</v>
      </c>
      <c r="AT2" s="15" t="s">
        <v>128</v>
      </c>
      <c r="AU2" s="14" t="s">
        <v>129</v>
      </c>
      <c r="AV2" s="14" t="s">
        <v>130</v>
      </c>
      <c r="AW2" s="14" t="s">
        <v>131</v>
      </c>
      <c r="AX2" s="14" t="s">
        <v>132</v>
      </c>
      <c r="AY2" s="15" t="s">
        <v>133</v>
      </c>
      <c r="AZ2" s="14" t="s">
        <v>134</v>
      </c>
      <c r="BA2" s="15" t="s">
        <v>135</v>
      </c>
      <c r="BB2" s="14" t="s">
        <v>136</v>
      </c>
      <c r="BC2" s="14" t="s">
        <v>137</v>
      </c>
      <c r="BD2" s="14" t="s">
        <v>138</v>
      </c>
      <c r="BE2" s="14" t="s">
        <v>139</v>
      </c>
      <c r="BF2" s="14" t="s">
        <v>140</v>
      </c>
      <c r="BG2" s="14" t="s">
        <v>141</v>
      </c>
      <c r="BH2" s="14" t="s">
        <v>142</v>
      </c>
      <c r="BI2" s="15" t="s">
        <v>143</v>
      </c>
    </row>
    <row r="3" spans="1:61" ht="112" x14ac:dyDescent="0.2">
      <c r="A3" s="20"/>
      <c r="B3" s="21"/>
      <c r="C3" s="21"/>
      <c r="D3" s="21"/>
      <c r="E3" s="5"/>
      <c r="F3" s="3"/>
      <c r="G3" s="4"/>
      <c r="H3" s="5"/>
      <c r="I3" s="7"/>
      <c r="J3" s="14" t="s">
        <v>144</v>
      </c>
      <c r="K3" s="14" t="s">
        <v>145</v>
      </c>
      <c r="L3" s="14" t="s">
        <v>146</v>
      </c>
      <c r="M3" s="14" t="s">
        <v>147</v>
      </c>
      <c r="N3" s="14" t="s">
        <v>148</v>
      </c>
      <c r="O3" s="14" t="s">
        <v>149</v>
      </c>
      <c r="P3" s="14" t="s">
        <v>150</v>
      </c>
      <c r="Q3" s="17" t="s">
        <v>151</v>
      </c>
      <c r="R3" s="14" t="s">
        <v>152</v>
      </c>
      <c r="S3" s="14" t="s">
        <v>153</v>
      </c>
      <c r="T3" s="14" t="s">
        <v>154</v>
      </c>
      <c r="U3" s="18" t="s">
        <v>155</v>
      </c>
      <c r="V3" s="14" t="s">
        <v>156</v>
      </c>
      <c r="W3" s="14" t="s">
        <v>157</v>
      </c>
      <c r="X3" s="14" t="s">
        <v>158</v>
      </c>
      <c r="Y3" s="14" t="s">
        <v>159</v>
      </c>
      <c r="Z3" s="14" t="s">
        <v>160</v>
      </c>
      <c r="AA3" s="14" t="s">
        <v>161</v>
      </c>
      <c r="AB3" s="14" t="s">
        <v>162</v>
      </c>
      <c r="AC3" s="14" t="s">
        <v>163</v>
      </c>
      <c r="AD3" s="14" t="s">
        <v>164</v>
      </c>
      <c r="AE3" s="14" t="s">
        <v>165</v>
      </c>
      <c r="AF3" s="17" t="s">
        <v>166</v>
      </c>
      <c r="AG3" s="14" t="s">
        <v>167</v>
      </c>
      <c r="AH3" s="14" t="s">
        <v>168</v>
      </c>
      <c r="AI3" s="14" t="s">
        <v>169</v>
      </c>
      <c r="AJ3" s="14" t="s">
        <v>170</v>
      </c>
      <c r="AK3" s="14" t="s">
        <v>171</v>
      </c>
      <c r="AL3" s="14" t="s">
        <v>172</v>
      </c>
      <c r="AM3" s="14" t="s">
        <v>173</v>
      </c>
      <c r="AN3" s="14" t="s">
        <v>174</v>
      </c>
      <c r="AO3" s="14" t="s">
        <v>175</v>
      </c>
      <c r="AP3" s="14" t="s">
        <v>176</v>
      </c>
      <c r="AQ3" s="14" t="s">
        <v>177</v>
      </c>
      <c r="AR3" s="14" t="s">
        <v>178</v>
      </c>
      <c r="AS3" s="14" t="s">
        <v>179</v>
      </c>
      <c r="AT3" s="14" t="s">
        <v>180</v>
      </c>
      <c r="AU3" s="14" t="s">
        <v>181</v>
      </c>
      <c r="AV3" s="14" t="s">
        <v>182</v>
      </c>
      <c r="AW3" s="14" t="s">
        <v>183</v>
      </c>
      <c r="AX3" s="14" t="s">
        <v>184</v>
      </c>
      <c r="AY3" s="14" t="s">
        <v>185</v>
      </c>
      <c r="AZ3" s="14" t="s">
        <v>186</v>
      </c>
      <c r="BA3" s="14" t="s">
        <v>187</v>
      </c>
      <c r="BB3" s="14" t="s">
        <v>188</v>
      </c>
      <c r="BC3" s="14" t="s">
        <v>189</v>
      </c>
      <c r="BD3" s="14" t="s">
        <v>190</v>
      </c>
      <c r="BE3" s="14" t="s">
        <v>191</v>
      </c>
      <c r="BF3" s="14" t="s">
        <v>192</v>
      </c>
      <c r="BG3" s="14" t="s">
        <v>193</v>
      </c>
      <c r="BH3" s="14" t="s">
        <v>194</v>
      </c>
      <c r="BI3" s="14" t="s">
        <v>195</v>
      </c>
    </row>
    <row r="4" spans="1:61" ht="17" x14ac:dyDescent="0.2">
      <c r="A4" s="7" t="s">
        <v>2</v>
      </c>
      <c r="B4" s="7" t="s">
        <v>3</v>
      </c>
      <c r="C4" s="7" t="s">
        <v>16</v>
      </c>
      <c r="D4" s="7" t="s">
        <v>4</v>
      </c>
      <c r="E4" s="8" t="s">
        <v>17</v>
      </c>
      <c r="F4" s="8" t="s">
        <v>196</v>
      </c>
      <c r="G4" s="8" t="s">
        <v>197</v>
      </c>
      <c r="H4" s="8" t="s">
        <v>198</v>
      </c>
      <c r="I4" s="7"/>
      <c r="J4" s="19" t="s">
        <v>199</v>
      </c>
      <c r="K4" s="19" t="s">
        <v>200</v>
      </c>
      <c r="L4" s="19" t="s">
        <v>201</v>
      </c>
      <c r="M4" s="19" t="s">
        <v>202</v>
      </c>
      <c r="N4" s="19" t="s">
        <v>203</v>
      </c>
      <c r="O4" s="19" t="s">
        <v>204</v>
      </c>
      <c r="P4" s="19" t="s">
        <v>205</v>
      </c>
      <c r="Q4" s="19" t="s">
        <v>206</v>
      </c>
      <c r="R4" s="19" t="s">
        <v>207</v>
      </c>
      <c r="S4" s="19" t="s">
        <v>208</v>
      </c>
      <c r="T4" s="19" t="s">
        <v>209</v>
      </c>
      <c r="U4" s="18" t="s">
        <v>210</v>
      </c>
      <c r="V4" s="19" t="s">
        <v>211</v>
      </c>
      <c r="W4" s="19" t="s">
        <v>212</v>
      </c>
      <c r="X4" s="19" t="s">
        <v>213</v>
      </c>
      <c r="Y4" s="19" t="s">
        <v>214</v>
      </c>
      <c r="Z4" s="19" t="s">
        <v>215</v>
      </c>
      <c r="AA4" s="19" t="s">
        <v>216</v>
      </c>
      <c r="AB4" s="19" t="s">
        <v>217</v>
      </c>
      <c r="AC4" s="19" t="s">
        <v>218</v>
      </c>
      <c r="AD4" s="19" t="s">
        <v>219</v>
      </c>
      <c r="AE4" s="19" t="s">
        <v>220</v>
      </c>
      <c r="AF4" s="19" t="s">
        <v>221</v>
      </c>
      <c r="AG4" s="19" t="s">
        <v>222</v>
      </c>
      <c r="AH4" s="19" t="s">
        <v>223</v>
      </c>
      <c r="AI4" s="19" t="s">
        <v>224</v>
      </c>
      <c r="AJ4" s="19" t="s">
        <v>225</v>
      </c>
      <c r="AK4" s="19" t="s">
        <v>226</v>
      </c>
      <c r="AL4" s="19" t="s">
        <v>227</v>
      </c>
      <c r="AM4" s="19" t="s">
        <v>228</v>
      </c>
      <c r="AN4" s="19" t="s">
        <v>229</v>
      </c>
      <c r="AO4" s="19" t="s">
        <v>230</v>
      </c>
      <c r="AP4" s="19" t="s">
        <v>231</v>
      </c>
      <c r="AQ4" s="19" t="s">
        <v>232</v>
      </c>
      <c r="AR4" s="19" t="s">
        <v>233</v>
      </c>
      <c r="AS4" s="19" t="s">
        <v>234</v>
      </c>
      <c r="AT4" s="19" t="s">
        <v>235</v>
      </c>
      <c r="AU4" s="19" t="s">
        <v>236</v>
      </c>
      <c r="AV4" s="19" t="s">
        <v>237</v>
      </c>
      <c r="AW4" s="19" t="s">
        <v>238</v>
      </c>
      <c r="AX4" s="19" t="s">
        <v>239</v>
      </c>
      <c r="AY4" s="19" t="s">
        <v>240</v>
      </c>
      <c r="AZ4" s="19" t="s">
        <v>241</v>
      </c>
      <c r="BA4" s="19" t="s">
        <v>242</v>
      </c>
      <c r="BB4" s="19" t="s">
        <v>243</v>
      </c>
      <c r="BC4" s="19" t="s">
        <v>244</v>
      </c>
      <c r="BD4" s="19" t="s">
        <v>245</v>
      </c>
      <c r="BE4" s="19" t="s">
        <v>246</v>
      </c>
      <c r="BF4" s="19" t="s">
        <v>247</v>
      </c>
      <c r="BG4" s="19" t="s">
        <v>248</v>
      </c>
      <c r="BH4" s="19" t="s">
        <v>249</v>
      </c>
      <c r="BI4" s="19" t="s">
        <v>250</v>
      </c>
    </row>
    <row r="5" spans="1:61" x14ac:dyDescent="0.2">
      <c r="A5" t="s">
        <v>251</v>
      </c>
      <c r="B5" t="s">
        <v>252</v>
      </c>
      <c r="C5" t="s">
        <v>21</v>
      </c>
      <c r="D5">
        <v>1</v>
      </c>
      <c r="E5">
        <v>101</v>
      </c>
    </row>
    <row r="6" spans="1:61" x14ac:dyDescent="0.2">
      <c r="A6" t="s">
        <v>253</v>
      </c>
      <c r="B6" t="s">
        <v>252</v>
      </c>
      <c r="C6" t="s">
        <v>21</v>
      </c>
      <c r="D6">
        <v>1</v>
      </c>
      <c r="E6">
        <v>101</v>
      </c>
    </row>
    <row r="7" spans="1:61" x14ac:dyDescent="0.2">
      <c r="A7" t="s">
        <v>254</v>
      </c>
      <c r="B7" t="s">
        <v>252</v>
      </c>
      <c r="C7" t="s">
        <v>21</v>
      </c>
      <c r="D7">
        <v>1</v>
      </c>
      <c r="E7">
        <v>101</v>
      </c>
    </row>
    <row r="8" spans="1:61" x14ac:dyDescent="0.2">
      <c r="A8" t="s">
        <v>255</v>
      </c>
      <c r="B8" t="s">
        <v>252</v>
      </c>
      <c r="C8" t="s">
        <v>25</v>
      </c>
      <c r="D8">
        <v>1</v>
      </c>
      <c r="E8">
        <v>102</v>
      </c>
    </row>
    <row r="9" spans="1:61" x14ac:dyDescent="0.2">
      <c r="A9" t="s">
        <v>256</v>
      </c>
      <c r="B9" t="s">
        <v>252</v>
      </c>
      <c r="C9" t="s">
        <v>25</v>
      </c>
      <c r="D9">
        <v>1</v>
      </c>
      <c r="E9">
        <v>102</v>
      </c>
    </row>
    <row r="10" spans="1:61" x14ac:dyDescent="0.2">
      <c r="A10" t="s">
        <v>257</v>
      </c>
      <c r="B10" t="s">
        <v>252</v>
      </c>
      <c r="C10" t="s">
        <v>25</v>
      </c>
      <c r="D10">
        <v>1</v>
      </c>
      <c r="E10">
        <v>102</v>
      </c>
    </row>
    <row r="11" spans="1:61" x14ac:dyDescent="0.2">
      <c r="A11" t="s">
        <v>258</v>
      </c>
      <c r="B11" t="s">
        <v>252</v>
      </c>
      <c r="C11" t="s">
        <v>28</v>
      </c>
      <c r="D11">
        <v>1</v>
      </c>
      <c r="E11">
        <v>103</v>
      </c>
    </row>
    <row r="12" spans="1:61" x14ac:dyDescent="0.2">
      <c r="A12" t="s">
        <v>259</v>
      </c>
      <c r="B12" t="s">
        <v>252</v>
      </c>
      <c r="C12" t="s">
        <v>28</v>
      </c>
      <c r="D12">
        <v>1</v>
      </c>
      <c r="E12">
        <v>103</v>
      </c>
    </row>
    <row r="13" spans="1:61" x14ac:dyDescent="0.2">
      <c r="A13" t="s">
        <v>260</v>
      </c>
      <c r="B13" t="s">
        <v>252</v>
      </c>
      <c r="C13" t="s">
        <v>28</v>
      </c>
      <c r="D13">
        <v>1</v>
      </c>
      <c r="E13">
        <v>103</v>
      </c>
    </row>
    <row r="14" spans="1:61" x14ac:dyDescent="0.2">
      <c r="A14" t="s">
        <v>261</v>
      </c>
      <c r="B14" t="s">
        <v>252</v>
      </c>
      <c r="C14" t="s">
        <v>31</v>
      </c>
      <c r="D14">
        <v>1</v>
      </c>
      <c r="E14">
        <v>104</v>
      </c>
    </row>
    <row r="15" spans="1:61" x14ac:dyDescent="0.2">
      <c r="A15" t="s">
        <v>262</v>
      </c>
      <c r="B15" t="s">
        <v>252</v>
      </c>
      <c r="C15" t="s">
        <v>31</v>
      </c>
      <c r="D15">
        <v>1</v>
      </c>
      <c r="E15">
        <v>104</v>
      </c>
    </row>
    <row r="16" spans="1:61" x14ac:dyDescent="0.2">
      <c r="A16" t="s">
        <v>263</v>
      </c>
      <c r="B16" t="s">
        <v>252</v>
      </c>
      <c r="C16" t="s">
        <v>31</v>
      </c>
      <c r="D16">
        <v>1</v>
      </c>
      <c r="E16">
        <v>104</v>
      </c>
    </row>
    <row r="17" spans="1:5" x14ac:dyDescent="0.2">
      <c r="A17" t="s">
        <v>264</v>
      </c>
      <c r="B17" t="s">
        <v>252</v>
      </c>
      <c r="C17" t="s">
        <v>28</v>
      </c>
      <c r="D17">
        <v>2</v>
      </c>
      <c r="E17">
        <v>201</v>
      </c>
    </row>
    <row r="18" spans="1:5" x14ac:dyDescent="0.2">
      <c r="A18" t="s">
        <v>265</v>
      </c>
      <c r="B18" t="s">
        <v>252</v>
      </c>
      <c r="C18" t="s">
        <v>28</v>
      </c>
      <c r="D18">
        <v>2</v>
      </c>
      <c r="E18">
        <v>201</v>
      </c>
    </row>
    <row r="19" spans="1:5" x14ac:dyDescent="0.2">
      <c r="A19" t="s">
        <v>266</v>
      </c>
      <c r="B19" t="s">
        <v>252</v>
      </c>
      <c r="C19" t="s">
        <v>28</v>
      </c>
      <c r="D19">
        <v>2</v>
      </c>
      <c r="E19">
        <v>201</v>
      </c>
    </row>
    <row r="20" spans="1:5" x14ac:dyDescent="0.2">
      <c r="A20" t="s">
        <v>267</v>
      </c>
      <c r="B20" t="s">
        <v>252</v>
      </c>
      <c r="C20" t="s">
        <v>31</v>
      </c>
      <c r="D20">
        <v>2</v>
      </c>
      <c r="E20">
        <v>202</v>
      </c>
    </row>
    <row r="21" spans="1:5" x14ac:dyDescent="0.2">
      <c r="A21" t="s">
        <v>268</v>
      </c>
      <c r="B21" t="s">
        <v>252</v>
      </c>
      <c r="C21" t="s">
        <v>31</v>
      </c>
      <c r="D21">
        <v>2</v>
      </c>
      <c r="E21">
        <v>202</v>
      </c>
    </row>
    <row r="22" spans="1:5" x14ac:dyDescent="0.2">
      <c r="A22" t="s">
        <v>269</v>
      </c>
      <c r="B22" t="s">
        <v>252</v>
      </c>
      <c r="C22" t="s">
        <v>31</v>
      </c>
      <c r="D22">
        <v>2</v>
      </c>
      <c r="E22">
        <v>202</v>
      </c>
    </row>
    <row r="23" spans="1:5" x14ac:dyDescent="0.2">
      <c r="A23" t="s">
        <v>270</v>
      </c>
      <c r="B23" t="s">
        <v>252</v>
      </c>
      <c r="C23" t="s">
        <v>21</v>
      </c>
      <c r="D23">
        <v>2</v>
      </c>
      <c r="E23">
        <v>203</v>
      </c>
    </row>
    <row r="24" spans="1:5" x14ac:dyDescent="0.2">
      <c r="A24" t="s">
        <v>271</v>
      </c>
      <c r="B24" t="s">
        <v>252</v>
      </c>
      <c r="C24" t="s">
        <v>21</v>
      </c>
      <c r="D24">
        <v>2</v>
      </c>
      <c r="E24">
        <v>203</v>
      </c>
    </row>
    <row r="25" spans="1:5" x14ac:dyDescent="0.2">
      <c r="A25" t="s">
        <v>272</v>
      </c>
      <c r="B25" t="s">
        <v>252</v>
      </c>
      <c r="C25" t="s">
        <v>21</v>
      </c>
      <c r="D25">
        <v>2</v>
      </c>
      <c r="E25">
        <v>203</v>
      </c>
    </row>
    <row r="26" spans="1:5" x14ac:dyDescent="0.2">
      <c r="A26" t="s">
        <v>273</v>
      </c>
      <c r="B26" t="s">
        <v>252</v>
      </c>
      <c r="C26" t="s">
        <v>25</v>
      </c>
      <c r="D26">
        <v>2</v>
      </c>
      <c r="E26">
        <v>204</v>
      </c>
    </row>
    <row r="27" spans="1:5" x14ac:dyDescent="0.2">
      <c r="A27" t="s">
        <v>274</v>
      </c>
      <c r="B27" t="s">
        <v>252</v>
      </c>
      <c r="C27" t="s">
        <v>25</v>
      </c>
      <c r="D27">
        <v>2</v>
      </c>
      <c r="E27">
        <v>204</v>
      </c>
    </row>
    <row r="28" spans="1:5" x14ac:dyDescent="0.2">
      <c r="A28" t="s">
        <v>275</v>
      </c>
      <c r="B28" t="s">
        <v>252</v>
      </c>
      <c r="C28" t="s">
        <v>25</v>
      </c>
      <c r="D28">
        <v>2</v>
      </c>
      <c r="E28">
        <v>204</v>
      </c>
    </row>
    <row r="29" spans="1:5" x14ac:dyDescent="0.2">
      <c r="A29" t="s">
        <v>276</v>
      </c>
      <c r="B29" t="s">
        <v>252</v>
      </c>
      <c r="C29" t="s">
        <v>31</v>
      </c>
      <c r="D29">
        <v>3</v>
      </c>
      <c r="E29">
        <v>301</v>
      </c>
    </row>
    <row r="30" spans="1:5" x14ac:dyDescent="0.2">
      <c r="A30" t="s">
        <v>277</v>
      </c>
      <c r="B30" t="s">
        <v>252</v>
      </c>
      <c r="C30" t="s">
        <v>31</v>
      </c>
      <c r="D30">
        <v>3</v>
      </c>
      <c r="E30">
        <v>301</v>
      </c>
    </row>
    <row r="31" spans="1:5" x14ac:dyDescent="0.2">
      <c r="A31" t="s">
        <v>278</v>
      </c>
      <c r="B31" t="s">
        <v>252</v>
      </c>
      <c r="C31" t="s">
        <v>31</v>
      </c>
      <c r="D31">
        <v>3</v>
      </c>
      <c r="E31">
        <v>301</v>
      </c>
    </row>
    <row r="32" spans="1:5" x14ac:dyDescent="0.2">
      <c r="A32" t="s">
        <v>279</v>
      </c>
      <c r="B32" t="s">
        <v>252</v>
      </c>
      <c r="C32" t="s">
        <v>21</v>
      </c>
      <c r="D32">
        <v>3</v>
      </c>
      <c r="E32">
        <v>302</v>
      </c>
    </row>
    <row r="33" spans="1:5" x14ac:dyDescent="0.2">
      <c r="A33" t="s">
        <v>280</v>
      </c>
      <c r="B33" t="s">
        <v>252</v>
      </c>
      <c r="C33" t="s">
        <v>21</v>
      </c>
      <c r="D33">
        <v>3</v>
      </c>
      <c r="E33">
        <v>302</v>
      </c>
    </row>
    <row r="34" spans="1:5" x14ac:dyDescent="0.2">
      <c r="A34" t="s">
        <v>281</v>
      </c>
      <c r="B34" t="s">
        <v>252</v>
      </c>
      <c r="C34" t="s">
        <v>21</v>
      </c>
      <c r="D34">
        <v>3</v>
      </c>
      <c r="E34">
        <v>302</v>
      </c>
    </row>
    <row r="35" spans="1:5" x14ac:dyDescent="0.2">
      <c r="A35" t="s">
        <v>282</v>
      </c>
      <c r="B35" t="s">
        <v>252</v>
      </c>
      <c r="C35" t="s">
        <v>25</v>
      </c>
      <c r="D35">
        <v>3</v>
      </c>
      <c r="E35">
        <v>303</v>
      </c>
    </row>
    <row r="36" spans="1:5" x14ac:dyDescent="0.2">
      <c r="A36" t="s">
        <v>283</v>
      </c>
      <c r="B36" t="s">
        <v>252</v>
      </c>
      <c r="C36" t="s">
        <v>25</v>
      </c>
      <c r="D36">
        <v>3</v>
      </c>
      <c r="E36">
        <v>303</v>
      </c>
    </row>
    <row r="37" spans="1:5" x14ac:dyDescent="0.2">
      <c r="A37" t="s">
        <v>284</v>
      </c>
      <c r="B37" t="s">
        <v>252</v>
      </c>
      <c r="C37" t="s">
        <v>25</v>
      </c>
      <c r="D37">
        <v>3</v>
      </c>
      <c r="E37">
        <v>303</v>
      </c>
    </row>
    <row r="38" spans="1:5" x14ac:dyDescent="0.2">
      <c r="A38" t="s">
        <v>285</v>
      </c>
      <c r="B38" t="s">
        <v>252</v>
      </c>
      <c r="C38" t="s">
        <v>28</v>
      </c>
      <c r="D38">
        <v>3</v>
      </c>
      <c r="E38">
        <v>304</v>
      </c>
    </row>
    <row r="39" spans="1:5" x14ac:dyDescent="0.2">
      <c r="A39" t="s">
        <v>286</v>
      </c>
      <c r="B39" t="s">
        <v>252</v>
      </c>
      <c r="C39" t="s">
        <v>28</v>
      </c>
      <c r="D39">
        <v>3</v>
      </c>
      <c r="E39">
        <v>304</v>
      </c>
    </row>
    <row r="40" spans="1:5" x14ac:dyDescent="0.2">
      <c r="A40" t="s">
        <v>287</v>
      </c>
      <c r="B40" t="s">
        <v>252</v>
      </c>
      <c r="C40" t="s">
        <v>28</v>
      </c>
      <c r="D40">
        <v>3</v>
      </c>
      <c r="E40">
        <v>304</v>
      </c>
    </row>
    <row r="41" spans="1:5" x14ac:dyDescent="0.2">
      <c r="A41" t="s">
        <v>288</v>
      </c>
      <c r="B41" t="s">
        <v>252</v>
      </c>
      <c r="C41" t="s">
        <v>25</v>
      </c>
      <c r="D41">
        <v>4</v>
      </c>
      <c r="E41">
        <v>401</v>
      </c>
    </row>
    <row r="42" spans="1:5" x14ac:dyDescent="0.2">
      <c r="A42" t="s">
        <v>289</v>
      </c>
      <c r="B42" t="s">
        <v>252</v>
      </c>
      <c r="C42" t="s">
        <v>25</v>
      </c>
      <c r="D42">
        <v>4</v>
      </c>
      <c r="E42">
        <v>401</v>
      </c>
    </row>
    <row r="43" spans="1:5" x14ac:dyDescent="0.2">
      <c r="A43" t="s">
        <v>290</v>
      </c>
      <c r="B43" t="s">
        <v>252</v>
      </c>
      <c r="C43" t="s">
        <v>25</v>
      </c>
      <c r="D43">
        <v>4</v>
      </c>
      <c r="E43">
        <v>401</v>
      </c>
    </row>
    <row r="44" spans="1:5" x14ac:dyDescent="0.2">
      <c r="A44" t="s">
        <v>291</v>
      </c>
      <c r="B44" t="s">
        <v>252</v>
      </c>
      <c r="C44" t="s">
        <v>28</v>
      </c>
      <c r="D44">
        <v>4</v>
      </c>
      <c r="E44">
        <v>402</v>
      </c>
    </row>
    <row r="45" spans="1:5" x14ac:dyDescent="0.2">
      <c r="A45" t="s">
        <v>292</v>
      </c>
      <c r="B45" t="s">
        <v>252</v>
      </c>
      <c r="C45" t="s">
        <v>28</v>
      </c>
      <c r="D45">
        <v>4</v>
      </c>
      <c r="E45">
        <v>402</v>
      </c>
    </row>
    <row r="46" spans="1:5" x14ac:dyDescent="0.2">
      <c r="A46" t="s">
        <v>293</v>
      </c>
      <c r="B46" t="s">
        <v>252</v>
      </c>
      <c r="C46" t="s">
        <v>28</v>
      </c>
      <c r="D46">
        <v>4</v>
      </c>
      <c r="E46">
        <v>402</v>
      </c>
    </row>
    <row r="47" spans="1:5" x14ac:dyDescent="0.2">
      <c r="A47" t="s">
        <v>294</v>
      </c>
      <c r="B47" t="s">
        <v>252</v>
      </c>
      <c r="C47" t="s">
        <v>31</v>
      </c>
      <c r="D47">
        <v>4</v>
      </c>
      <c r="E47">
        <v>403</v>
      </c>
    </row>
    <row r="48" spans="1:5" x14ac:dyDescent="0.2">
      <c r="A48" t="s">
        <v>295</v>
      </c>
      <c r="B48" t="s">
        <v>252</v>
      </c>
      <c r="C48" t="s">
        <v>31</v>
      </c>
      <c r="D48">
        <v>4</v>
      </c>
      <c r="E48">
        <v>403</v>
      </c>
    </row>
    <row r="49" spans="1:5" x14ac:dyDescent="0.2">
      <c r="A49" t="s">
        <v>296</v>
      </c>
      <c r="B49" t="s">
        <v>252</v>
      </c>
      <c r="C49" t="s">
        <v>31</v>
      </c>
      <c r="D49">
        <v>4</v>
      </c>
      <c r="E49">
        <v>403</v>
      </c>
    </row>
    <row r="50" spans="1:5" x14ac:dyDescent="0.2">
      <c r="A50" t="s">
        <v>297</v>
      </c>
      <c r="B50" t="s">
        <v>252</v>
      </c>
      <c r="C50" t="s">
        <v>21</v>
      </c>
      <c r="D50">
        <v>4</v>
      </c>
      <c r="E50">
        <v>404</v>
      </c>
    </row>
    <row r="51" spans="1:5" x14ac:dyDescent="0.2">
      <c r="A51" t="s">
        <v>298</v>
      </c>
      <c r="B51" t="s">
        <v>252</v>
      </c>
      <c r="C51" t="s">
        <v>21</v>
      </c>
      <c r="D51">
        <v>4</v>
      </c>
      <c r="E51">
        <v>404</v>
      </c>
    </row>
    <row r="52" spans="1:5" x14ac:dyDescent="0.2">
      <c r="A52" t="s">
        <v>299</v>
      </c>
      <c r="B52" t="s">
        <v>252</v>
      </c>
      <c r="C52" t="s">
        <v>21</v>
      </c>
      <c r="D52">
        <v>4</v>
      </c>
      <c r="E52">
        <v>404</v>
      </c>
    </row>
  </sheetData>
  <mergeCells count="3">
    <mergeCell ref="I1:I2"/>
    <mergeCell ref="J1:BI1"/>
    <mergeCell ref="F2:H2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BDF2-349A-2548-8310-B9926B6E1F6C}">
  <dimension ref="A1"/>
  <sheetViews>
    <sheetView workbookViewId="0">
      <selection activeCell="S35" sqref="S35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D021-BE6A-E146-A3AB-1AC4C80E8B46}">
  <dimension ref="A1:G12"/>
  <sheetViews>
    <sheetView workbookViewId="0">
      <selection activeCell="F5" sqref="F5:G5"/>
    </sheetView>
  </sheetViews>
  <sheetFormatPr baseColWidth="10" defaultColWidth="11.1640625" defaultRowHeight="16" x14ac:dyDescent="0.2"/>
  <cols>
    <col min="1" max="1" width="17" customWidth="1"/>
    <col min="5" max="5" width="20" customWidth="1"/>
    <col min="6" max="6" width="14.1640625" customWidth="1"/>
    <col min="7" max="7" width="16.6640625" customWidth="1"/>
  </cols>
  <sheetData>
    <row r="1" spans="1:7" x14ac:dyDescent="0.2">
      <c r="A1" s="57" t="s">
        <v>0</v>
      </c>
      <c r="B1" s="58"/>
      <c r="C1" s="58"/>
      <c r="D1" s="59"/>
      <c r="E1" s="60" t="s">
        <v>1</v>
      </c>
      <c r="F1" s="61"/>
      <c r="G1" s="61"/>
    </row>
    <row r="2" spans="1:7" x14ac:dyDescent="0.2">
      <c r="A2" s="33"/>
      <c r="B2" s="34"/>
      <c r="C2" s="34"/>
      <c r="D2" s="6"/>
      <c r="E2" s="62"/>
      <c r="F2" s="62"/>
      <c r="G2" s="62"/>
    </row>
    <row r="3" spans="1:7" x14ac:dyDescent="0.2">
      <c r="A3" s="31"/>
      <c r="B3" s="32"/>
      <c r="C3" s="32"/>
      <c r="D3" s="6"/>
      <c r="E3" s="62"/>
      <c r="F3" s="62"/>
      <c r="G3" s="62"/>
    </row>
    <row r="4" spans="1:7" ht="17" x14ac:dyDescent="0.2">
      <c r="A4" s="1" t="s">
        <v>2</v>
      </c>
      <c r="B4" s="1" t="s">
        <v>3</v>
      </c>
      <c r="C4" s="1" t="s">
        <v>4</v>
      </c>
      <c r="D4" s="2" t="s">
        <v>5</v>
      </c>
      <c r="E4" s="23" t="s">
        <v>6</v>
      </c>
      <c r="F4" s="23" t="s">
        <v>391</v>
      </c>
      <c r="G4" s="23" t="s">
        <v>392</v>
      </c>
    </row>
    <row r="5" spans="1:7" x14ac:dyDescent="0.2">
      <c r="A5" t="s">
        <v>7</v>
      </c>
      <c r="B5" t="s">
        <v>8</v>
      </c>
      <c r="C5">
        <v>1</v>
      </c>
      <c r="D5" s="26">
        <v>45084</v>
      </c>
      <c r="E5">
        <v>439.61</v>
      </c>
      <c r="F5">
        <f t="shared" ref="F5:F12" si="0">((E5/0.5)*10000)/1000</f>
        <v>8792.2000000000007</v>
      </c>
      <c r="G5" s="54">
        <f>F5*0.892179</f>
        <v>7844.2162038000015</v>
      </c>
    </row>
    <row r="6" spans="1:7" x14ac:dyDescent="0.2">
      <c r="A6" t="s">
        <v>9</v>
      </c>
      <c r="B6" t="s">
        <v>8</v>
      </c>
      <c r="C6">
        <v>1</v>
      </c>
      <c r="D6" s="27">
        <v>45084</v>
      </c>
      <c r="E6">
        <v>1.62</v>
      </c>
      <c r="F6">
        <f t="shared" si="0"/>
        <v>32.400000000000006</v>
      </c>
      <c r="G6" s="54">
        <f t="shared" ref="G6:G12" si="1">F6*0.892179</f>
        <v>28.906599600000007</v>
      </c>
    </row>
    <row r="7" spans="1:7" x14ac:dyDescent="0.2">
      <c r="A7" t="s">
        <v>10</v>
      </c>
      <c r="B7" t="s">
        <v>8</v>
      </c>
      <c r="C7">
        <v>2</v>
      </c>
      <c r="D7" s="27">
        <v>45084</v>
      </c>
      <c r="E7">
        <v>509.92</v>
      </c>
      <c r="F7">
        <f t="shared" si="0"/>
        <v>10198.4</v>
      </c>
      <c r="G7" s="54">
        <f t="shared" si="1"/>
        <v>9098.7983136000003</v>
      </c>
    </row>
    <row r="8" spans="1:7" x14ac:dyDescent="0.2">
      <c r="A8" t="s">
        <v>11</v>
      </c>
      <c r="B8" t="s">
        <v>8</v>
      </c>
      <c r="C8">
        <v>2</v>
      </c>
      <c r="D8" s="27">
        <v>45084</v>
      </c>
      <c r="E8">
        <v>0.35</v>
      </c>
      <c r="F8">
        <f t="shared" si="0"/>
        <v>7</v>
      </c>
      <c r="G8" s="54">
        <f t="shared" si="1"/>
        <v>6.2452529999999999</v>
      </c>
    </row>
    <row r="9" spans="1:7" x14ac:dyDescent="0.2">
      <c r="A9" t="s">
        <v>12</v>
      </c>
      <c r="B9" t="s">
        <v>8</v>
      </c>
      <c r="C9">
        <v>3</v>
      </c>
      <c r="D9" s="27">
        <v>45084</v>
      </c>
      <c r="E9">
        <v>328.18</v>
      </c>
      <c r="F9">
        <f t="shared" si="0"/>
        <v>6563.6</v>
      </c>
      <c r="G9" s="54">
        <f t="shared" si="1"/>
        <v>5855.9060844000005</v>
      </c>
    </row>
    <row r="10" spans="1:7" x14ac:dyDescent="0.2">
      <c r="A10" t="s">
        <v>13</v>
      </c>
      <c r="B10" t="s">
        <v>8</v>
      </c>
      <c r="C10">
        <v>3</v>
      </c>
      <c r="D10" s="27">
        <v>45084</v>
      </c>
      <c r="E10">
        <v>2.42</v>
      </c>
      <c r="F10">
        <f t="shared" si="0"/>
        <v>48.4</v>
      </c>
      <c r="G10" s="54">
        <f t="shared" si="1"/>
        <v>43.181463600000001</v>
      </c>
    </row>
    <row r="11" spans="1:7" x14ac:dyDescent="0.2">
      <c r="A11" t="s">
        <v>14</v>
      </c>
      <c r="B11" t="s">
        <v>8</v>
      </c>
      <c r="C11">
        <v>4</v>
      </c>
      <c r="D11" s="27">
        <v>45084</v>
      </c>
      <c r="E11">
        <v>386.39</v>
      </c>
      <c r="F11">
        <f t="shared" si="0"/>
        <v>7727.8</v>
      </c>
      <c r="G11" s="54">
        <f t="shared" si="1"/>
        <v>6894.5808762000006</v>
      </c>
    </row>
    <row r="12" spans="1:7" x14ac:dyDescent="0.2">
      <c r="A12" t="s">
        <v>15</v>
      </c>
      <c r="B12" t="s">
        <v>8</v>
      </c>
      <c r="C12">
        <v>4</v>
      </c>
      <c r="D12" s="27">
        <v>45084</v>
      </c>
      <c r="E12">
        <v>7.35</v>
      </c>
      <c r="F12">
        <f t="shared" si="0"/>
        <v>147</v>
      </c>
      <c r="G12" s="54">
        <f t="shared" si="1"/>
        <v>131.15031300000001</v>
      </c>
    </row>
  </sheetData>
  <mergeCells count="3">
    <mergeCell ref="A1:D1"/>
    <mergeCell ref="E1:G1"/>
    <mergeCell ref="E2:G3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C23C-CB9F-BA41-A94E-723CD65BFEF4}">
  <dimension ref="A1:K40"/>
  <sheetViews>
    <sheetView workbookViewId="0">
      <selection activeCell="N36" sqref="N36"/>
    </sheetView>
  </sheetViews>
  <sheetFormatPr baseColWidth="10" defaultColWidth="11.1640625" defaultRowHeight="16" x14ac:dyDescent="0.2"/>
  <cols>
    <col min="1" max="1" width="15.6640625" customWidth="1"/>
    <col min="6" max="6" width="16.5" customWidth="1"/>
    <col min="7" max="7" width="13.6640625" customWidth="1"/>
    <col min="8" max="8" width="16.5" customWidth="1"/>
    <col min="9" max="9" width="16.6640625" customWidth="1"/>
    <col min="10" max="10" width="16" customWidth="1"/>
    <col min="11" max="11" width="15.1640625" customWidth="1"/>
  </cols>
  <sheetData>
    <row r="1" spans="1:11" x14ac:dyDescent="0.2">
      <c r="A1" s="63" t="s">
        <v>0</v>
      </c>
      <c r="B1" s="64"/>
      <c r="C1" s="64"/>
      <c r="D1" s="64"/>
      <c r="E1" s="64"/>
      <c r="F1" s="64"/>
      <c r="G1" s="65"/>
      <c r="H1" s="10"/>
    </row>
    <row r="2" spans="1:11" x14ac:dyDescent="0.2">
      <c r="A2" s="63"/>
      <c r="B2" s="64"/>
      <c r="C2" s="64"/>
      <c r="D2" s="64"/>
      <c r="E2" s="64"/>
      <c r="F2" s="64"/>
      <c r="G2" s="65"/>
      <c r="H2" s="10"/>
    </row>
    <row r="3" spans="1:11" x14ac:dyDescent="0.2">
      <c r="A3" s="57"/>
      <c r="B3" s="58"/>
      <c r="C3" s="58"/>
      <c r="D3" s="58"/>
      <c r="E3" s="58"/>
      <c r="F3" s="58"/>
      <c r="G3" s="59"/>
      <c r="H3" s="10" t="s">
        <v>1</v>
      </c>
    </row>
    <row r="4" spans="1:11" ht="34" x14ac:dyDescent="0.2">
      <c r="A4" s="7" t="s">
        <v>2</v>
      </c>
      <c r="B4" s="7" t="s">
        <v>3</v>
      </c>
      <c r="C4" s="7" t="s">
        <v>16</v>
      </c>
      <c r="D4" s="7" t="s">
        <v>4</v>
      </c>
      <c r="E4" s="8" t="s">
        <v>17</v>
      </c>
      <c r="F4" s="7" t="s">
        <v>18</v>
      </c>
      <c r="G4" s="7" t="s">
        <v>5</v>
      </c>
      <c r="H4" s="7" t="s">
        <v>19</v>
      </c>
      <c r="I4" s="23" t="s">
        <v>393</v>
      </c>
      <c r="J4" s="23" t="s">
        <v>394</v>
      </c>
      <c r="K4" s="23" t="s">
        <v>395</v>
      </c>
    </row>
    <row r="5" spans="1:11" x14ac:dyDescent="0.2">
      <c r="A5" t="s">
        <v>20</v>
      </c>
      <c r="B5" t="s">
        <v>8</v>
      </c>
      <c r="C5" t="s">
        <v>21</v>
      </c>
      <c r="D5">
        <v>1</v>
      </c>
      <c r="E5">
        <v>101</v>
      </c>
      <c r="F5" t="s">
        <v>390</v>
      </c>
      <c r="G5" s="56">
        <v>45100</v>
      </c>
      <c r="H5" s="30">
        <v>22</v>
      </c>
      <c r="I5" s="54">
        <f t="shared" ref="I5:I40" si="0">((H5/0.762)*10000)</f>
        <v>288713.91076115484</v>
      </c>
      <c r="J5" s="54">
        <f t="shared" ref="J5:J40" si="1">I5/2.471</f>
        <v>116840.91896444955</v>
      </c>
      <c r="K5" s="55">
        <f t="shared" ref="K5:K40" si="2">J5/150000*100</f>
        <v>77.89394597629969</v>
      </c>
    </row>
    <row r="6" spans="1:11" x14ac:dyDescent="0.2">
      <c r="A6" t="s">
        <v>22</v>
      </c>
      <c r="B6" t="s">
        <v>8</v>
      </c>
      <c r="C6" t="s">
        <v>21</v>
      </c>
      <c r="D6">
        <v>1</v>
      </c>
      <c r="E6">
        <v>101</v>
      </c>
      <c r="F6" t="s">
        <v>389</v>
      </c>
      <c r="G6" s="56">
        <v>45100</v>
      </c>
      <c r="H6" s="30">
        <v>19</v>
      </c>
      <c r="I6" s="54">
        <f t="shared" si="0"/>
        <v>249343.83202099739</v>
      </c>
      <c r="J6" s="54">
        <f t="shared" si="1"/>
        <v>100908.06637838826</v>
      </c>
      <c r="K6" s="55">
        <f t="shared" si="2"/>
        <v>67.272044252258851</v>
      </c>
    </row>
    <row r="7" spans="1:11" x14ac:dyDescent="0.2">
      <c r="A7" t="s">
        <v>24</v>
      </c>
      <c r="B7" t="s">
        <v>8</v>
      </c>
      <c r="C7" t="s">
        <v>25</v>
      </c>
      <c r="D7">
        <v>1</v>
      </c>
      <c r="E7">
        <v>102</v>
      </c>
      <c r="F7" t="s">
        <v>390</v>
      </c>
      <c r="G7" s="56">
        <v>45100</v>
      </c>
      <c r="H7" s="30">
        <v>22</v>
      </c>
      <c r="I7" s="54">
        <f t="shared" si="0"/>
        <v>288713.91076115484</v>
      </c>
      <c r="J7" s="54">
        <f t="shared" si="1"/>
        <v>116840.91896444955</v>
      </c>
      <c r="K7" s="55">
        <f t="shared" si="2"/>
        <v>77.89394597629969</v>
      </c>
    </row>
    <row r="8" spans="1:11" x14ac:dyDescent="0.2">
      <c r="A8" t="s">
        <v>26</v>
      </c>
      <c r="B8" t="s">
        <v>8</v>
      </c>
      <c r="C8" t="s">
        <v>25</v>
      </c>
      <c r="D8">
        <v>1</v>
      </c>
      <c r="E8">
        <v>102</v>
      </c>
      <c r="F8" t="s">
        <v>389</v>
      </c>
      <c r="G8" s="56">
        <v>45100</v>
      </c>
      <c r="H8" s="30">
        <v>26</v>
      </c>
      <c r="I8" s="54">
        <f t="shared" si="0"/>
        <v>341207.34908136487</v>
      </c>
      <c r="J8" s="54">
        <f t="shared" si="1"/>
        <v>138084.72241253129</v>
      </c>
      <c r="K8" s="55">
        <f t="shared" si="2"/>
        <v>92.05648160835419</v>
      </c>
    </row>
    <row r="9" spans="1:11" x14ac:dyDescent="0.2">
      <c r="A9" t="s">
        <v>27</v>
      </c>
      <c r="B9" t="s">
        <v>8</v>
      </c>
      <c r="C9" t="s">
        <v>28</v>
      </c>
      <c r="D9">
        <v>1</v>
      </c>
      <c r="E9">
        <v>103</v>
      </c>
      <c r="F9" t="s">
        <v>390</v>
      </c>
      <c r="G9" s="56">
        <v>45100</v>
      </c>
      <c r="H9" s="30">
        <v>21</v>
      </c>
      <c r="I9" s="54">
        <f t="shared" si="0"/>
        <v>275590.55118110235</v>
      </c>
      <c r="J9" s="54">
        <f t="shared" si="1"/>
        <v>111529.96810242911</v>
      </c>
      <c r="K9" s="55">
        <f t="shared" si="2"/>
        <v>74.353312068286073</v>
      </c>
    </row>
    <row r="10" spans="1:11" x14ac:dyDescent="0.2">
      <c r="A10" t="s">
        <v>29</v>
      </c>
      <c r="B10" t="s">
        <v>8</v>
      </c>
      <c r="C10" t="s">
        <v>28</v>
      </c>
      <c r="D10">
        <v>1</v>
      </c>
      <c r="E10">
        <v>103</v>
      </c>
      <c r="F10" t="s">
        <v>389</v>
      </c>
      <c r="G10" s="56">
        <v>45100</v>
      </c>
      <c r="H10" s="30">
        <v>28</v>
      </c>
      <c r="I10" s="54">
        <f t="shared" si="0"/>
        <v>367454.06824146985</v>
      </c>
      <c r="J10" s="54">
        <f t="shared" si="1"/>
        <v>148706.62413657218</v>
      </c>
      <c r="K10" s="55">
        <f t="shared" si="2"/>
        <v>99.137749424381454</v>
      </c>
    </row>
    <row r="11" spans="1:11" x14ac:dyDescent="0.2">
      <c r="A11" t="s">
        <v>30</v>
      </c>
      <c r="B11" t="s">
        <v>8</v>
      </c>
      <c r="C11" t="s">
        <v>31</v>
      </c>
      <c r="D11">
        <v>1</v>
      </c>
      <c r="E11">
        <v>104</v>
      </c>
      <c r="F11" t="s">
        <v>390</v>
      </c>
      <c r="G11" s="56">
        <v>45100</v>
      </c>
      <c r="H11" s="30">
        <v>28</v>
      </c>
      <c r="I11" s="54">
        <f t="shared" si="0"/>
        <v>367454.06824146985</v>
      </c>
      <c r="J11" s="54">
        <f t="shared" si="1"/>
        <v>148706.62413657218</v>
      </c>
      <c r="K11" s="55">
        <f t="shared" si="2"/>
        <v>99.137749424381454</v>
      </c>
    </row>
    <row r="12" spans="1:11" x14ac:dyDescent="0.2">
      <c r="A12" t="s">
        <v>32</v>
      </c>
      <c r="B12" t="s">
        <v>8</v>
      </c>
      <c r="C12" t="s">
        <v>31</v>
      </c>
      <c r="D12">
        <v>1</v>
      </c>
      <c r="E12">
        <v>104</v>
      </c>
      <c r="F12" t="s">
        <v>388</v>
      </c>
      <c r="G12" s="56">
        <v>45100</v>
      </c>
      <c r="H12" s="30">
        <v>21</v>
      </c>
      <c r="I12" s="54">
        <f t="shared" si="0"/>
        <v>275590.55118110235</v>
      </c>
      <c r="J12" s="54">
        <f t="shared" si="1"/>
        <v>111529.96810242911</v>
      </c>
      <c r="K12" s="55">
        <f t="shared" si="2"/>
        <v>74.353312068286073</v>
      </c>
    </row>
    <row r="13" spans="1:11" x14ac:dyDescent="0.2">
      <c r="A13" t="s">
        <v>34</v>
      </c>
      <c r="B13" t="s">
        <v>8</v>
      </c>
      <c r="C13" t="s">
        <v>31</v>
      </c>
      <c r="D13">
        <v>1</v>
      </c>
      <c r="E13">
        <v>104</v>
      </c>
      <c r="F13" t="s">
        <v>389</v>
      </c>
      <c r="G13" s="56">
        <v>45100</v>
      </c>
      <c r="H13" s="30">
        <v>15</v>
      </c>
      <c r="I13" s="54">
        <f t="shared" si="0"/>
        <v>196850.39370078742</v>
      </c>
      <c r="J13" s="54">
        <f t="shared" si="1"/>
        <v>79664.262930306519</v>
      </c>
      <c r="K13" s="55">
        <f t="shared" si="2"/>
        <v>53.109508620204352</v>
      </c>
    </row>
    <row r="14" spans="1:11" x14ac:dyDescent="0.2">
      <c r="A14" t="s">
        <v>35</v>
      </c>
      <c r="B14" t="s">
        <v>8</v>
      </c>
      <c r="C14" t="s">
        <v>28</v>
      </c>
      <c r="D14">
        <v>2</v>
      </c>
      <c r="E14">
        <v>201</v>
      </c>
      <c r="F14" t="s">
        <v>390</v>
      </c>
      <c r="G14" s="56">
        <v>45100</v>
      </c>
      <c r="H14" s="30">
        <v>25</v>
      </c>
      <c r="I14" s="54">
        <f t="shared" si="0"/>
        <v>328083.98950131232</v>
      </c>
      <c r="J14" s="54">
        <f t="shared" si="1"/>
        <v>132773.77155051084</v>
      </c>
      <c r="K14" s="55">
        <f t="shared" si="2"/>
        <v>88.515847700340558</v>
      </c>
    </row>
    <row r="15" spans="1:11" x14ac:dyDescent="0.2">
      <c r="A15" t="s">
        <v>36</v>
      </c>
      <c r="B15" t="s">
        <v>8</v>
      </c>
      <c r="C15" t="s">
        <v>28</v>
      </c>
      <c r="D15">
        <v>2</v>
      </c>
      <c r="E15">
        <v>201</v>
      </c>
      <c r="F15" t="s">
        <v>389</v>
      </c>
      <c r="G15" s="56">
        <v>45100</v>
      </c>
      <c r="H15" s="30">
        <v>15</v>
      </c>
      <c r="I15" s="54">
        <f t="shared" si="0"/>
        <v>196850.39370078742</v>
      </c>
      <c r="J15" s="54">
        <f t="shared" si="1"/>
        <v>79664.262930306519</v>
      </c>
      <c r="K15" s="55">
        <f t="shared" si="2"/>
        <v>53.109508620204352</v>
      </c>
    </row>
    <row r="16" spans="1:11" x14ac:dyDescent="0.2">
      <c r="A16" t="s">
        <v>37</v>
      </c>
      <c r="B16" t="s">
        <v>8</v>
      </c>
      <c r="C16" t="s">
        <v>31</v>
      </c>
      <c r="D16">
        <v>2</v>
      </c>
      <c r="E16">
        <v>202</v>
      </c>
      <c r="F16" t="s">
        <v>390</v>
      </c>
      <c r="G16" s="56">
        <v>45100</v>
      </c>
      <c r="H16" s="30">
        <v>24</v>
      </c>
      <c r="I16" s="54">
        <f t="shared" si="0"/>
        <v>314960.62992125982</v>
      </c>
      <c r="J16" s="54">
        <f t="shared" si="1"/>
        <v>127462.82068849042</v>
      </c>
      <c r="K16" s="55">
        <f t="shared" si="2"/>
        <v>84.97521379232694</v>
      </c>
    </row>
    <row r="17" spans="1:11" x14ac:dyDescent="0.2">
      <c r="A17" t="s">
        <v>38</v>
      </c>
      <c r="B17" t="s">
        <v>8</v>
      </c>
      <c r="C17" t="s">
        <v>31</v>
      </c>
      <c r="D17">
        <v>2</v>
      </c>
      <c r="E17">
        <v>202</v>
      </c>
      <c r="F17" t="s">
        <v>388</v>
      </c>
      <c r="G17" s="56">
        <v>45100</v>
      </c>
      <c r="H17" s="30">
        <v>18</v>
      </c>
      <c r="I17" s="54">
        <f t="shared" si="0"/>
        <v>236220.4724409449</v>
      </c>
      <c r="J17" s="54">
        <f t="shared" si="1"/>
        <v>95597.11551636782</v>
      </c>
      <c r="K17" s="55">
        <f t="shared" si="2"/>
        <v>63.731410344245212</v>
      </c>
    </row>
    <row r="18" spans="1:11" x14ac:dyDescent="0.2">
      <c r="A18" t="s">
        <v>39</v>
      </c>
      <c r="B18" t="s">
        <v>8</v>
      </c>
      <c r="C18" t="s">
        <v>31</v>
      </c>
      <c r="D18">
        <v>2</v>
      </c>
      <c r="E18">
        <v>202</v>
      </c>
      <c r="F18" t="s">
        <v>389</v>
      </c>
      <c r="G18" s="56">
        <v>45100</v>
      </c>
      <c r="H18" s="30">
        <v>19</v>
      </c>
      <c r="I18" s="54">
        <f t="shared" si="0"/>
        <v>249343.83202099739</v>
      </c>
      <c r="J18" s="54">
        <f t="shared" si="1"/>
        <v>100908.06637838826</v>
      </c>
      <c r="K18" s="55">
        <f t="shared" si="2"/>
        <v>67.272044252258851</v>
      </c>
    </row>
    <row r="19" spans="1:11" x14ac:dyDescent="0.2">
      <c r="A19" t="s">
        <v>40</v>
      </c>
      <c r="B19" t="s">
        <v>8</v>
      </c>
      <c r="C19" t="s">
        <v>21</v>
      </c>
      <c r="D19">
        <v>2</v>
      </c>
      <c r="E19">
        <v>203</v>
      </c>
      <c r="F19" t="s">
        <v>390</v>
      </c>
      <c r="G19" s="56">
        <v>45100</v>
      </c>
      <c r="H19" s="30">
        <v>19</v>
      </c>
      <c r="I19" s="54">
        <f t="shared" si="0"/>
        <v>249343.83202099739</v>
      </c>
      <c r="J19" s="54">
        <f t="shared" si="1"/>
        <v>100908.06637838826</v>
      </c>
      <c r="K19" s="55">
        <f t="shared" si="2"/>
        <v>67.272044252258851</v>
      </c>
    </row>
    <row r="20" spans="1:11" x14ac:dyDescent="0.2">
      <c r="A20" t="s">
        <v>41</v>
      </c>
      <c r="B20" t="s">
        <v>8</v>
      </c>
      <c r="C20" t="s">
        <v>21</v>
      </c>
      <c r="D20">
        <v>2</v>
      </c>
      <c r="E20">
        <v>203</v>
      </c>
      <c r="F20" t="s">
        <v>389</v>
      </c>
      <c r="G20" s="56">
        <v>45100</v>
      </c>
      <c r="H20" s="30">
        <v>15</v>
      </c>
      <c r="I20" s="54">
        <f t="shared" si="0"/>
        <v>196850.39370078742</v>
      </c>
      <c r="J20" s="54">
        <f t="shared" si="1"/>
        <v>79664.262930306519</v>
      </c>
      <c r="K20" s="55">
        <f t="shared" si="2"/>
        <v>53.109508620204352</v>
      </c>
    </row>
    <row r="21" spans="1:11" x14ac:dyDescent="0.2">
      <c r="A21" t="s">
        <v>42</v>
      </c>
      <c r="B21" t="s">
        <v>8</v>
      </c>
      <c r="C21" t="s">
        <v>25</v>
      </c>
      <c r="D21">
        <v>2</v>
      </c>
      <c r="E21">
        <v>204</v>
      </c>
      <c r="F21" t="s">
        <v>390</v>
      </c>
      <c r="G21" s="56">
        <v>45100</v>
      </c>
      <c r="H21" s="30">
        <v>22</v>
      </c>
      <c r="I21" s="54">
        <f t="shared" si="0"/>
        <v>288713.91076115484</v>
      </c>
      <c r="J21" s="54">
        <f t="shared" si="1"/>
        <v>116840.91896444955</v>
      </c>
      <c r="K21" s="55">
        <f t="shared" si="2"/>
        <v>77.89394597629969</v>
      </c>
    </row>
    <row r="22" spans="1:11" x14ac:dyDescent="0.2">
      <c r="A22" t="s">
        <v>43</v>
      </c>
      <c r="B22" t="s">
        <v>8</v>
      </c>
      <c r="C22" t="s">
        <v>25</v>
      </c>
      <c r="D22">
        <v>2</v>
      </c>
      <c r="E22">
        <v>204</v>
      </c>
      <c r="F22" t="s">
        <v>389</v>
      </c>
      <c r="G22" s="56">
        <v>45100</v>
      </c>
      <c r="H22" s="30">
        <v>18</v>
      </c>
      <c r="I22" s="54">
        <f t="shared" si="0"/>
        <v>236220.4724409449</v>
      </c>
      <c r="J22" s="54">
        <f t="shared" si="1"/>
        <v>95597.11551636782</v>
      </c>
      <c r="K22" s="55">
        <f t="shared" si="2"/>
        <v>63.731410344245212</v>
      </c>
    </row>
    <row r="23" spans="1:11" x14ac:dyDescent="0.2">
      <c r="A23" t="s">
        <v>44</v>
      </c>
      <c r="B23" t="s">
        <v>8</v>
      </c>
      <c r="C23" t="s">
        <v>31</v>
      </c>
      <c r="D23">
        <v>3</v>
      </c>
      <c r="E23">
        <v>301</v>
      </c>
      <c r="F23" t="s">
        <v>390</v>
      </c>
      <c r="G23" s="56">
        <v>45100</v>
      </c>
      <c r="H23" s="30">
        <v>25</v>
      </c>
      <c r="I23" s="54">
        <f t="shared" si="0"/>
        <v>328083.98950131232</v>
      </c>
      <c r="J23" s="54">
        <f t="shared" si="1"/>
        <v>132773.77155051084</v>
      </c>
      <c r="K23" s="55">
        <f t="shared" si="2"/>
        <v>88.515847700340558</v>
      </c>
    </row>
    <row r="24" spans="1:11" x14ac:dyDescent="0.2">
      <c r="A24" t="s">
        <v>45</v>
      </c>
      <c r="B24" t="s">
        <v>8</v>
      </c>
      <c r="C24" t="s">
        <v>31</v>
      </c>
      <c r="D24">
        <v>3</v>
      </c>
      <c r="E24">
        <v>301</v>
      </c>
      <c r="F24" t="s">
        <v>388</v>
      </c>
      <c r="G24" s="56">
        <v>45100</v>
      </c>
      <c r="H24" s="30">
        <v>18</v>
      </c>
      <c r="I24" s="54">
        <f t="shared" si="0"/>
        <v>236220.4724409449</v>
      </c>
      <c r="J24" s="54">
        <f t="shared" si="1"/>
        <v>95597.11551636782</v>
      </c>
      <c r="K24" s="55">
        <f t="shared" si="2"/>
        <v>63.731410344245212</v>
      </c>
    </row>
    <row r="25" spans="1:11" x14ac:dyDescent="0.2">
      <c r="A25" t="s">
        <v>46</v>
      </c>
      <c r="B25" t="s">
        <v>8</v>
      </c>
      <c r="C25" t="s">
        <v>31</v>
      </c>
      <c r="D25">
        <v>3</v>
      </c>
      <c r="E25">
        <v>301</v>
      </c>
      <c r="F25" t="s">
        <v>389</v>
      </c>
      <c r="G25" s="56">
        <v>45100</v>
      </c>
      <c r="H25" s="30">
        <v>25</v>
      </c>
      <c r="I25" s="54">
        <f t="shared" si="0"/>
        <v>328083.98950131232</v>
      </c>
      <c r="J25" s="54">
        <f t="shared" si="1"/>
        <v>132773.77155051084</v>
      </c>
      <c r="K25" s="55">
        <f t="shared" si="2"/>
        <v>88.515847700340558</v>
      </c>
    </row>
    <row r="26" spans="1:11" x14ac:dyDescent="0.2">
      <c r="A26" t="s">
        <v>47</v>
      </c>
      <c r="B26" t="s">
        <v>8</v>
      </c>
      <c r="C26" t="s">
        <v>21</v>
      </c>
      <c r="D26">
        <v>3</v>
      </c>
      <c r="E26">
        <v>302</v>
      </c>
      <c r="F26" t="s">
        <v>390</v>
      </c>
      <c r="G26" s="56">
        <v>45100</v>
      </c>
      <c r="H26" s="30">
        <v>22</v>
      </c>
      <c r="I26" s="54">
        <f t="shared" si="0"/>
        <v>288713.91076115484</v>
      </c>
      <c r="J26" s="54">
        <f t="shared" si="1"/>
        <v>116840.91896444955</v>
      </c>
      <c r="K26" s="55">
        <f t="shared" si="2"/>
        <v>77.89394597629969</v>
      </c>
    </row>
    <row r="27" spans="1:11" x14ac:dyDescent="0.2">
      <c r="A27" t="s">
        <v>48</v>
      </c>
      <c r="B27" t="s">
        <v>8</v>
      </c>
      <c r="C27" t="s">
        <v>21</v>
      </c>
      <c r="D27">
        <v>3</v>
      </c>
      <c r="E27">
        <v>302</v>
      </c>
      <c r="F27" t="s">
        <v>389</v>
      </c>
      <c r="G27" s="56">
        <v>45100</v>
      </c>
      <c r="H27" s="30">
        <v>28</v>
      </c>
      <c r="I27" s="54">
        <f t="shared" si="0"/>
        <v>367454.06824146985</v>
      </c>
      <c r="J27" s="54">
        <f t="shared" si="1"/>
        <v>148706.62413657218</v>
      </c>
      <c r="K27" s="55">
        <f t="shared" si="2"/>
        <v>99.137749424381454</v>
      </c>
    </row>
    <row r="28" spans="1:11" x14ac:dyDescent="0.2">
      <c r="A28" t="s">
        <v>49</v>
      </c>
      <c r="B28" t="s">
        <v>8</v>
      </c>
      <c r="C28" t="s">
        <v>25</v>
      </c>
      <c r="D28">
        <v>3</v>
      </c>
      <c r="E28">
        <v>303</v>
      </c>
      <c r="F28" t="s">
        <v>390</v>
      </c>
      <c r="G28" s="56">
        <v>45100</v>
      </c>
      <c r="H28" s="30">
        <v>19</v>
      </c>
      <c r="I28" s="54">
        <f t="shared" si="0"/>
        <v>249343.83202099739</v>
      </c>
      <c r="J28" s="54">
        <f t="shared" si="1"/>
        <v>100908.06637838826</v>
      </c>
      <c r="K28" s="55">
        <f t="shared" si="2"/>
        <v>67.272044252258851</v>
      </c>
    </row>
    <row r="29" spans="1:11" x14ac:dyDescent="0.2">
      <c r="A29" t="s">
        <v>50</v>
      </c>
      <c r="B29" t="s">
        <v>8</v>
      </c>
      <c r="C29" t="s">
        <v>25</v>
      </c>
      <c r="D29">
        <v>3</v>
      </c>
      <c r="E29">
        <v>303</v>
      </c>
      <c r="F29" t="s">
        <v>389</v>
      </c>
      <c r="G29" s="56">
        <v>45100</v>
      </c>
      <c r="H29" s="30">
        <v>15</v>
      </c>
      <c r="I29" s="54">
        <f t="shared" si="0"/>
        <v>196850.39370078742</v>
      </c>
      <c r="J29" s="54">
        <f t="shared" si="1"/>
        <v>79664.262930306519</v>
      </c>
      <c r="K29" s="55">
        <f t="shared" si="2"/>
        <v>53.109508620204352</v>
      </c>
    </row>
    <row r="30" spans="1:11" x14ac:dyDescent="0.2">
      <c r="A30" t="s">
        <v>51</v>
      </c>
      <c r="B30" t="s">
        <v>8</v>
      </c>
      <c r="C30" t="s">
        <v>28</v>
      </c>
      <c r="D30">
        <v>3</v>
      </c>
      <c r="E30">
        <v>304</v>
      </c>
      <c r="F30" t="s">
        <v>390</v>
      </c>
      <c r="G30" s="56">
        <v>45100</v>
      </c>
      <c r="H30" s="30">
        <v>27</v>
      </c>
      <c r="I30" s="54">
        <f t="shared" si="0"/>
        <v>354330.70866141736</v>
      </c>
      <c r="J30" s="54">
        <f t="shared" si="1"/>
        <v>143395.67327455175</v>
      </c>
      <c r="K30" s="55">
        <f t="shared" si="2"/>
        <v>95.597115516367836</v>
      </c>
    </row>
    <row r="31" spans="1:11" x14ac:dyDescent="0.2">
      <c r="A31" t="s">
        <v>52</v>
      </c>
      <c r="B31" t="s">
        <v>8</v>
      </c>
      <c r="C31" t="s">
        <v>28</v>
      </c>
      <c r="D31">
        <v>3</v>
      </c>
      <c r="E31">
        <v>304</v>
      </c>
      <c r="F31" t="s">
        <v>389</v>
      </c>
      <c r="G31" s="56">
        <v>45100</v>
      </c>
      <c r="H31" s="30">
        <v>15</v>
      </c>
      <c r="I31" s="54">
        <f t="shared" si="0"/>
        <v>196850.39370078742</v>
      </c>
      <c r="J31" s="54">
        <f t="shared" si="1"/>
        <v>79664.262930306519</v>
      </c>
      <c r="K31" s="55">
        <f t="shared" si="2"/>
        <v>53.109508620204352</v>
      </c>
    </row>
    <row r="32" spans="1:11" x14ac:dyDescent="0.2">
      <c r="A32" t="s">
        <v>53</v>
      </c>
      <c r="B32" t="s">
        <v>8</v>
      </c>
      <c r="C32" t="s">
        <v>25</v>
      </c>
      <c r="D32">
        <v>4</v>
      </c>
      <c r="E32">
        <v>401</v>
      </c>
      <c r="F32" t="s">
        <v>390</v>
      </c>
      <c r="G32" s="56">
        <v>45100</v>
      </c>
      <c r="H32" s="30">
        <v>25</v>
      </c>
      <c r="I32" s="54">
        <f t="shared" si="0"/>
        <v>328083.98950131232</v>
      </c>
      <c r="J32" s="54">
        <f t="shared" si="1"/>
        <v>132773.77155051084</v>
      </c>
      <c r="K32" s="55">
        <f t="shared" si="2"/>
        <v>88.515847700340558</v>
      </c>
    </row>
    <row r="33" spans="1:11" x14ac:dyDescent="0.2">
      <c r="A33" t="s">
        <v>54</v>
      </c>
      <c r="B33" t="s">
        <v>8</v>
      </c>
      <c r="C33" t="s">
        <v>25</v>
      </c>
      <c r="D33">
        <v>4</v>
      </c>
      <c r="E33">
        <v>401</v>
      </c>
      <c r="F33" t="s">
        <v>389</v>
      </c>
      <c r="G33" s="56">
        <v>45100</v>
      </c>
      <c r="H33" s="30">
        <v>23</v>
      </c>
      <c r="I33" s="54">
        <f t="shared" si="0"/>
        <v>301837.27034120733</v>
      </c>
      <c r="J33" s="54">
        <f t="shared" si="1"/>
        <v>122151.86982646998</v>
      </c>
      <c r="K33" s="55">
        <f t="shared" si="2"/>
        <v>81.434579884313322</v>
      </c>
    </row>
    <row r="34" spans="1:11" x14ac:dyDescent="0.2">
      <c r="A34" t="s">
        <v>55</v>
      </c>
      <c r="B34" t="s">
        <v>8</v>
      </c>
      <c r="C34" t="s">
        <v>28</v>
      </c>
      <c r="D34">
        <v>4</v>
      </c>
      <c r="E34">
        <v>402</v>
      </c>
      <c r="F34" t="s">
        <v>390</v>
      </c>
      <c r="G34" s="56">
        <v>45100</v>
      </c>
      <c r="H34" s="30">
        <v>21</v>
      </c>
      <c r="I34" s="54">
        <f t="shared" si="0"/>
        <v>275590.55118110235</v>
      </c>
      <c r="J34" s="54">
        <f t="shared" si="1"/>
        <v>111529.96810242911</v>
      </c>
      <c r="K34" s="55">
        <f t="shared" si="2"/>
        <v>74.353312068286073</v>
      </c>
    </row>
    <row r="35" spans="1:11" x14ac:dyDescent="0.2">
      <c r="A35" t="s">
        <v>56</v>
      </c>
      <c r="B35" t="s">
        <v>8</v>
      </c>
      <c r="C35" t="s">
        <v>28</v>
      </c>
      <c r="D35">
        <v>4</v>
      </c>
      <c r="E35">
        <v>402</v>
      </c>
      <c r="F35" t="s">
        <v>389</v>
      </c>
      <c r="G35" s="56">
        <v>45100</v>
      </c>
      <c r="H35" s="30">
        <v>18</v>
      </c>
      <c r="I35" s="54">
        <f t="shared" si="0"/>
        <v>236220.4724409449</v>
      </c>
      <c r="J35" s="54">
        <f t="shared" si="1"/>
        <v>95597.11551636782</v>
      </c>
      <c r="K35" s="55">
        <f t="shared" si="2"/>
        <v>63.731410344245212</v>
      </c>
    </row>
    <row r="36" spans="1:11" x14ac:dyDescent="0.2">
      <c r="A36" t="s">
        <v>57</v>
      </c>
      <c r="B36" t="s">
        <v>8</v>
      </c>
      <c r="C36" t="s">
        <v>31</v>
      </c>
      <c r="D36">
        <v>4</v>
      </c>
      <c r="E36">
        <v>403</v>
      </c>
      <c r="F36" t="s">
        <v>390</v>
      </c>
      <c r="G36" s="56">
        <v>45100</v>
      </c>
      <c r="H36" s="30">
        <v>19</v>
      </c>
      <c r="I36" s="54">
        <f t="shared" si="0"/>
        <v>249343.83202099739</v>
      </c>
      <c r="J36" s="54">
        <f t="shared" si="1"/>
        <v>100908.06637838826</v>
      </c>
      <c r="K36" s="55">
        <f t="shared" si="2"/>
        <v>67.272044252258851</v>
      </c>
    </row>
    <row r="37" spans="1:11" x14ac:dyDescent="0.2">
      <c r="A37" t="s">
        <v>58</v>
      </c>
      <c r="B37" t="s">
        <v>8</v>
      </c>
      <c r="C37" t="s">
        <v>31</v>
      </c>
      <c r="D37">
        <v>4</v>
      </c>
      <c r="E37">
        <v>403</v>
      </c>
      <c r="F37" t="s">
        <v>388</v>
      </c>
      <c r="G37" s="56">
        <v>45100</v>
      </c>
      <c r="H37" s="30">
        <v>18</v>
      </c>
      <c r="I37" s="54">
        <f t="shared" si="0"/>
        <v>236220.4724409449</v>
      </c>
      <c r="J37" s="54">
        <f t="shared" si="1"/>
        <v>95597.11551636782</v>
      </c>
      <c r="K37" s="55">
        <f t="shared" si="2"/>
        <v>63.731410344245212</v>
      </c>
    </row>
    <row r="38" spans="1:11" x14ac:dyDescent="0.2">
      <c r="A38" t="s">
        <v>59</v>
      </c>
      <c r="B38" t="s">
        <v>8</v>
      </c>
      <c r="C38" t="s">
        <v>31</v>
      </c>
      <c r="D38">
        <v>4</v>
      </c>
      <c r="E38">
        <v>403</v>
      </c>
      <c r="F38" t="s">
        <v>389</v>
      </c>
      <c r="G38" s="56">
        <v>45100</v>
      </c>
      <c r="H38" s="30">
        <v>19</v>
      </c>
      <c r="I38" s="54">
        <f t="shared" si="0"/>
        <v>249343.83202099739</v>
      </c>
      <c r="J38" s="54">
        <f t="shared" si="1"/>
        <v>100908.06637838826</v>
      </c>
      <c r="K38" s="55">
        <f t="shared" si="2"/>
        <v>67.272044252258851</v>
      </c>
    </row>
    <row r="39" spans="1:11" x14ac:dyDescent="0.2">
      <c r="A39" t="s">
        <v>60</v>
      </c>
      <c r="B39" t="s">
        <v>8</v>
      </c>
      <c r="C39" t="s">
        <v>21</v>
      </c>
      <c r="D39">
        <v>4</v>
      </c>
      <c r="E39">
        <v>404</v>
      </c>
      <c r="F39" t="s">
        <v>390</v>
      </c>
      <c r="G39" s="56">
        <v>45100</v>
      </c>
      <c r="H39" s="30">
        <v>22</v>
      </c>
      <c r="I39" s="54">
        <f t="shared" si="0"/>
        <v>288713.91076115484</v>
      </c>
      <c r="J39" s="54">
        <f t="shared" si="1"/>
        <v>116840.91896444955</v>
      </c>
      <c r="K39" s="55">
        <f t="shared" si="2"/>
        <v>77.89394597629969</v>
      </c>
    </row>
    <row r="40" spans="1:11" x14ac:dyDescent="0.2">
      <c r="A40" t="s">
        <v>61</v>
      </c>
      <c r="B40" t="s">
        <v>8</v>
      </c>
      <c r="C40" t="s">
        <v>21</v>
      </c>
      <c r="D40">
        <v>4</v>
      </c>
      <c r="E40">
        <v>404</v>
      </c>
      <c r="F40" t="s">
        <v>389</v>
      </c>
      <c r="G40" s="56">
        <v>45100</v>
      </c>
      <c r="H40" s="30">
        <v>21</v>
      </c>
      <c r="I40" s="54">
        <f t="shared" si="0"/>
        <v>275590.55118110235</v>
      </c>
      <c r="J40" s="54">
        <f t="shared" si="1"/>
        <v>111529.96810242911</v>
      </c>
      <c r="K40" s="55">
        <f t="shared" si="2"/>
        <v>74.353312068286073</v>
      </c>
    </row>
  </sheetData>
  <mergeCells count="1">
    <mergeCell ref="A1:G3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76049-4E98-BD40-8374-DE03FBD2C68B}">
  <dimension ref="A1:V49"/>
  <sheetViews>
    <sheetView topLeftCell="A7" workbookViewId="0">
      <selection activeCell="O24" sqref="O24"/>
    </sheetView>
  </sheetViews>
  <sheetFormatPr baseColWidth="10" defaultColWidth="11.1640625" defaultRowHeight="16" x14ac:dyDescent="0.2"/>
  <cols>
    <col min="1" max="1" width="21.5" customWidth="1"/>
    <col min="6" max="6" width="15" customWidth="1"/>
    <col min="8" max="12" width="14.6640625" customWidth="1"/>
    <col min="15" max="18" width="20.83203125" customWidth="1"/>
    <col min="19" max="19" width="27.5" customWidth="1"/>
    <col min="21" max="21" width="22" customWidth="1"/>
  </cols>
  <sheetData>
    <row r="1" spans="1:22" x14ac:dyDescent="0.2">
      <c r="A1" s="63" t="s">
        <v>0</v>
      </c>
      <c r="B1" s="64"/>
      <c r="C1" s="64"/>
      <c r="D1" s="64"/>
      <c r="E1" s="64"/>
      <c r="F1" s="64"/>
      <c r="G1" s="65"/>
      <c r="H1" s="66" t="s">
        <v>1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8"/>
    </row>
    <row r="2" spans="1:22" ht="3" customHeight="1" x14ac:dyDescent="0.2">
      <c r="A2" s="63"/>
      <c r="B2" s="64"/>
      <c r="C2" s="64"/>
      <c r="D2" s="64"/>
      <c r="E2" s="64"/>
      <c r="F2" s="64"/>
      <c r="G2" s="65"/>
      <c r="H2" s="63"/>
      <c r="I2" s="64"/>
      <c r="J2" s="64"/>
      <c r="K2" s="64"/>
      <c r="L2" s="64"/>
      <c r="M2" s="64"/>
      <c r="N2" s="64"/>
      <c r="O2" s="64"/>
      <c r="P2" s="64"/>
      <c r="Q2" s="64"/>
      <c r="R2" s="64"/>
      <c r="S2" s="65"/>
    </row>
    <row r="3" spans="1:22" hidden="1" x14ac:dyDescent="0.2">
      <c r="A3" s="57"/>
      <c r="B3" s="58"/>
      <c r="C3" s="58"/>
      <c r="D3" s="58"/>
      <c r="E3" s="58"/>
      <c r="F3" s="58"/>
      <c r="G3" s="59"/>
      <c r="H3" s="57"/>
      <c r="I3" s="58"/>
      <c r="J3" s="58"/>
      <c r="K3" s="58"/>
      <c r="L3" s="58"/>
      <c r="M3" s="58"/>
      <c r="N3" s="58"/>
      <c r="O3" s="58"/>
      <c r="P3" s="58"/>
      <c r="Q3" s="58"/>
      <c r="R3" s="58"/>
      <c r="S3" s="59"/>
    </row>
    <row r="4" spans="1:22" ht="51" x14ac:dyDescent="0.2">
      <c r="A4" s="7" t="s">
        <v>2</v>
      </c>
      <c r="B4" s="7" t="s">
        <v>3</v>
      </c>
      <c r="C4" s="7" t="s">
        <v>16</v>
      </c>
      <c r="D4" s="7" t="s">
        <v>4</v>
      </c>
      <c r="E4" s="8" t="s">
        <v>17</v>
      </c>
      <c r="F4" s="7" t="s">
        <v>18</v>
      </c>
      <c r="G4" s="7" t="s">
        <v>5</v>
      </c>
      <c r="H4" s="38" t="s">
        <v>316</v>
      </c>
      <c r="I4" s="38" t="s">
        <v>308</v>
      </c>
      <c r="J4" s="38" t="s">
        <v>309</v>
      </c>
      <c r="K4" s="39" t="s">
        <v>63</v>
      </c>
      <c r="L4" s="39" t="s">
        <v>310</v>
      </c>
      <c r="M4" s="39" t="s">
        <v>311</v>
      </c>
      <c r="N4" s="40" t="s">
        <v>62</v>
      </c>
      <c r="O4" s="41" t="s">
        <v>312</v>
      </c>
      <c r="P4" s="41" t="s">
        <v>313</v>
      </c>
      <c r="Q4" s="42" t="s">
        <v>64</v>
      </c>
      <c r="R4" s="42" t="s">
        <v>317</v>
      </c>
      <c r="S4" s="42" t="s">
        <v>318</v>
      </c>
      <c r="T4" s="28" t="s">
        <v>65</v>
      </c>
    </row>
    <row r="5" spans="1:22" ht="19" customHeight="1" x14ac:dyDescent="0.2">
      <c r="A5" t="s">
        <v>20</v>
      </c>
      <c r="B5" t="s">
        <v>8</v>
      </c>
      <c r="C5" t="s">
        <v>21</v>
      </c>
      <c r="D5">
        <v>1</v>
      </c>
      <c r="E5">
        <v>101</v>
      </c>
      <c r="F5" t="s">
        <v>390</v>
      </c>
      <c r="G5" s="27">
        <v>45160</v>
      </c>
      <c r="H5" s="43">
        <v>91.99</v>
      </c>
      <c r="I5" s="43">
        <v>91.99</v>
      </c>
      <c r="J5" s="43">
        <f>I5*2</f>
        <v>183.98</v>
      </c>
      <c r="K5" s="44">
        <v>9.39</v>
      </c>
      <c r="L5" s="44">
        <v>9.39</v>
      </c>
      <c r="M5" s="44">
        <f>L5*2</f>
        <v>18.78</v>
      </c>
      <c r="N5" s="45">
        <v>20.64</v>
      </c>
      <c r="O5" s="45">
        <v>20.64</v>
      </c>
      <c r="P5" s="45">
        <f>O5*2</f>
        <v>41.28</v>
      </c>
      <c r="Q5">
        <f t="shared" ref="Q5:Q40" si="0">N5+K5</f>
        <v>30.03</v>
      </c>
      <c r="R5">
        <v>30.03</v>
      </c>
      <c r="S5">
        <f>R5*2</f>
        <v>60.06</v>
      </c>
      <c r="T5" s="28" t="s">
        <v>66</v>
      </c>
      <c r="U5" s="28" t="s">
        <v>67</v>
      </c>
      <c r="V5" s="28" t="s">
        <v>68</v>
      </c>
    </row>
    <row r="6" spans="1:22" ht="17" x14ac:dyDescent="0.2">
      <c r="A6" t="s">
        <v>22</v>
      </c>
      <c r="B6" t="s">
        <v>8</v>
      </c>
      <c r="C6" t="s">
        <v>21</v>
      </c>
      <c r="D6">
        <v>1</v>
      </c>
      <c r="E6">
        <v>101</v>
      </c>
      <c r="F6" t="s">
        <v>389</v>
      </c>
      <c r="G6" s="27">
        <v>45160</v>
      </c>
      <c r="H6" s="43">
        <v>71.8</v>
      </c>
      <c r="I6" s="43">
        <v>71.8</v>
      </c>
      <c r="J6" s="43">
        <f t="shared" ref="J6:J40" si="1">I6*2</f>
        <v>143.6</v>
      </c>
      <c r="K6" s="44">
        <v>22.33</v>
      </c>
      <c r="L6" s="44">
        <v>22.33</v>
      </c>
      <c r="M6" s="44">
        <f t="shared" ref="M6:M40" si="2">L6*2</f>
        <v>44.66</v>
      </c>
      <c r="N6" s="45">
        <v>19.62</v>
      </c>
      <c r="O6" s="45">
        <v>19.62</v>
      </c>
      <c r="P6" s="45">
        <f t="shared" ref="P6:P40" si="3">O6*2</f>
        <v>39.24</v>
      </c>
      <c r="Q6">
        <f t="shared" si="0"/>
        <v>41.95</v>
      </c>
      <c r="R6">
        <v>41.95</v>
      </c>
      <c r="S6">
        <f t="shared" ref="S6:S40" si="4">R6*2</f>
        <v>83.9</v>
      </c>
      <c r="T6" s="29" t="s">
        <v>69</v>
      </c>
      <c r="U6" s="29" t="s">
        <v>70</v>
      </c>
      <c r="V6">
        <v>20</v>
      </c>
    </row>
    <row r="7" spans="1:22" x14ac:dyDescent="0.2">
      <c r="A7" t="s">
        <v>24</v>
      </c>
      <c r="B7" t="s">
        <v>8</v>
      </c>
      <c r="C7" t="s">
        <v>25</v>
      </c>
      <c r="D7">
        <v>1</v>
      </c>
      <c r="E7">
        <v>102</v>
      </c>
      <c r="F7" t="s">
        <v>390</v>
      </c>
      <c r="G7" s="27">
        <v>45160</v>
      </c>
      <c r="H7" s="43">
        <v>83.84</v>
      </c>
      <c r="I7" s="43">
        <v>83.84</v>
      </c>
      <c r="J7" s="43">
        <f t="shared" si="1"/>
        <v>167.68</v>
      </c>
      <c r="K7" s="44">
        <v>7.23</v>
      </c>
      <c r="L7" s="44">
        <v>7.23</v>
      </c>
      <c r="M7" s="44">
        <f t="shared" si="2"/>
        <v>14.46</v>
      </c>
      <c r="N7" s="45">
        <v>14.75</v>
      </c>
      <c r="O7" s="45">
        <v>14.75</v>
      </c>
      <c r="P7" s="45">
        <f t="shared" si="3"/>
        <v>29.5</v>
      </c>
      <c r="Q7">
        <f t="shared" si="0"/>
        <v>21.98</v>
      </c>
      <c r="R7">
        <v>21.98</v>
      </c>
      <c r="S7">
        <f t="shared" si="4"/>
        <v>43.96</v>
      </c>
      <c r="U7" t="s">
        <v>71</v>
      </c>
      <c r="V7">
        <v>10</v>
      </c>
    </row>
    <row r="8" spans="1:22" x14ac:dyDescent="0.2">
      <c r="A8" t="s">
        <v>26</v>
      </c>
      <c r="B8" t="s">
        <v>8</v>
      </c>
      <c r="C8" t="s">
        <v>25</v>
      </c>
      <c r="D8">
        <v>1</v>
      </c>
      <c r="E8">
        <v>102</v>
      </c>
      <c r="F8" t="s">
        <v>389</v>
      </c>
      <c r="G8" s="27">
        <v>45160</v>
      </c>
      <c r="H8" s="43">
        <v>81.23</v>
      </c>
      <c r="I8" s="43">
        <v>81.23</v>
      </c>
      <c r="J8" s="43">
        <f t="shared" si="1"/>
        <v>162.46</v>
      </c>
      <c r="K8" s="44">
        <v>13.07</v>
      </c>
      <c r="L8" s="44">
        <v>13.07</v>
      </c>
      <c r="M8" s="44">
        <f t="shared" si="2"/>
        <v>26.14</v>
      </c>
      <c r="N8" s="45">
        <v>9.65</v>
      </c>
      <c r="O8" s="45">
        <v>9.65</v>
      </c>
      <c r="P8" s="45">
        <f t="shared" si="3"/>
        <v>19.3</v>
      </c>
      <c r="Q8">
        <f t="shared" si="0"/>
        <v>22.72</v>
      </c>
      <c r="R8">
        <v>22.72</v>
      </c>
      <c r="S8">
        <f t="shared" si="4"/>
        <v>45.44</v>
      </c>
      <c r="U8" t="s">
        <v>72</v>
      </c>
      <c r="V8">
        <v>10</v>
      </c>
    </row>
    <row r="9" spans="1:22" x14ac:dyDescent="0.2">
      <c r="A9" t="s">
        <v>27</v>
      </c>
      <c r="B9" t="s">
        <v>8</v>
      </c>
      <c r="C9" t="s">
        <v>28</v>
      </c>
      <c r="D9">
        <v>1</v>
      </c>
      <c r="E9">
        <v>103</v>
      </c>
      <c r="F9" t="s">
        <v>390</v>
      </c>
      <c r="G9" s="27">
        <v>45160</v>
      </c>
      <c r="H9" s="43">
        <v>109.21</v>
      </c>
      <c r="I9" s="43">
        <v>109.21</v>
      </c>
      <c r="J9" s="43">
        <f t="shared" si="1"/>
        <v>218.42</v>
      </c>
      <c r="K9" s="44">
        <v>6.67</v>
      </c>
      <c r="L9" s="44">
        <v>6.67</v>
      </c>
      <c r="M9" s="44">
        <f t="shared" si="2"/>
        <v>13.34</v>
      </c>
      <c r="N9" s="45">
        <v>11.28</v>
      </c>
      <c r="O9" s="45">
        <v>11.28</v>
      </c>
      <c r="P9" s="45">
        <f t="shared" si="3"/>
        <v>22.56</v>
      </c>
      <c r="Q9">
        <f t="shared" si="0"/>
        <v>17.95</v>
      </c>
      <c r="R9">
        <v>17.95</v>
      </c>
      <c r="S9">
        <f t="shared" si="4"/>
        <v>35.9</v>
      </c>
      <c r="U9" t="s">
        <v>73</v>
      </c>
      <c r="V9">
        <v>5</v>
      </c>
    </row>
    <row r="10" spans="1:22" x14ac:dyDescent="0.2">
      <c r="A10" t="s">
        <v>29</v>
      </c>
      <c r="B10" t="s">
        <v>8</v>
      </c>
      <c r="C10" t="s">
        <v>28</v>
      </c>
      <c r="D10">
        <v>1</v>
      </c>
      <c r="E10">
        <v>103</v>
      </c>
      <c r="F10" t="s">
        <v>389</v>
      </c>
      <c r="G10" s="27">
        <v>45160</v>
      </c>
      <c r="H10" s="43">
        <v>152.43</v>
      </c>
      <c r="I10" s="43">
        <v>152.43</v>
      </c>
      <c r="J10" s="43">
        <f t="shared" si="1"/>
        <v>304.86</v>
      </c>
      <c r="K10" s="44">
        <v>10.51</v>
      </c>
      <c r="L10" s="44">
        <v>10.51</v>
      </c>
      <c r="M10" s="44">
        <f t="shared" si="2"/>
        <v>21.02</v>
      </c>
      <c r="N10" s="45">
        <v>3.54</v>
      </c>
      <c r="O10" s="45">
        <v>3.54</v>
      </c>
      <c r="P10" s="45">
        <f t="shared" si="3"/>
        <v>7.08</v>
      </c>
      <c r="Q10">
        <f t="shared" si="0"/>
        <v>14.05</v>
      </c>
      <c r="R10">
        <v>14.05</v>
      </c>
      <c r="S10">
        <f t="shared" si="4"/>
        <v>28.1</v>
      </c>
      <c r="U10" t="s">
        <v>74</v>
      </c>
      <c r="V10">
        <v>5</v>
      </c>
    </row>
    <row r="11" spans="1:22" x14ac:dyDescent="0.2">
      <c r="A11" t="s">
        <v>30</v>
      </c>
      <c r="B11" t="s">
        <v>8</v>
      </c>
      <c r="C11" t="s">
        <v>31</v>
      </c>
      <c r="D11">
        <v>1</v>
      </c>
      <c r="E11">
        <v>104</v>
      </c>
      <c r="F11" t="s">
        <v>390</v>
      </c>
      <c r="G11" s="27">
        <v>45160</v>
      </c>
      <c r="H11" s="43">
        <v>122.15</v>
      </c>
      <c r="I11" s="43">
        <v>122.15</v>
      </c>
      <c r="J11" s="43">
        <f t="shared" si="1"/>
        <v>244.3</v>
      </c>
      <c r="K11" s="44">
        <v>5.52</v>
      </c>
      <c r="L11" s="44">
        <v>5.52</v>
      </c>
      <c r="M11" s="44">
        <f t="shared" si="2"/>
        <v>11.04</v>
      </c>
      <c r="N11" s="45">
        <v>21.38</v>
      </c>
      <c r="O11" s="45">
        <v>21.38</v>
      </c>
      <c r="P11" s="45">
        <f t="shared" si="3"/>
        <v>42.76</v>
      </c>
      <c r="Q11">
        <f t="shared" si="0"/>
        <v>26.9</v>
      </c>
      <c r="R11">
        <v>26.9</v>
      </c>
      <c r="S11">
        <f t="shared" si="4"/>
        <v>53.8</v>
      </c>
      <c r="T11" t="s">
        <v>75</v>
      </c>
      <c r="U11" t="s">
        <v>72</v>
      </c>
      <c r="V11">
        <v>10</v>
      </c>
    </row>
    <row r="12" spans="1:22" x14ac:dyDescent="0.2">
      <c r="A12" t="s">
        <v>32</v>
      </c>
      <c r="B12" t="s">
        <v>8</v>
      </c>
      <c r="C12" t="s">
        <v>31</v>
      </c>
      <c r="D12">
        <v>1</v>
      </c>
      <c r="E12">
        <v>104</v>
      </c>
      <c r="F12" t="s">
        <v>388</v>
      </c>
      <c r="G12" s="27">
        <v>45160</v>
      </c>
      <c r="H12" s="43">
        <v>123.27</v>
      </c>
      <c r="I12" s="43">
        <v>123.27</v>
      </c>
      <c r="J12" s="43">
        <f t="shared" si="1"/>
        <v>246.54</v>
      </c>
      <c r="K12" s="44">
        <v>0</v>
      </c>
      <c r="L12" s="44">
        <v>0</v>
      </c>
      <c r="M12" s="44">
        <f t="shared" si="2"/>
        <v>0</v>
      </c>
      <c r="N12" s="45">
        <v>0</v>
      </c>
      <c r="O12" s="45">
        <v>0</v>
      </c>
      <c r="P12" s="45">
        <f t="shared" si="3"/>
        <v>0</v>
      </c>
      <c r="Q12">
        <f t="shared" si="0"/>
        <v>0</v>
      </c>
      <c r="R12">
        <v>0</v>
      </c>
      <c r="S12">
        <f t="shared" si="4"/>
        <v>0</v>
      </c>
      <c r="U12" t="s">
        <v>70</v>
      </c>
      <c r="V12">
        <v>10</v>
      </c>
    </row>
    <row r="13" spans="1:22" x14ac:dyDescent="0.2">
      <c r="A13" t="s">
        <v>34</v>
      </c>
      <c r="B13" t="s">
        <v>8</v>
      </c>
      <c r="C13" t="s">
        <v>31</v>
      </c>
      <c r="D13">
        <v>1</v>
      </c>
      <c r="E13">
        <v>104</v>
      </c>
      <c r="F13" t="s">
        <v>389</v>
      </c>
      <c r="G13" s="27">
        <v>45160</v>
      </c>
      <c r="H13" s="43">
        <v>78.650000000000006</v>
      </c>
      <c r="I13" s="43">
        <v>78.650000000000006</v>
      </c>
      <c r="J13" s="43">
        <f t="shared" si="1"/>
        <v>157.30000000000001</v>
      </c>
      <c r="K13" s="44">
        <v>18.02</v>
      </c>
      <c r="L13" s="44">
        <v>18.02</v>
      </c>
      <c r="M13" s="44">
        <f t="shared" si="2"/>
        <v>36.04</v>
      </c>
      <c r="N13" s="45">
        <v>50.58</v>
      </c>
      <c r="O13" s="45">
        <v>50.58</v>
      </c>
      <c r="P13" s="45">
        <f t="shared" si="3"/>
        <v>101.16</v>
      </c>
      <c r="Q13">
        <f t="shared" si="0"/>
        <v>68.599999999999994</v>
      </c>
      <c r="R13">
        <v>68.599999999999994</v>
      </c>
      <c r="S13">
        <f t="shared" si="4"/>
        <v>137.19999999999999</v>
      </c>
      <c r="U13" t="s">
        <v>76</v>
      </c>
      <c r="V13">
        <v>20</v>
      </c>
    </row>
    <row r="14" spans="1:22" x14ac:dyDescent="0.2">
      <c r="A14" t="s">
        <v>35</v>
      </c>
      <c r="B14" t="s">
        <v>8</v>
      </c>
      <c r="C14" t="s">
        <v>28</v>
      </c>
      <c r="D14">
        <v>2</v>
      </c>
      <c r="E14">
        <v>201</v>
      </c>
      <c r="F14" t="s">
        <v>390</v>
      </c>
      <c r="G14" s="27">
        <v>45160</v>
      </c>
      <c r="H14" s="43">
        <v>152.65</v>
      </c>
      <c r="I14" s="43">
        <v>152.65</v>
      </c>
      <c r="J14" s="43">
        <f t="shared" si="1"/>
        <v>305.3</v>
      </c>
      <c r="K14" s="44">
        <v>6.06</v>
      </c>
      <c r="L14" s="44">
        <v>6.06</v>
      </c>
      <c r="M14" s="44">
        <f t="shared" si="2"/>
        <v>12.12</v>
      </c>
      <c r="N14" s="45">
        <v>0.24</v>
      </c>
      <c r="O14" s="45">
        <v>0.24</v>
      </c>
      <c r="P14" s="45">
        <f t="shared" si="3"/>
        <v>0.48</v>
      </c>
      <c r="Q14">
        <f t="shared" si="0"/>
        <v>6.3</v>
      </c>
      <c r="R14">
        <v>6.3</v>
      </c>
      <c r="S14">
        <f t="shared" si="4"/>
        <v>12.6</v>
      </c>
      <c r="U14" t="s">
        <v>74</v>
      </c>
      <c r="V14">
        <v>10</v>
      </c>
    </row>
    <row r="15" spans="1:22" x14ac:dyDescent="0.2">
      <c r="A15" t="s">
        <v>36</v>
      </c>
      <c r="B15" t="s">
        <v>8</v>
      </c>
      <c r="C15" t="s">
        <v>28</v>
      </c>
      <c r="D15">
        <v>2</v>
      </c>
      <c r="E15">
        <v>201</v>
      </c>
      <c r="F15" t="s">
        <v>389</v>
      </c>
      <c r="G15" s="27">
        <v>45160</v>
      </c>
      <c r="H15" s="43">
        <v>52.27</v>
      </c>
      <c r="I15" s="43">
        <v>52.27</v>
      </c>
      <c r="J15" s="43">
        <f t="shared" si="1"/>
        <v>104.54</v>
      </c>
      <c r="K15" s="44">
        <v>20.09</v>
      </c>
      <c r="L15" s="44">
        <v>20.09</v>
      </c>
      <c r="M15" s="44">
        <f t="shared" si="2"/>
        <v>40.18</v>
      </c>
      <c r="N15" s="45">
        <v>4.62</v>
      </c>
      <c r="O15" s="45">
        <v>4.62</v>
      </c>
      <c r="P15" s="45">
        <f t="shared" si="3"/>
        <v>9.24</v>
      </c>
      <c r="Q15">
        <f t="shared" si="0"/>
        <v>24.71</v>
      </c>
      <c r="R15">
        <v>24.71</v>
      </c>
      <c r="S15">
        <f t="shared" si="4"/>
        <v>49.42</v>
      </c>
      <c r="T15" t="s">
        <v>77</v>
      </c>
      <c r="U15" t="s">
        <v>76</v>
      </c>
      <c r="V15">
        <v>20</v>
      </c>
    </row>
    <row r="16" spans="1:22" x14ac:dyDescent="0.2">
      <c r="A16" t="s">
        <v>37</v>
      </c>
      <c r="B16" t="s">
        <v>8</v>
      </c>
      <c r="C16" t="s">
        <v>31</v>
      </c>
      <c r="D16">
        <v>2</v>
      </c>
      <c r="E16">
        <v>202</v>
      </c>
      <c r="F16" t="s">
        <v>390</v>
      </c>
      <c r="G16" s="27">
        <v>45160</v>
      </c>
      <c r="H16" s="43">
        <v>137.91999999999999</v>
      </c>
      <c r="I16" s="43">
        <v>137.91999999999999</v>
      </c>
      <c r="J16" s="43">
        <f t="shared" si="1"/>
        <v>275.83999999999997</v>
      </c>
      <c r="K16" s="44">
        <v>3.45</v>
      </c>
      <c r="L16" s="44">
        <v>3.45</v>
      </c>
      <c r="M16" s="44">
        <f t="shared" si="2"/>
        <v>6.9</v>
      </c>
      <c r="N16" s="45">
        <v>14.88</v>
      </c>
      <c r="O16" s="45">
        <v>14.88</v>
      </c>
      <c r="P16" s="45">
        <f t="shared" si="3"/>
        <v>29.76</v>
      </c>
      <c r="Q16">
        <f t="shared" si="0"/>
        <v>18.330000000000002</v>
      </c>
      <c r="R16">
        <v>18.330000000000002</v>
      </c>
      <c r="S16">
        <f t="shared" si="4"/>
        <v>36.660000000000004</v>
      </c>
      <c r="U16" t="s">
        <v>72</v>
      </c>
      <c r="V16">
        <v>20</v>
      </c>
    </row>
    <row r="17" spans="1:22" x14ac:dyDescent="0.2">
      <c r="A17" t="s">
        <v>38</v>
      </c>
      <c r="B17" t="s">
        <v>8</v>
      </c>
      <c r="C17" t="s">
        <v>31</v>
      </c>
      <c r="D17">
        <v>2</v>
      </c>
      <c r="E17">
        <v>202</v>
      </c>
      <c r="F17" t="s">
        <v>388</v>
      </c>
      <c r="G17" s="27">
        <v>45160</v>
      </c>
      <c r="H17" s="43">
        <v>100.63</v>
      </c>
      <c r="I17" s="43">
        <v>100.63</v>
      </c>
      <c r="J17" s="43">
        <f t="shared" si="1"/>
        <v>201.26</v>
      </c>
      <c r="K17" s="44">
        <v>0.18</v>
      </c>
      <c r="L17" s="44">
        <v>0.18</v>
      </c>
      <c r="M17" s="44">
        <f t="shared" si="2"/>
        <v>0.36</v>
      </c>
      <c r="N17" s="45">
        <v>0</v>
      </c>
      <c r="O17" s="45">
        <v>0</v>
      </c>
      <c r="P17" s="45">
        <f t="shared" si="3"/>
        <v>0</v>
      </c>
      <c r="Q17">
        <f t="shared" si="0"/>
        <v>0.18</v>
      </c>
      <c r="R17">
        <v>0.18</v>
      </c>
      <c r="S17">
        <f t="shared" si="4"/>
        <v>0.36</v>
      </c>
      <c r="U17" t="s">
        <v>78</v>
      </c>
      <c r="V17">
        <v>5</v>
      </c>
    </row>
    <row r="18" spans="1:22" x14ac:dyDescent="0.2">
      <c r="A18" t="s">
        <v>39</v>
      </c>
      <c r="B18" t="s">
        <v>8</v>
      </c>
      <c r="C18" t="s">
        <v>31</v>
      </c>
      <c r="D18">
        <v>2</v>
      </c>
      <c r="E18">
        <v>202</v>
      </c>
      <c r="F18" t="s">
        <v>389</v>
      </c>
      <c r="G18" s="27">
        <v>45160</v>
      </c>
      <c r="H18" s="43">
        <v>70.959999999999994</v>
      </c>
      <c r="I18" s="43">
        <v>70.959999999999994</v>
      </c>
      <c r="J18" s="43">
        <f t="shared" si="1"/>
        <v>141.91999999999999</v>
      </c>
      <c r="K18" s="44">
        <v>16.07</v>
      </c>
      <c r="L18" s="44">
        <v>16.07</v>
      </c>
      <c r="M18" s="44">
        <f t="shared" si="2"/>
        <v>32.14</v>
      </c>
      <c r="N18" s="45">
        <v>27.49</v>
      </c>
      <c r="O18" s="45">
        <v>27.49</v>
      </c>
      <c r="P18" s="45">
        <f t="shared" si="3"/>
        <v>54.98</v>
      </c>
      <c r="Q18">
        <f t="shared" si="0"/>
        <v>43.56</v>
      </c>
      <c r="R18">
        <v>43.56</v>
      </c>
      <c r="S18">
        <f t="shared" si="4"/>
        <v>87.12</v>
      </c>
      <c r="U18" t="s">
        <v>73</v>
      </c>
      <c r="V18">
        <v>5</v>
      </c>
    </row>
    <row r="19" spans="1:22" x14ac:dyDescent="0.2">
      <c r="A19" t="s">
        <v>40</v>
      </c>
      <c r="B19" t="s">
        <v>8</v>
      </c>
      <c r="C19" t="s">
        <v>21</v>
      </c>
      <c r="D19">
        <v>2</v>
      </c>
      <c r="E19">
        <v>203</v>
      </c>
      <c r="F19" t="s">
        <v>390</v>
      </c>
      <c r="G19" s="27">
        <v>45160</v>
      </c>
      <c r="H19" s="43">
        <v>98.47</v>
      </c>
      <c r="I19" s="43">
        <v>98.47</v>
      </c>
      <c r="J19" s="43">
        <f t="shared" si="1"/>
        <v>196.94</v>
      </c>
      <c r="K19" s="44">
        <v>3.53</v>
      </c>
      <c r="L19" s="44">
        <v>3.53</v>
      </c>
      <c r="M19" s="44">
        <f t="shared" si="2"/>
        <v>7.06</v>
      </c>
      <c r="N19" s="45">
        <v>9.9700000000000006</v>
      </c>
      <c r="O19" s="45">
        <v>9.9700000000000006</v>
      </c>
      <c r="P19" s="45">
        <f t="shared" si="3"/>
        <v>19.940000000000001</v>
      </c>
      <c r="Q19">
        <f t="shared" si="0"/>
        <v>13.5</v>
      </c>
      <c r="R19">
        <v>13.5</v>
      </c>
      <c r="S19">
        <f t="shared" si="4"/>
        <v>27</v>
      </c>
      <c r="T19" t="s">
        <v>79</v>
      </c>
      <c r="U19" t="s">
        <v>70</v>
      </c>
      <c r="V19">
        <v>20</v>
      </c>
    </row>
    <row r="20" spans="1:22" x14ac:dyDescent="0.2">
      <c r="A20" t="s">
        <v>41</v>
      </c>
      <c r="B20" t="s">
        <v>8</v>
      </c>
      <c r="C20" t="s">
        <v>21</v>
      </c>
      <c r="D20">
        <v>2</v>
      </c>
      <c r="E20">
        <v>203</v>
      </c>
      <c r="F20" t="s">
        <v>389</v>
      </c>
      <c r="G20" s="27">
        <v>45160</v>
      </c>
      <c r="H20" s="43">
        <v>28.82</v>
      </c>
      <c r="I20" s="43">
        <v>28.82</v>
      </c>
      <c r="J20" s="43">
        <f t="shared" si="1"/>
        <v>57.64</v>
      </c>
      <c r="K20" s="44">
        <v>43.18</v>
      </c>
      <c r="L20" s="44">
        <v>43.18</v>
      </c>
      <c r="M20" s="44">
        <f t="shared" si="2"/>
        <v>86.36</v>
      </c>
      <c r="N20" s="45">
        <v>50.41</v>
      </c>
      <c r="O20" s="45">
        <v>50.41</v>
      </c>
      <c r="P20" s="45">
        <f t="shared" si="3"/>
        <v>100.82</v>
      </c>
      <c r="Q20">
        <f t="shared" si="0"/>
        <v>93.59</v>
      </c>
      <c r="R20">
        <v>93.59</v>
      </c>
      <c r="S20">
        <f t="shared" si="4"/>
        <v>187.18</v>
      </c>
      <c r="U20" t="s">
        <v>72</v>
      </c>
      <c r="V20">
        <v>20</v>
      </c>
    </row>
    <row r="21" spans="1:22" x14ac:dyDescent="0.2">
      <c r="A21" t="s">
        <v>42</v>
      </c>
      <c r="B21" t="s">
        <v>8</v>
      </c>
      <c r="C21" t="s">
        <v>25</v>
      </c>
      <c r="D21">
        <v>2</v>
      </c>
      <c r="E21">
        <v>204</v>
      </c>
      <c r="F21" t="s">
        <v>390</v>
      </c>
      <c r="G21" s="27">
        <v>45160</v>
      </c>
      <c r="H21" s="43">
        <v>123.71</v>
      </c>
      <c r="I21" s="43">
        <v>123.71</v>
      </c>
      <c r="J21" s="43">
        <f t="shared" si="1"/>
        <v>247.42</v>
      </c>
      <c r="K21" s="44">
        <v>13.25</v>
      </c>
      <c r="L21" s="44">
        <v>13.25</v>
      </c>
      <c r="M21" s="44">
        <f t="shared" si="2"/>
        <v>26.5</v>
      </c>
      <c r="N21" s="45">
        <v>2.37</v>
      </c>
      <c r="O21" s="45">
        <v>2.37</v>
      </c>
      <c r="P21" s="45">
        <f t="shared" si="3"/>
        <v>4.74</v>
      </c>
      <c r="Q21">
        <f t="shared" si="0"/>
        <v>15.620000000000001</v>
      </c>
      <c r="R21">
        <v>15.620000000000001</v>
      </c>
      <c r="S21">
        <f t="shared" si="4"/>
        <v>31.240000000000002</v>
      </c>
      <c r="U21" t="s">
        <v>76</v>
      </c>
      <c r="V21">
        <v>5</v>
      </c>
    </row>
    <row r="22" spans="1:22" x14ac:dyDescent="0.2">
      <c r="A22" t="s">
        <v>43</v>
      </c>
      <c r="B22" t="s">
        <v>8</v>
      </c>
      <c r="C22" t="s">
        <v>25</v>
      </c>
      <c r="D22">
        <v>2</v>
      </c>
      <c r="E22">
        <v>204</v>
      </c>
      <c r="F22" t="s">
        <v>389</v>
      </c>
      <c r="G22" s="27">
        <v>45160</v>
      </c>
      <c r="H22" s="43">
        <v>92.96</v>
      </c>
      <c r="I22" s="43">
        <v>92.96</v>
      </c>
      <c r="J22" s="43">
        <f t="shared" si="1"/>
        <v>185.92</v>
      </c>
      <c r="K22" s="44">
        <v>21.66</v>
      </c>
      <c r="L22" s="44">
        <v>21.66</v>
      </c>
      <c r="M22" s="44">
        <f t="shared" si="2"/>
        <v>43.32</v>
      </c>
      <c r="N22" s="45">
        <v>20.350000000000001</v>
      </c>
      <c r="O22" s="45">
        <v>20.350000000000001</v>
      </c>
      <c r="P22" s="45">
        <f t="shared" si="3"/>
        <v>40.700000000000003</v>
      </c>
      <c r="Q22">
        <f t="shared" si="0"/>
        <v>42.010000000000005</v>
      </c>
      <c r="R22">
        <v>42.010000000000005</v>
      </c>
      <c r="S22">
        <f t="shared" si="4"/>
        <v>84.02000000000001</v>
      </c>
      <c r="U22" t="s">
        <v>78</v>
      </c>
      <c r="V22">
        <v>5</v>
      </c>
    </row>
    <row r="23" spans="1:22" x14ac:dyDescent="0.2">
      <c r="A23" t="s">
        <v>44</v>
      </c>
      <c r="B23" t="s">
        <v>8</v>
      </c>
      <c r="C23" t="s">
        <v>31</v>
      </c>
      <c r="D23">
        <v>3</v>
      </c>
      <c r="E23">
        <v>301</v>
      </c>
      <c r="F23" t="s">
        <v>390</v>
      </c>
      <c r="G23" s="27">
        <v>45160</v>
      </c>
      <c r="H23" s="43">
        <v>189.87</v>
      </c>
      <c r="I23" s="43">
        <v>189.87</v>
      </c>
      <c r="J23" s="43">
        <f t="shared" si="1"/>
        <v>379.74</v>
      </c>
      <c r="K23" s="44">
        <v>2.35</v>
      </c>
      <c r="L23" s="44">
        <v>2.35</v>
      </c>
      <c r="M23" s="44">
        <f t="shared" si="2"/>
        <v>4.7</v>
      </c>
      <c r="N23" s="45">
        <v>2.56</v>
      </c>
      <c r="O23" s="45">
        <v>2.56</v>
      </c>
      <c r="P23" s="45">
        <f t="shared" si="3"/>
        <v>5.12</v>
      </c>
      <c r="Q23">
        <f t="shared" si="0"/>
        <v>4.91</v>
      </c>
      <c r="R23">
        <v>4.91</v>
      </c>
      <c r="S23">
        <f t="shared" si="4"/>
        <v>9.82</v>
      </c>
    </row>
    <row r="24" spans="1:22" x14ac:dyDescent="0.2">
      <c r="A24" t="s">
        <v>45</v>
      </c>
      <c r="B24" t="s">
        <v>8</v>
      </c>
      <c r="C24" t="s">
        <v>31</v>
      </c>
      <c r="D24">
        <v>3</v>
      </c>
      <c r="E24">
        <v>301</v>
      </c>
      <c r="F24" t="s">
        <v>388</v>
      </c>
      <c r="G24" s="27">
        <v>45160</v>
      </c>
      <c r="H24" s="43">
        <v>142.43</v>
      </c>
      <c r="I24" s="43">
        <v>142.43</v>
      </c>
      <c r="J24" s="43">
        <f t="shared" si="1"/>
        <v>284.86</v>
      </c>
      <c r="K24" s="44">
        <v>0.14000000000000001</v>
      </c>
      <c r="L24" s="44">
        <v>0.14000000000000001</v>
      </c>
      <c r="M24" s="44">
        <f t="shared" si="2"/>
        <v>0.28000000000000003</v>
      </c>
      <c r="N24" s="45">
        <v>0.68</v>
      </c>
      <c r="O24" s="45">
        <v>0.68</v>
      </c>
      <c r="P24" s="45">
        <f t="shared" si="3"/>
        <v>1.36</v>
      </c>
      <c r="Q24">
        <f t="shared" si="0"/>
        <v>0.82000000000000006</v>
      </c>
      <c r="R24">
        <v>0.82000000000000006</v>
      </c>
      <c r="S24">
        <f t="shared" si="4"/>
        <v>1.6400000000000001</v>
      </c>
    </row>
    <row r="25" spans="1:22" x14ac:dyDescent="0.2">
      <c r="A25" t="s">
        <v>46</v>
      </c>
      <c r="B25" t="s">
        <v>8</v>
      </c>
      <c r="C25" t="s">
        <v>31</v>
      </c>
      <c r="D25">
        <v>3</v>
      </c>
      <c r="E25">
        <v>301</v>
      </c>
      <c r="F25" t="s">
        <v>389</v>
      </c>
      <c r="G25" s="27">
        <v>45160</v>
      </c>
      <c r="H25" s="43">
        <v>72.63</v>
      </c>
      <c r="I25" s="43">
        <v>72.63</v>
      </c>
      <c r="J25" s="43">
        <f t="shared" si="1"/>
        <v>145.26</v>
      </c>
      <c r="K25" s="44">
        <v>19.84</v>
      </c>
      <c r="L25" s="44">
        <v>19.84</v>
      </c>
      <c r="M25" s="44">
        <f t="shared" si="2"/>
        <v>39.68</v>
      </c>
      <c r="N25" s="45">
        <v>35.159999999999997</v>
      </c>
      <c r="O25" s="45">
        <v>35.159999999999997</v>
      </c>
      <c r="P25" s="45">
        <f t="shared" si="3"/>
        <v>70.319999999999993</v>
      </c>
      <c r="Q25">
        <f t="shared" si="0"/>
        <v>55</v>
      </c>
      <c r="R25">
        <v>55</v>
      </c>
      <c r="S25">
        <f t="shared" si="4"/>
        <v>110</v>
      </c>
    </row>
    <row r="26" spans="1:22" x14ac:dyDescent="0.2">
      <c r="A26" t="s">
        <v>47</v>
      </c>
      <c r="B26" t="s">
        <v>8</v>
      </c>
      <c r="C26" t="s">
        <v>21</v>
      </c>
      <c r="D26">
        <v>3</v>
      </c>
      <c r="E26">
        <v>302</v>
      </c>
      <c r="F26" t="s">
        <v>390</v>
      </c>
      <c r="G26" s="27">
        <v>45160</v>
      </c>
      <c r="H26" s="43">
        <v>106.52</v>
      </c>
      <c r="I26" s="43">
        <v>106.52</v>
      </c>
      <c r="J26" s="43">
        <f t="shared" si="1"/>
        <v>213.04</v>
      </c>
      <c r="K26" s="44">
        <v>9.2799999999999994</v>
      </c>
      <c r="L26" s="44">
        <v>9.2799999999999994</v>
      </c>
      <c r="M26" s="44">
        <f t="shared" si="2"/>
        <v>18.559999999999999</v>
      </c>
      <c r="N26" s="45">
        <v>22.69</v>
      </c>
      <c r="O26" s="45">
        <v>22.69</v>
      </c>
      <c r="P26" s="45">
        <f t="shared" si="3"/>
        <v>45.38</v>
      </c>
      <c r="Q26">
        <f t="shared" si="0"/>
        <v>31.97</v>
      </c>
      <c r="R26">
        <v>31.97</v>
      </c>
      <c r="S26">
        <f t="shared" si="4"/>
        <v>63.94</v>
      </c>
    </row>
    <row r="27" spans="1:22" x14ac:dyDescent="0.2">
      <c r="A27" t="s">
        <v>48</v>
      </c>
      <c r="B27" t="s">
        <v>8</v>
      </c>
      <c r="C27" t="s">
        <v>21</v>
      </c>
      <c r="D27">
        <v>3</v>
      </c>
      <c r="E27">
        <v>302</v>
      </c>
      <c r="F27" t="s">
        <v>389</v>
      </c>
      <c r="G27" s="27">
        <v>45160</v>
      </c>
      <c r="H27" s="43">
        <v>108.71</v>
      </c>
      <c r="I27" s="43">
        <v>108.71</v>
      </c>
      <c r="J27" s="43">
        <f t="shared" si="1"/>
        <v>217.42</v>
      </c>
      <c r="K27" s="44">
        <v>20.41</v>
      </c>
      <c r="L27" s="44">
        <v>20.41</v>
      </c>
      <c r="M27" s="44">
        <f t="shared" si="2"/>
        <v>40.82</v>
      </c>
      <c r="N27" s="45">
        <v>35.78</v>
      </c>
      <c r="O27" s="45">
        <v>35.78</v>
      </c>
      <c r="P27" s="45">
        <f t="shared" si="3"/>
        <v>71.56</v>
      </c>
      <c r="Q27">
        <f t="shared" si="0"/>
        <v>56.19</v>
      </c>
      <c r="R27">
        <v>56.19</v>
      </c>
      <c r="S27">
        <f t="shared" si="4"/>
        <v>112.38</v>
      </c>
    </row>
    <row r="28" spans="1:22" x14ac:dyDescent="0.2">
      <c r="A28" t="s">
        <v>49</v>
      </c>
      <c r="B28" t="s">
        <v>8</v>
      </c>
      <c r="C28" t="s">
        <v>25</v>
      </c>
      <c r="D28">
        <v>3</v>
      </c>
      <c r="E28">
        <v>303</v>
      </c>
      <c r="F28" t="s">
        <v>390</v>
      </c>
      <c r="G28" s="27">
        <v>45160</v>
      </c>
      <c r="H28" s="43">
        <v>123.6</v>
      </c>
      <c r="I28" s="43">
        <v>123.6</v>
      </c>
      <c r="J28" s="43">
        <f t="shared" si="1"/>
        <v>247.2</v>
      </c>
      <c r="K28" s="44">
        <v>0.7</v>
      </c>
      <c r="L28" s="44">
        <v>0.7</v>
      </c>
      <c r="M28" s="44">
        <f t="shared" si="2"/>
        <v>1.4</v>
      </c>
      <c r="N28" s="45">
        <v>3.05</v>
      </c>
      <c r="O28" s="45">
        <v>3.05</v>
      </c>
      <c r="P28" s="45">
        <f t="shared" si="3"/>
        <v>6.1</v>
      </c>
      <c r="Q28">
        <f t="shared" si="0"/>
        <v>3.75</v>
      </c>
      <c r="R28">
        <v>3.75</v>
      </c>
      <c r="S28">
        <f t="shared" si="4"/>
        <v>7.5</v>
      </c>
    </row>
    <row r="29" spans="1:22" x14ac:dyDescent="0.2">
      <c r="A29" t="s">
        <v>50</v>
      </c>
      <c r="B29" t="s">
        <v>8</v>
      </c>
      <c r="C29" t="s">
        <v>25</v>
      </c>
      <c r="D29">
        <v>3</v>
      </c>
      <c r="E29">
        <v>303</v>
      </c>
      <c r="F29" t="s">
        <v>389</v>
      </c>
      <c r="G29" s="27">
        <v>45160</v>
      </c>
      <c r="H29" s="43">
        <v>74.73</v>
      </c>
      <c r="I29" s="43">
        <v>74.73</v>
      </c>
      <c r="J29" s="43">
        <f t="shared" si="1"/>
        <v>149.46</v>
      </c>
      <c r="K29" s="44">
        <v>17.260000000000002</v>
      </c>
      <c r="L29" s="44">
        <v>17.260000000000002</v>
      </c>
      <c r="M29" s="44">
        <f t="shared" si="2"/>
        <v>34.520000000000003</v>
      </c>
      <c r="N29" s="45">
        <v>20.399999999999999</v>
      </c>
      <c r="O29" s="45">
        <v>20.399999999999999</v>
      </c>
      <c r="P29" s="45">
        <f t="shared" si="3"/>
        <v>40.799999999999997</v>
      </c>
      <c r="Q29">
        <f t="shared" si="0"/>
        <v>37.659999999999997</v>
      </c>
      <c r="R29">
        <v>37.659999999999997</v>
      </c>
      <c r="S29">
        <f t="shared" si="4"/>
        <v>75.319999999999993</v>
      </c>
    </row>
    <row r="30" spans="1:22" x14ac:dyDescent="0.2">
      <c r="A30" t="s">
        <v>51</v>
      </c>
      <c r="B30" t="s">
        <v>8</v>
      </c>
      <c r="C30" t="s">
        <v>28</v>
      </c>
      <c r="D30">
        <v>3</v>
      </c>
      <c r="E30">
        <v>304</v>
      </c>
      <c r="F30" t="s">
        <v>390</v>
      </c>
      <c r="G30" s="27">
        <v>45160</v>
      </c>
      <c r="H30" s="43">
        <v>115.82</v>
      </c>
      <c r="I30" s="43">
        <v>115.82</v>
      </c>
      <c r="J30" s="43">
        <f t="shared" si="1"/>
        <v>231.64</v>
      </c>
      <c r="K30" s="44">
        <v>2.0499999999999998</v>
      </c>
      <c r="L30" s="44">
        <v>2.0499999999999998</v>
      </c>
      <c r="M30" s="44">
        <f t="shared" si="2"/>
        <v>4.0999999999999996</v>
      </c>
      <c r="N30" s="45">
        <v>7.62</v>
      </c>
      <c r="O30" s="45">
        <v>7.62</v>
      </c>
      <c r="P30" s="45">
        <f t="shared" si="3"/>
        <v>15.24</v>
      </c>
      <c r="Q30">
        <f t="shared" si="0"/>
        <v>9.67</v>
      </c>
      <c r="R30">
        <v>9.67</v>
      </c>
      <c r="S30">
        <f t="shared" si="4"/>
        <v>19.34</v>
      </c>
    </row>
    <row r="31" spans="1:22" x14ac:dyDescent="0.2">
      <c r="A31" t="s">
        <v>52</v>
      </c>
      <c r="B31" t="s">
        <v>8</v>
      </c>
      <c r="C31" t="s">
        <v>28</v>
      </c>
      <c r="D31">
        <v>3</v>
      </c>
      <c r="E31">
        <v>304</v>
      </c>
      <c r="F31" t="s">
        <v>389</v>
      </c>
      <c r="G31" s="27">
        <v>45160</v>
      </c>
      <c r="H31" s="43">
        <v>150.55000000000001</v>
      </c>
      <c r="I31" s="43">
        <v>150.55000000000001</v>
      </c>
      <c r="J31" s="43">
        <f t="shared" si="1"/>
        <v>301.10000000000002</v>
      </c>
      <c r="K31" s="44">
        <v>16.03</v>
      </c>
      <c r="L31" s="44">
        <v>16.03</v>
      </c>
      <c r="M31" s="44">
        <f t="shared" si="2"/>
        <v>32.06</v>
      </c>
      <c r="N31" s="45">
        <v>6.91</v>
      </c>
      <c r="O31" s="45">
        <v>6.91</v>
      </c>
      <c r="P31" s="45">
        <f t="shared" si="3"/>
        <v>13.82</v>
      </c>
      <c r="Q31">
        <f t="shared" si="0"/>
        <v>22.94</v>
      </c>
      <c r="R31">
        <v>22.94</v>
      </c>
      <c r="S31">
        <f t="shared" si="4"/>
        <v>45.88</v>
      </c>
    </row>
    <row r="32" spans="1:22" x14ac:dyDescent="0.2">
      <c r="A32" t="s">
        <v>53</v>
      </c>
      <c r="B32" t="s">
        <v>8</v>
      </c>
      <c r="C32" t="s">
        <v>25</v>
      </c>
      <c r="D32">
        <v>4</v>
      </c>
      <c r="E32">
        <v>401</v>
      </c>
      <c r="F32" t="s">
        <v>390</v>
      </c>
      <c r="G32" s="27">
        <v>45160</v>
      </c>
      <c r="H32" s="43">
        <v>146.13</v>
      </c>
      <c r="I32" s="43">
        <v>146.13</v>
      </c>
      <c r="J32" s="43">
        <f t="shared" si="1"/>
        <v>292.26</v>
      </c>
      <c r="K32" s="44">
        <v>9.11</v>
      </c>
      <c r="L32" s="44">
        <v>9.11</v>
      </c>
      <c r="M32" s="44">
        <f t="shared" si="2"/>
        <v>18.22</v>
      </c>
      <c r="N32" s="45">
        <v>14.5</v>
      </c>
      <c r="O32" s="45">
        <v>14.5</v>
      </c>
      <c r="P32" s="45">
        <f t="shared" si="3"/>
        <v>29</v>
      </c>
      <c r="Q32">
        <f t="shared" si="0"/>
        <v>23.61</v>
      </c>
      <c r="R32">
        <v>23.61</v>
      </c>
      <c r="S32">
        <f t="shared" si="4"/>
        <v>47.22</v>
      </c>
    </row>
    <row r="33" spans="1:19" x14ac:dyDescent="0.2">
      <c r="A33" t="s">
        <v>54</v>
      </c>
      <c r="B33" t="s">
        <v>8</v>
      </c>
      <c r="C33" t="s">
        <v>25</v>
      </c>
      <c r="D33">
        <v>4</v>
      </c>
      <c r="E33">
        <v>401</v>
      </c>
      <c r="F33" t="s">
        <v>389</v>
      </c>
      <c r="G33" s="27">
        <v>45160</v>
      </c>
      <c r="H33" s="43">
        <v>86.23</v>
      </c>
      <c r="I33" s="43">
        <v>86.23</v>
      </c>
      <c r="J33" s="43">
        <f t="shared" si="1"/>
        <v>172.46</v>
      </c>
      <c r="K33" s="44">
        <v>5.84</v>
      </c>
      <c r="L33" s="44">
        <v>5.84</v>
      </c>
      <c r="M33" s="44">
        <f t="shared" si="2"/>
        <v>11.68</v>
      </c>
      <c r="N33" s="45">
        <v>4.32</v>
      </c>
      <c r="O33" s="45">
        <v>4.32</v>
      </c>
      <c r="P33" s="45">
        <f t="shared" si="3"/>
        <v>8.64</v>
      </c>
      <c r="Q33">
        <f t="shared" si="0"/>
        <v>10.16</v>
      </c>
      <c r="R33">
        <v>10.16</v>
      </c>
      <c r="S33">
        <f t="shared" si="4"/>
        <v>20.32</v>
      </c>
    </row>
    <row r="34" spans="1:19" x14ac:dyDescent="0.2">
      <c r="A34" t="s">
        <v>55</v>
      </c>
      <c r="B34" t="s">
        <v>8</v>
      </c>
      <c r="C34" t="s">
        <v>28</v>
      </c>
      <c r="D34">
        <v>4</v>
      </c>
      <c r="E34">
        <v>402</v>
      </c>
      <c r="F34" t="s">
        <v>390</v>
      </c>
      <c r="G34" s="27">
        <v>45160</v>
      </c>
      <c r="H34" s="43">
        <v>79.72</v>
      </c>
      <c r="I34" s="43">
        <v>79.72</v>
      </c>
      <c r="J34" s="43">
        <f t="shared" si="1"/>
        <v>159.44</v>
      </c>
      <c r="K34" s="44">
        <v>10.57</v>
      </c>
      <c r="L34" s="44">
        <v>10.57</v>
      </c>
      <c r="M34" s="44">
        <f t="shared" si="2"/>
        <v>21.14</v>
      </c>
      <c r="N34" s="45">
        <v>40.96</v>
      </c>
      <c r="O34" s="45">
        <v>40.96</v>
      </c>
      <c r="P34" s="45">
        <f t="shared" si="3"/>
        <v>81.92</v>
      </c>
      <c r="Q34">
        <f t="shared" si="0"/>
        <v>51.53</v>
      </c>
      <c r="R34">
        <v>51.53</v>
      </c>
      <c r="S34">
        <f t="shared" si="4"/>
        <v>103.06</v>
      </c>
    </row>
    <row r="35" spans="1:19" x14ac:dyDescent="0.2">
      <c r="A35" t="s">
        <v>56</v>
      </c>
      <c r="B35" t="s">
        <v>8</v>
      </c>
      <c r="C35" t="s">
        <v>28</v>
      </c>
      <c r="D35">
        <v>4</v>
      </c>
      <c r="E35">
        <v>402</v>
      </c>
      <c r="F35" t="s">
        <v>389</v>
      </c>
      <c r="G35" s="27">
        <v>45160</v>
      </c>
      <c r="H35" s="43">
        <v>92.61</v>
      </c>
      <c r="I35" s="43">
        <v>92.61</v>
      </c>
      <c r="J35" s="43">
        <f t="shared" si="1"/>
        <v>185.22</v>
      </c>
      <c r="K35" s="44">
        <v>45.45</v>
      </c>
      <c r="L35" s="44">
        <v>45.45</v>
      </c>
      <c r="M35" s="44">
        <f t="shared" si="2"/>
        <v>90.9</v>
      </c>
      <c r="N35" s="45">
        <v>3.4</v>
      </c>
      <c r="O35" s="45">
        <v>3.4</v>
      </c>
      <c r="P35" s="45">
        <f t="shared" si="3"/>
        <v>6.8</v>
      </c>
      <c r="Q35">
        <f t="shared" si="0"/>
        <v>48.85</v>
      </c>
      <c r="R35">
        <v>48.85</v>
      </c>
      <c r="S35">
        <f t="shared" si="4"/>
        <v>97.7</v>
      </c>
    </row>
    <row r="36" spans="1:19" x14ac:dyDescent="0.2">
      <c r="A36" t="s">
        <v>57</v>
      </c>
      <c r="B36" t="s">
        <v>8</v>
      </c>
      <c r="C36" t="s">
        <v>31</v>
      </c>
      <c r="D36">
        <v>4</v>
      </c>
      <c r="E36">
        <v>403</v>
      </c>
      <c r="F36" t="s">
        <v>390</v>
      </c>
      <c r="G36" s="27">
        <v>45160</v>
      </c>
      <c r="H36" s="43">
        <v>85.78</v>
      </c>
      <c r="I36" s="43">
        <v>85.78</v>
      </c>
      <c r="J36" s="43">
        <f t="shared" si="1"/>
        <v>171.56</v>
      </c>
      <c r="K36" s="44">
        <v>0.05</v>
      </c>
      <c r="L36" s="44">
        <v>0.05</v>
      </c>
      <c r="M36" s="44">
        <f t="shared" si="2"/>
        <v>0.1</v>
      </c>
      <c r="N36" s="45">
        <v>31.06</v>
      </c>
      <c r="O36" s="45">
        <v>31.06</v>
      </c>
      <c r="P36" s="45">
        <f t="shared" si="3"/>
        <v>62.12</v>
      </c>
      <c r="Q36">
        <f t="shared" si="0"/>
        <v>31.11</v>
      </c>
      <c r="R36">
        <v>31.11</v>
      </c>
      <c r="S36">
        <f t="shared" si="4"/>
        <v>62.22</v>
      </c>
    </row>
    <row r="37" spans="1:19" x14ac:dyDescent="0.2">
      <c r="A37" t="s">
        <v>58</v>
      </c>
      <c r="B37" t="s">
        <v>8</v>
      </c>
      <c r="C37" t="s">
        <v>31</v>
      </c>
      <c r="D37">
        <v>4</v>
      </c>
      <c r="E37">
        <v>403</v>
      </c>
      <c r="F37" t="s">
        <v>388</v>
      </c>
      <c r="G37" s="27">
        <v>45160</v>
      </c>
      <c r="H37" s="43">
        <v>126.92</v>
      </c>
      <c r="I37" s="43">
        <v>126.92</v>
      </c>
      <c r="J37" s="43">
        <f t="shared" si="1"/>
        <v>253.84</v>
      </c>
      <c r="K37" s="44">
        <v>0.23</v>
      </c>
      <c r="L37" s="44">
        <v>0.23</v>
      </c>
      <c r="M37" s="44">
        <f t="shared" si="2"/>
        <v>0.46</v>
      </c>
      <c r="N37" s="45">
        <v>0</v>
      </c>
      <c r="O37" s="45">
        <v>0</v>
      </c>
      <c r="P37" s="45">
        <f t="shared" si="3"/>
        <v>0</v>
      </c>
      <c r="Q37">
        <f t="shared" si="0"/>
        <v>0.23</v>
      </c>
      <c r="R37">
        <v>0.23</v>
      </c>
      <c r="S37">
        <f t="shared" si="4"/>
        <v>0.46</v>
      </c>
    </row>
    <row r="38" spans="1:19" x14ac:dyDescent="0.2">
      <c r="A38" t="s">
        <v>59</v>
      </c>
      <c r="B38" t="s">
        <v>8</v>
      </c>
      <c r="C38" t="s">
        <v>31</v>
      </c>
      <c r="D38">
        <v>4</v>
      </c>
      <c r="E38">
        <v>403</v>
      </c>
      <c r="F38" t="s">
        <v>389</v>
      </c>
      <c r="G38" s="27">
        <v>45160</v>
      </c>
      <c r="H38" s="43">
        <v>61.73</v>
      </c>
      <c r="I38" s="43">
        <v>61.73</v>
      </c>
      <c r="J38" s="43">
        <f t="shared" si="1"/>
        <v>123.46</v>
      </c>
      <c r="K38" s="44">
        <v>11.63</v>
      </c>
      <c r="L38" s="44">
        <v>11.63</v>
      </c>
      <c r="M38" s="44">
        <f t="shared" si="2"/>
        <v>23.26</v>
      </c>
      <c r="N38" s="45">
        <v>38.799999999999997</v>
      </c>
      <c r="O38" s="45">
        <v>38.799999999999997</v>
      </c>
      <c r="P38" s="45">
        <f t="shared" si="3"/>
        <v>77.599999999999994</v>
      </c>
      <c r="Q38">
        <f t="shared" si="0"/>
        <v>50.43</v>
      </c>
      <c r="R38">
        <v>50.43</v>
      </c>
      <c r="S38">
        <f t="shared" si="4"/>
        <v>100.86</v>
      </c>
    </row>
    <row r="39" spans="1:19" x14ac:dyDescent="0.2">
      <c r="A39" t="s">
        <v>60</v>
      </c>
      <c r="B39" t="s">
        <v>8</v>
      </c>
      <c r="C39" t="s">
        <v>21</v>
      </c>
      <c r="D39">
        <v>4</v>
      </c>
      <c r="E39">
        <v>404</v>
      </c>
      <c r="F39" t="s">
        <v>390</v>
      </c>
      <c r="G39" s="27">
        <v>45160</v>
      </c>
      <c r="H39" s="43">
        <v>100.6</v>
      </c>
      <c r="I39" s="43">
        <v>100.6</v>
      </c>
      <c r="J39" s="43">
        <f t="shared" si="1"/>
        <v>201.2</v>
      </c>
      <c r="K39" s="44">
        <v>0.65</v>
      </c>
      <c r="L39" s="44">
        <v>0.65</v>
      </c>
      <c r="M39" s="44">
        <f t="shared" si="2"/>
        <v>1.3</v>
      </c>
      <c r="N39" s="45">
        <v>4.96</v>
      </c>
      <c r="O39" s="45">
        <v>4.96</v>
      </c>
      <c r="P39" s="45">
        <f t="shared" si="3"/>
        <v>9.92</v>
      </c>
      <c r="Q39">
        <f t="shared" si="0"/>
        <v>5.61</v>
      </c>
      <c r="R39">
        <v>5.61</v>
      </c>
      <c r="S39">
        <f t="shared" si="4"/>
        <v>11.22</v>
      </c>
    </row>
    <row r="40" spans="1:19" x14ac:dyDescent="0.2">
      <c r="A40" t="s">
        <v>61</v>
      </c>
      <c r="B40" t="s">
        <v>8</v>
      </c>
      <c r="C40" t="s">
        <v>21</v>
      </c>
      <c r="D40">
        <v>4</v>
      </c>
      <c r="E40">
        <v>404</v>
      </c>
      <c r="F40" t="s">
        <v>389</v>
      </c>
      <c r="G40" s="27">
        <v>45160</v>
      </c>
      <c r="H40" s="43">
        <v>62.23</v>
      </c>
      <c r="I40" s="43">
        <v>62.23</v>
      </c>
      <c r="J40" s="43">
        <f t="shared" si="1"/>
        <v>124.46</v>
      </c>
      <c r="K40" s="44">
        <v>35.43</v>
      </c>
      <c r="L40" s="44">
        <v>35.43</v>
      </c>
      <c r="M40" s="44">
        <f t="shared" si="2"/>
        <v>70.86</v>
      </c>
      <c r="N40" s="45">
        <v>45.86</v>
      </c>
      <c r="O40" s="45">
        <v>45.86</v>
      </c>
      <c r="P40" s="45">
        <f t="shared" si="3"/>
        <v>91.72</v>
      </c>
      <c r="Q40">
        <f t="shared" si="0"/>
        <v>81.289999999999992</v>
      </c>
      <c r="R40">
        <v>81.289999999999992</v>
      </c>
      <c r="S40">
        <f t="shared" si="4"/>
        <v>162.57999999999998</v>
      </c>
    </row>
    <row r="42" spans="1:19" x14ac:dyDescent="0.2">
      <c r="A42" s="69" t="s">
        <v>319</v>
      </c>
      <c r="B42" s="69"/>
      <c r="C42" s="69"/>
      <c r="D42" s="69"/>
      <c r="E42" s="69"/>
      <c r="F42" s="69"/>
    </row>
    <row r="43" spans="1:19" x14ac:dyDescent="0.2">
      <c r="A43" s="69" t="s">
        <v>320</v>
      </c>
      <c r="B43" s="69"/>
      <c r="C43" s="69"/>
      <c r="D43" s="69"/>
      <c r="E43" s="69"/>
      <c r="F43" s="69"/>
    </row>
    <row r="44" spans="1:19" x14ac:dyDescent="0.2">
      <c r="A44" s="70" t="s">
        <v>321</v>
      </c>
      <c r="B44" s="70"/>
      <c r="C44" s="70"/>
      <c r="D44" s="70"/>
      <c r="E44" s="70"/>
      <c r="F44" s="70"/>
    </row>
    <row r="45" spans="1:19" x14ac:dyDescent="0.2">
      <c r="A45" s="71" t="s">
        <v>322</v>
      </c>
      <c r="B45" s="71"/>
      <c r="C45" s="71"/>
      <c r="D45" s="71"/>
      <c r="E45" s="71"/>
      <c r="F45" s="71"/>
    </row>
    <row r="46" spans="1:19" x14ac:dyDescent="0.2">
      <c r="A46" s="72" t="s">
        <v>323</v>
      </c>
      <c r="B46" s="72"/>
      <c r="C46" s="72"/>
      <c r="D46" s="72"/>
      <c r="E46" s="72"/>
      <c r="F46" s="72"/>
    </row>
    <row r="47" spans="1:19" x14ac:dyDescent="0.2">
      <c r="A47" s="73" t="s">
        <v>324</v>
      </c>
      <c r="B47" s="73"/>
      <c r="C47" s="73"/>
      <c r="D47" s="73"/>
      <c r="E47" s="73"/>
      <c r="F47" s="73"/>
    </row>
    <row r="48" spans="1:19" x14ac:dyDescent="0.2">
      <c r="A48" s="74" t="s">
        <v>325</v>
      </c>
      <c r="B48" s="74"/>
      <c r="C48" s="74"/>
      <c r="D48" s="74"/>
      <c r="E48" s="74"/>
      <c r="F48" s="74"/>
    </row>
    <row r="49" spans="1:6" x14ac:dyDescent="0.2">
      <c r="A49" s="74" t="s">
        <v>326</v>
      </c>
      <c r="B49" s="74"/>
      <c r="C49" s="74"/>
      <c r="D49" s="74"/>
      <c r="E49" s="74"/>
      <c r="F49" s="74"/>
    </row>
  </sheetData>
  <mergeCells count="10">
    <mergeCell ref="A45:F45"/>
    <mergeCell ref="A46:F46"/>
    <mergeCell ref="A47:F47"/>
    <mergeCell ref="A48:F48"/>
    <mergeCell ref="A49:F49"/>
    <mergeCell ref="A1:G3"/>
    <mergeCell ref="H1:S3"/>
    <mergeCell ref="A42:F42"/>
    <mergeCell ref="A43:F43"/>
    <mergeCell ref="A44:F44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C537-5808-5F4F-8834-747C0AC15F7A}">
  <dimension ref="A1:AC48"/>
  <sheetViews>
    <sheetView tabSelected="1" topLeftCell="I1" workbookViewId="0">
      <selection activeCell="W20" sqref="W20"/>
    </sheetView>
  </sheetViews>
  <sheetFormatPr baseColWidth="10" defaultColWidth="11.1640625" defaultRowHeight="16" x14ac:dyDescent="0.2"/>
  <cols>
    <col min="1" max="1" width="28.5" customWidth="1"/>
    <col min="6" max="6" width="21.6640625" customWidth="1"/>
    <col min="9" max="10" width="19.5" customWidth="1"/>
    <col min="11" max="11" width="15.33203125" customWidth="1"/>
    <col min="12" max="12" width="15.5" customWidth="1"/>
    <col min="13" max="13" width="12.5" customWidth="1"/>
    <col min="14" max="15" width="15" customWidth="1"/>
    <col min="16" max="16" width="14.6640625" customWidth="1"/>
    <col min="21" max="21" width="14.6640625" bestFit="1" customWidth="1"/>
    <col min="23" max="23" width="14.1640625" customWidth="1"/>
  </cols>
  <sheetData>
    <row r="1" spans="1:29" x14ac:dyDescent="0.2">
      <c r="A1" s="63" t="s">
        <v>0</v>
      </c>
      <c r="B1" s="64"/>
      <c r="C1" s="64"/>
      <c r="D1" s="64"/>
      <c r="E1" s="64"/>
      <c r="F1" s="64"/>
      <c r="G1" s="65"/>
      <c r="H1" s="34"/>
      <c r="I1" s="11"/>
      <c r="J1" s="9"/>
      <c r="K1" s="9"/>
      <c r="L1" s="9"/>
      <c r="M1" s="9"/>
      <c r="N1" s="6"/>
      <c r="O1" s="9"/>
    </row>
    <row r="2" spans="1:29" x14ac:dyDescent="0.2">
      <c r="A2" s="63"/>
      <c r="B2" s="64"/>
      <c r="C2" s="64"/>
      <c r="D2" s="64"/>
      <c r="E2" s="64"/>
      <c r="F2" s="64"/>
      <c r="G2" s="65"/>
      <c r="H2" s="34"/>
      <c r="I2" s="11"/>
      <c r="J2" s="9"/>
      <c r="K2" s="9"/>
      <c r="L2" s="9"/>
      <c r="M2" s="9"/>
      <c r="N2" s="6"/>
      <c r="O2" s="9"/>
    </row>
    <row r="3" spans="1:29" x14ac:dyDescent="0.2">
      <c r="A3" s="57"/>
      <c r="B3" s="58"/>
      <c r="C3" s="58"/>
      <c r="D3" s="58"/>
      <c r="E3" s="58"/>
      <c r="F3" s="58"/>
      <c r="G3" s="59"/>
      <c r="H3" s="12"/>
      <c r="I3" s="9" t="s">
        <v>80</v>
      </c>
      <c r="J3" s="9"/>
      <c r="K3" s="9"/>
      <c r="L3" s="22"/>
      <c r="M3" s="9"/>
    </row>
    <row r="4" spans="1:29" ht="102" customHeight="1" x14ac:dyDescent="0.2">
      <c r="A4" s="7" t="s">
        <v>2</v>
      </c>
      <c r="B4" s="7" t="s">
        <v>3</v>
      </c>
      <c r="C4" s="7" t="s">
        <v>81</v>
      </c>
      <c r="D4" s="7" t="s">
        <v>4</v>
      </c>
      <c r="E4" s="8" t="s">
        <v>82</v>
      </c>
      <c r="F4" s="7" t="s">
        <v>83</v>
      </c>
      <c r="G4" s="7" t="s">
        <v>84</v>
      </c>
      <c r="H4" s="18" t="s">
        <v>85</v>
      </c>
      <c r="I4" s="18" t="s">
        <v>86</v>
      </c>
      <c r="J4" s="18" t="s">
        <v>328</v>
      </c>
      <c r="K4" s="51" t="s">
        <v>329</v>
      </c>
      <c r="L4" s="18" t="s">
        <v>87</v>
      </c>
      <c r="M4" s="51" t="s">
        <v>330</v>
      </c>
      <c r="N4" s="18" t="s">
        <v>88</v>
      </c>
      <c r="O4" s="18" t="s">
        <v>342</v>
      </c>
      <c r="P4" s="23" t="s">
        <v>89</v>
      </c>
      <c r="Q4" s="53" t="s">
        <v>331</v>
      </c>
      <c r="R4" s="48" t="s">
        <v>332</v>
      </c>
      <c r="S4" s="48" t="s">
        <v>333</v>
      </c>
      <c r="T4" s="48" t="s">
        <v>334</v>
      </c>
      <c r="U4" s="48" t="s">
        <v>335</v>
      </c>
      <c r="V4" s="47" t="s">
        <v>336</v>
      </c>
      <c r="W4" s="50" t="s">
        <v>337</v>
      </c>
      <c r="X4" s="48" t="s">
        <v>338</v>
      </c>
      <c r="Y4" s="47" t="s">
        <v>340</v>
      </c>
      <c r="Z4" s="50" t="s">
        <v>339</v>
      </c>
      <c r="AA4" s="49" t="s">
        <v>343</v>
      </c>
      <c r="AB4" s="50" t="s">
        <v>341</v>
      </c>
      <c r="AC4" s="28" t="s">
        <v>344</v>
      </c>
    </row>
    <row r="5" spans="1:29" x14ac:dyDescent="0.2">
      <c r="A5" t="s">
        <v>20</v>
      </c>
      <c r="B5" t="s">
        <v>8</v>
      </c>
      <c r="C5" t="s">
        <v>21</v>
      </c>
      <c r="D5">
        <v>1</v>
      </c>
      <c r="E5">
        <v>101</v>
      </c>
      <c r="F5" t="s">
        <v>390</v>
      </c>
      <c r="G5" s="27">
        <v>45209</v>
      </c>
      <c r="H5" s="46">
        <v>14</v>
      </c>
      <c r="I5" s="46">
        <v>24</v>
      </c>
      <c r="J5" s="46">
        <f>AVERAGE(H5:I5)</f>
        <v>19</v>
      </c>
      <c r="K5" s="46">
        <v>19</v>
      </c>
      <c r="L5" s="46">
        <f>H5+I5</f>
        <v>38</v>
      </c>
      <c r="M5" s="46">
        <v>38</v>
      </c>
      <c r="N5" s="46">
        <v>222</v>
      </c>
      <c r="O5" s="46">
        <v>222</v>
      </c>
      <c r="P5" s="46">
        <v>0</v>
      </c>
      <c r="Q5">
        <f>(3.28*2)*2.5</f>
        <v>16.399999999999999</v>
      </c>
      <c r="R5">
        <f>N5/454</f>
        <v>0.48898678414096919</v>
      </c>
      <c r="S5">
        <f>R5/(Q5/43560)</f>
        <v>1298.7966047061352</v>
      </c>
      <c r="T5">
        <f>S5/60</f>
        <v>21.646610078435586</v>
      </c>
      <c r="U5" s="54">
        <f>S5*1.12085</f>
        <v>1455.7561743848714</v>
      </c>
      <c r="V5">
        <f>O5*10</f>
        <v>2220</v>
      </c>
      <c r="W5" s="52">
        <f>((100-0.00001)/(100-14))</f>
        <v>1.1627905813953487</v>
      </c>
      <c r="X5">
        <f>(S5/60)*W5</f>
        <v>25.170474318342531</v>
      </c>
      <c r="Y5">
        <v>25.170474318342531</v>
      </c>
      <c r="Z5">
        <f>S5*W5</f>
        <v>1510.2284591005518</v>
      </c>
      <c r="AA5">
        <v>1510.22845910055</v>
      </c>
      <c r="AB5">
        <f>U5*W5</f>
        <v>1692.7395683828533</v>
      </c>
      <c r="AC5">
        <v>2581.3950906976702</v>
      </c>
    </row>
    <row r="6" spans="1:29" x14ac:dyDescent="0.2">
      <c r="A6" t="s">
        <v>22</v>
      </c>
      <c r="B6" t="s">
        <v>8</v>
      </c>
      <c r="C6" t="s">
        <v>21</v>
      </c>
      <c r="D6">
        <v>1</v>
      </c>
      <c r="E6">
        <v>101</v>
      </c>
      <c r="F6" t="s">
        <v>389</v>
      </c>
      <c r="G6" s="27">
        <v>45209</v>
      </c>
      <c r="H6" s="46">
        <v>17</v>
      </c>
      <c r="I6" s="46">
        <v>14</v>
      </c>
      <c r="J6" s="46">
        <f t="shared" ref="J6:J40" si="0">AVERAGE(H6:I6)</f>
        <v>15.5</v>
      </c>
      <c r="K6" s="46">
        <v>15.5</v>
      </c>
      <c r="L6" s="46">
        <f t="shared" ref="L6:L40" si="1">H6+I6</f>
        <v>31</v>
      </c>
      <c r="M6" s="46">
        <v>31</v>
      </c>
      <c r="N6" s="46">
        <v>299</v>
      </c>
      <c r="O6" s="46">
        <v>299</v>
      </c>
      <c r="P6" s="46">
        <v>0</v>
      </c>
      <c r="Q6">
        <f t="shared" ref="Q6:Q40" si="2">(3.28*2)*2.5</f>
        <v>16.399999999999999</v>
      </c>
      <c r="R6">
        <f t="shared" ref="R5:R40" si="3">N6/454</f>
        <v>0.65859030837004406</v>
      </c>
      <c r="S6">
        <f t="shared" ref="S6:S40" si="4">R6/(Q6/43560)</f>
        <v>1749.2801117438489</v>
      </c>
      <c r="T6">
        <f t="shared" ref="T6:T40" si="5">S6/60</f>
        <v>29.15466852906415</v>
      </c>
      <c r="U6" s="54">
        <f t="shared" ref="U6:U40" si="6">S6*1.12085</f>
        <v>1960.6806132480929</v>
      </c>
      <c r="V6">
        <f>O6*10</f>
        <v>2990</v>
      </c>
      <c r="W6" s="52">
        <f t="shared" ref="W6:W40" si="7">((100-0.00001)/(100-14))</f>
        <v>1.1627905813953487</v>
      </c>
      <c r="X6">
        <f t="shared" ref="X6:X40" si="8">(S6/60)*W6</f>
        <v>33.900773969299181</v>
      </c>
      <c r="Y6">
        <v>33.900773969299181</v>
      </c>
      <c r="Z6">
        <f t="shared" ref="Z6:Z40" si="9">S6*W6</f>
        <v>2034.0464381579507</v>
      </c>
      <c r="AA6">
        <v>2034.0464381579507</v>
      </c>
      <c r="AB6">
        <f t="shared" ref="AB6:AB40" si="10">U6*W6</f>
        <v>2279.8609502093386</v>
      </c>
      <c r="AC6">
        <v>3476.7438383720928</v>
      </c>
    </row>
    <row r="7" spans="1:29" x14ac:dyDescent="0.2">
      <c r="A7" t="s">
        <v>24</v>
      </c>
      <c r="B7" t="s">
        <v>8</v>
      </c>
      <c r="C7" t="s">
        <v>25</v>
      </c>
      <c r="D7">
        <v>1</v>
      </c>
      <c r="E7">
        <v>102</v>
      </c>
      <c r="F7" t="s">
        <v>390</v>
      </c>
      <c r="G7" s="27">
        <v>45209</v>
      </c>
      <c r="H7" s="46">
        <v>18</v>
      </c>
      <c r="I7" s="46">
        <v>26</v>
      </c>
      <c r="J7" s="46">
        <f t="shared" si="0"/>
        <v>22</v>
      </c>
      <c r="K7" s="46">
        <v>22</v>
      </c>
      <c r="L7" s="46">
        <f t="shared" si="1"/>
        <v>44</v>
      </c>
      <c r="M7" s="46">
        <v>44</v>
      </c>
      <c r="N7" s="46">
        <v>472</v>
      </c>
      <c r="O7" s="46">
        <v>472</v>
      </c>
      <c r="P7" s="46">
        <v>0</v>
      </c>
      <c r="Q7">
        <f t="shared" si="2"/>
        <v>16.399999999999999</v>
      </c>
      <c r="R7">
        <f t="shared" si="3"/>
        <v>1.0396475770925111</v>
      </c>
      <c r="S7">
        <f t="shared" si="4"/>
        <v>2761.405393789621</v>
      </c>
      <c r="T7">
        <f t="shared" si="5"/>
        <v>46.023423229827017</v>
      </c>
      <c r="U7" s="54">
        <f t="shared" si="6"/>
        <v>3095.1212356290966</v>
      </c>
      <c r="V7">
        <f t="shared" ref="U6:V24" si="11">O7*10</f>
        <v>4720</v>
      </c>
      <c r="W7" s="52">
        <f t="shared" si="7"/>
        <v>1.1627905813953487</v>
      </c>
      <c r="X7">
        <f t="shared" si="8"/>
        <v>53.515603055214754</v>
      </c>
      <c r="Y7">
        <v>53.515603055214754</v>
      </c>
      <c r="Z7">
        <f t="shared" si="9"/>
        <v>3210.9361833128855</v>
      </c>
      <c r="AA7">
        <v>3210.9361833128855</v>
      </c>
      <c r="AB7">
        <f t="shared" si="10"/>
        <v>3598.9778210662475</v>
      </c>
      <c r="AC7">
        <v>5488.3715441860459</v>
      </c>
    </row>
    <row r="8" spans="1:29" x14ac:dyDescent="0.2">
      <c r="A8" t="s">
        <v>26</v>
      </c>
      <c r="B8" t="s">
        <v>8</v>
      </c>
      <c r="C8" t="s">
        <v>25</v>
      </c>
      <c r="D8">
        <v>1</v>
      </c>
      <c r="E8">
        <v>102</v>
      </c>
      <c r="F8" t="s">
        <v>389</v>
      </c>
      <c r="G8" s="27">
        <v>45209</v>
      </c>
      <c r="H8" s="46">
        <v>19</v>
      </c>
      <c r="I8" s="46">
        <v>14</v>
      </c>
      <c r="J8" s="46">
        <f t="shared" si="0"/>
        <v>16.5</v>
      </c>
      <c r="K8" s="46">
        <v>16.5</v>
      </c>
      <c r="L8" s="46">
        <f t="shared" si="1"/>
        <v>33</v>
      </c>
      <c r="M8" s="46">
        <v>33</v>
      </c>
      <c r="N8" s="46">
        <v>307</v>
      </c>
      <c r="O8" s="46">
        <v>307</v>
      </c>
      <c r="P8" s="46">
        <v>0</v>
      </c>
      <c r="Q8">
        <f t="shared" si="2"/>
        <v>16.399999999999999</v>
      </c>
      <c r="R8">
        <f t="shared" si="3"/>
        <v>0.67621145374449343</v>
      </c>
      <c r="S8">
        <f t="shared" si="4"/>
        <v>1796.0835929945204</v>
      </c>
      <c r="T8">
        <f t="shared" si="5"/>
        <v>29.934726549908671</v>
      </c>
      <c r="U8" s="54">
        <f t="shared" si="6"/>
        <v>2013.1402952079079</v>
      </c>
      <c r="V8">
        <f t="shared" si="11"/>
        <v>3070</v>
      </c>
      <c r="W8" s="52">
        <f t="shared" si="7"/>
        <v>1.1627905813953487</v>
      </c>
      <c r="X8">
        <f t="shared" si="8"/>
        <v>34.807818088879088</v>
      </c>
      <c r="Y8">
        <v>34.807818088879088</v>
      </c>
      <c r="Z8">
        <f t="shared" si="9"/>
        <v>2088.4690853327452</v>
      </c>
      <c r="AA8">
        <v>2088.4690853327452</v>
      </c>
      <c r="AB8">
        <f t="shared" si="10"/>
        <v>2340.8605742952072</v>
      </c>
      <c r="AC8">
        <v>3569.7670848837206</v>
      </c>
    </row>
    <row r="9" spans="1:29" x14ac:dyDescent="0.2">
      <c r="A9" t="s">
        <v>27</v>
      </c>
      <c r="B9" t="s">
        <v>8</v>
      </c>
      <c r="C9" t="s">
        <v>28</v>
      </c>
      <c r="D9">
        <v>1</v>
      </c>
      <c r="E9">
        <v>103</v>
      </c>
      <c r="F9" t="s">
        <v>390</v>
      </c>
      <c r="G9" s="27">
        <v>45209</v>
      </c>
      <c r="H9" s="46">
        <v>23</v>
      </c>
      <c r="I9" s="46">
        <v>26</v>
      </c>
      <c r="J9" s="46">
        <f t="shared" si="0"/>
        <v>24.5</v>
      </c>
      <c r="K9" s="46">
        <v>24.5</v>
      </c>
      <c r="L9" s="46">
        <f t="shared" si="1"/>
        <v>49</v>
      </c>
      <c r="M9" s="46">
        <v>49</v>
      </c>
      <c r="N9">
        <v>456</v>
      </c>
      <c r="O9">
        <v>456</v>
      </c>
      <c r="P9" s="46">
        <v>0</v>
      </c>
      <c r="Q9">
        <f t="shared" si="2"/>
        <v>16.399999999999999</v>
      </c>
      <c r="R9">
        <f t="shared" si="3"/>
        <v>1.0044052863436124</v>
      </c>
      <c r="S9">
        <f t="shared" si="4"/>
        <v>2667.7984312882777</v>
      </c>
      <c r="T9">
        <f t="shared" si="5"/>
        <v>44.463307188137961</v>
      </c>
      <c r="U9" s="54">
        <f t="shared" si="6"/>
        <v>2990.2018717094656</v>
      </c>
      <c r="V9">
        <f t="shared" si="11"/>
        <v>4560</v>
      </c>
      <c r="W9" s="52">
        <f t="shared" si="7"/>
        <v>1.1627905813953487</v>
      </c>
      <c r="X9">
        <f t="shared" si="8"/>
        <v>51.701514816054932</v>
      </c>
      <c r="Y9">
        <v>51.701514816054932</v>
      </c>
      <c r="Z9">
        <f t="shared" si="9"/>
        <v>3102.0908889632956</v>
      </c>
      <c r="AA9">
        <v>3102.0908889632956</v>
      </c>
      <c r="AB9">
        <f t="shared" si="10"/>
        <v>3476.9785728945094</v>
      </c>
      <c r="AC9">
        <v>5302.3250511627903</v>
      </c>
    </row>
    <row r="10" spans="1:29" x14ac:dyDescent="0.2">
      <c r="A10" t="s">
        <v>29</v>
      </c>
      <c r="B10" t="s">
        <v>8</v>
      </c>
      <c r="C10" t="s">
        <v>28</v>
      </c>
      <c r="D10">
        <v>1</v>
      </c>
      <c r="E10">
        <v>103</v>
      </c>
      <c r="F10" t="s">
        <v>389</v>
      </c>
      <c r="G10" s="27">
        <v>45209</v>
      </c>
      <c r="H10" s="46">
        <v>17</v>
      </c>
      <c r="I10" s="46">
        <v>26</v>
      </c>
      <c r="J10" s="46">
        <f t="shared" si="0"/>
        <v>21.5</v>
      </c>
      <c r="K10" s="46">
        <v>21.5</v>
      </c>
      <c r="L10" s="46">
        <f t="shared" si="1"/>
        <v>43</v>
      </c>
      <c r="M10" s="46">
        <v>43</v>
      </c>
      <c r="N10" s="46">
        <v>446</v>
      </c>
      <c r="O10" s="46">
        <v>446</v>
      </c>
      <c r="P10" s="46">
        <v>0</v>
      </c>
      <c r="Q10">
        <f t="shared" si="2"/>
        <v>16.399999999999999</v>
      </c>
      <c r="R10">
        <f t="shared" si="3"/>
        <v>0.98237885462555063</v>
      </c>
      <c r="S10">
        <f t="shared" si="4"/>
        <v>2609.2940797249385</v>
      </c>
      <c r="T10">
        <f t="shared" si="5"/>
        <v>43.488234662082306</v>
      </c>
      <c r="U10" s="54">
        <f t="shared" si="6"/>
        <v>2924.6272692596972</v>
      </c>
      <c r="V10">
        <f t="shared" si="11"/>
        <v>4460</v>
      </c>
      <c r="W10" s="52">
        <f t="shared" si="7"/>
        <v>1.1627905813953487</v>
      </c>
      <c r="X10">
        <f t="shared" si="8"/>
        <v>50.567709666580043</v>
      </c>
      <c r="Y10">
        <v>50.567709666580043</v>
      </c>
      <c r="Z10">
        <f t="shared" si="9"/>
        <v>3034.0625799948025</v>
      </c>
      <c r="AA10">
        <v>3034.0625799948025</v>
      </c>
      <c r="AB10">
        <f t="shared" si="10"/>
        <v>3400.7290427871744</v>
      </c>
      <c r="AC10">
        <v>5186.0459930232555</v>
      </c>
    </row>
    <row r="11" spans="1:29" x14ac:dyDescent="0.2">
      <c r="A11" t="s">
        <v>30</v>
      </c>
      <c r="B11" t="s">
        <v>8</v>
      </c>
      <c r="C11" t="s">
        <v>31</v>
      </c>
      <c r="D11">
        <v>1</v>
      </c>
      <c r="E11">
        <v>104</v>
      </c>
      <c r="F11" t="s">
        <v>390</v>
      </c>
      <c r="G11" s="27">
        <v>45209</v>
      </c>
      <c r="H11" s="46">
        <v>21</v>
      </c>
      <c r="I11" s="46">
        <v>15</v>
      </c>
      <c r="J11" s="46">
        <f t="shared" si="0"/>
        <v>18</v>
      </c>
      <c r="K11" s="46">
        <v>18</v>
      </c>
      <c r="L11" s="46">
        <f t="shared" si="1"/>
        <v>36</v>
      </c>
      <c r="M11" s="46">
        <v>36</v>
      </c>
      <c r="N11" s="46">
        <v>244</v>
      </c>
      <c r="O11" s="46">
        <v>244</v>
      </c>
      <c r="P11" s="46">
        <v>0</v>
      </c>
      <c r="Q11">
        <f t="shared" si="2"/>
        <v>16.399999999999999</v>
      </c>
      <c r="R11">
        <f t="shared" si="3"/>
        <v>0.5374449339207048</v>
      </c>
      <c r="S11">
        <f t="shared" si="4"/>
        <v>1427.506178145482</v>
      </c>
      <c r="T11">
        <f t="shared" si="5"/>
        <v>23.791769635758033</v>
      </c>
      <c r="U11" s="54">
        <f t="shared" si="6"/>
        <v>1600.0202997743634</v>
      </c>
      <c r="V11">
        <f t="shared" si="11"/>
        <v>2440</v>
      </c>
      <c r="W11" s="52">
        <f t="shared" si="7"/>
        <v>1.1627905813953487</v>
      </c>
      <c r="X11">
        <f t="shared" si="8"/>
        <v>27.664845647187288</v>
      </c>
      <c r="Y11">
        <v>27.664845647187288</v>
      </c>
      <c r="Z11">
        <f t="shared" si="9"/>
        <v>1659.8907388312373</v>
      </c>
      <c r="AA11">
        <v>1659.8907388312373</v>
      </c>
      <c r="AB11">
        <f t="shared" si="10"/>
        <v>1860.4885346189922</v>
      </c>
      <c r="AC11">
        <v>2837.2090186046507</v>
      </c>
    </row>
    <row r="12" spans="1:29" x14ac:dyDescent="0.2">
      <c r="A12" t="s">
        <v>32</v>
      </c>
      <c r="B12" t="s">
        <v>8</v>
      </c>
      <c r="C12" t="s">
        <v>31</v>
      </c>
      <c r="D12">
        <v>1</v>
      </c>
      <c r="E12">
        <v>104</v>
      </c>
      <c r="F12" t="s">
        <v>388</v>
      </c>
      <c r="G12" s="27">
        <v>45209</v>
      </c>
      <c r="H12" s="46">
        <v>20</v>
      </c>
      <c r="I12" s="46">
        <v>21</v>
      </c>
      <c r="J12" s="46">
        <f t="shared" si="0"/>
        <v>20.5</v>
      </c>
      <c r="K12" s="46">
        <v>20.5</v>
      </c>
      <c r="L12" s="46">
        <f t="shared" si="1"/>
        <v>41</v>
      </c>
      <c r="M12" s="46">
        <v>41</v>
      </c>
      <c r="N12" s="46">
        <v>440</v>
      </c>
      <c r="O12" s="46">
        <v>440</v>
      </c>
      <c r="P12" s="46">
        <v>0</v>
      </c>
      <c r="Q12">
        <f t="shared" si="2"/>
        <v>16.399999999999999</v>
      </c>
      <c r="R12">
        <f t="shared" si="3"/>
        <v>0.96916299559471364</v>
      </c>
      <c r="S12">
        <f t="shared" si="4"/>
        <v>2574.1914687869348</v>
      </c>
      <c r="T12">
        <f t="shared" si="5"/>
        <v>42.903191146448911</v>
      </c>
      <c r="U12" s="54">
        <f t="shared" si="6"/>
        <v>2885.2825077898356</v>
      </c>
      <c r="V12">
        <f t="shared" si="11"/>
        <v>4400</v>
      </c>
      <c r="W12" s="52">
        <f t="shared" si="7"/>
        <v>1.1627905813953487</v>
      </c>
      <c r="X12">
        <f t="shared" si="8"/>
        <v>49.887426576895109</v>
      </c>
      <c r="Y12">
        <v>49.887426576895109</v>
      </c>
      <c r="Z12">
        <f t="shared" si="9"/>
        <v>2993.2455946137065</v>
      </c>
      <c r="AA12">
        <v>2993.2455946137065</v>
      </c>
      <c r="AB12">
        <f t="shared" si="10"/>
        <v>3354.9793247227726</v>
      </c>
      <c r="AC12">
        <v>5116.2785581395347</v>
      </c>
    </row>
    <row r="13" spans="1:29" x14ac:dyDescent="0.2">
      <c r="A13" t="s">
        <v>34</v>
      </c>
      <c r="B13" t="s">
        <v>8</v>
      </c>
      <c r="C13" t="s">
        <v>31</v>
      </c>
      <c r="D13">
        <v>1</v>
      </c>
      <c r="E13">
        <v>104</v>
      </c>
      <c r="F13" t="s">
        <v>389</v>
      </c>
      <c r="G13" s="27">
        <v>45209</v>
      </c>
      <c r="H13" s="46">
        <v>21</v>
      </c>
      <c r="I13" s="46">
        <v>20</v>
      </c>
      <c r="J13" s="46">
        <f t="shared" si="0"/>
        <v>20.5</v>
      </c>
      <c r="K13" s="46">
        <v>20.5</v>
      </c>
      <c r="L13" s="46">
        <f t="shared" si="1"/>
        <v>41</v>
      </c>
      <c r="M13" s="46">
        <v>41</v>
      </c>
      <c r="N13" s="46">
        <v>357</v>
      </c>
      <c r="O13" s="46">
        <v>357</v>
      </c>
      <c r="P13" s="46">
        <v>0</v>
      </c>
      <c r="Q13">
        <f t="shared" si="2"/>
        <v>16.399999999999999</v>
      </c>
      <c r="R13">
        <f t="shared" si="3"/>
        <v>0.78634361233480177</v>
      </c>
      <c r="S13">
        <f t="shared" si="4"/>
        <v>2088.6053508112177</v>
      </c>
      <c r="T13">
        <f t="shared" si="5"/>
        <v>34.810089180186964</v>
      </c>
      <c r="U13" s="54">
        <f t="shared" si="6"/>
        <v>2341.013307456753</v>
      </c>
      <c r="V13">
        <f t="shared" si="11"/>
        <v>3570</v>
      </c>
      <c r="W13" s="52">
        <f t="shared" si="7"/>
        <v>1.1627905813953487</v>
      </c>
      <c r="X13">
        <f t="shared" si="8"/>
        <v>40.476843836253536</v>
      </c>
      <c r="Y13">
        <v>40.476843836253536</v>
      </c>
      <c r="Z13">
        <f t="shared" si="9"/>
        <v>2428.610630175212</v>
      </c>
      <c r="AA13">
        <v>2428.610630175212</v>
      </c>
      <c r="AB13">
        <f t="shared" si="10"/>
        <v>2722.1082248318862</v>
      </c>
      <c r="AC13">
        <v>4151.1623755813953</v>
      </c>
    </row>
    <row r="14" spans="1:29" x14ac:dyDescent="0.2">
      <c r="A14" t="s">
        <v>35</v>
      </c>
      <c r="B14" t="s">
        <v>8</v>
      </c>
      <c r="C14" t="s">
        <v>28</v>
      </c>
      <c r="D14">
        <v>2</v>
      </c>
      <c r="E14">
        <v>201</v>
      </c>
      <c r="F14" t="s">
        <v>390</v>
      </c>
      <c r="G14" s="27">
        <v>45209</v>
      </c>
      <c r="H14" s="46">
        <v>17</v>
      </c>
      <c r="I14" s="46">
        <v>19</v>
      </c>
      <c r="J14" s="46">
        <f t="shared" si="0"/>
        <v>18</v>
      </c>
      <c r="K14" s="46">
        <v>18</v>
      </c>
      <c r="L14" s="46">
        <f t="shared" si="1"/>
        <v>36</v>
      </c>
      <c r="M14" s="46">
        <v>36</v>
      </c>
      <c r="N14">
        <v>406</v>
      </c>
      <c r="O14">
        <v>406</v>
      </c>
      <c r="P14" s="46">
        <v>0</v>
      </c>
      <c r="Q14">
        <f t="shared" si="2"/>
        <v>16.399999999999999</v>
      </c>
      <c r="R14">
        <f t="shared" si="3"/>
        <v>0.89427312775330392</v>
      </c>
      <c r="S14">
        <f t="shared" si="4"/>
        <v>2375.2766734715806</v>
      </c>
      <c r="T14">
        <f t="shared" si="5"/>
        <v>39.587944557859679</v>
      </c>
      <c r="U14" s="54">
        <f t="shared" si="6"/>
        <v>2662.3288594606211</v>
      </c>
      <c r="V14">
        <f t="shared" si="11"/>
        <v>4060</v>
      </c>
      <c r="W14" s="52">
        <f t="shared" si="7"/>
        <v>1.1627905813953487</v>
      </c>
      <c r="X14">
        <f t="shared" si="8"/>
        <v>46.032489068680491</v>
      </c>
      <c r="Y14">
        <v>46.032489068680491</v>
      </c>
      <c r="Z14">
        <f t="shared" si="9"/>
        <v>2761.9493441208292</v>
      </c>
      <c r="AA14">
        <v>2761.9493441208292</v>
      </c>
      <c r="AB14">
        <f t="shared" si="10"/>
        <v>3095.7309223578313</v>
      </c>
      <c r="AC14">
        <v>4720.9297604651156</v>
      </c>
    </row>
    <row r="15" spans="1:29" x14ac:dyDescent="0.2">
      <c r="A15" t="s">
        <v>36</v>
      </c>
      <c r="B15" t="s">
        <v>8</v>
      </c>
      <c r="C15" t="s">
        <v>28</v>
      </c>
      <c r="D15">
        <v>2</v>
      </c>
      <c r="E15">
        <v>201</v>
      </c>
      <c r="F15" t="s">
        <v>389</v>
      </c>
      <c r="G15" s="27">
        <v>45209</v>
      </c>
      <c r="H15" s="46">
        <v>17</v>
      </c>
      <c r="I15" s="46">
        <v>20</v>
      </c>
      <c r="J15" s="46">
        <f t="shared" si="0"/>
        <v>18.5</v>
      </c>
      <c r="K15" s="46">
        <v>18.5</v>
      </c>
      <c r="L15" s="46">
        <f t="shared" si="1"/>
        <v>37</v>
      </c>
      <c r="M15" s="46">
        <v>37</v>
      </c>
      <c r="N15">
        <v>203</v>
      </c>
      <c r="O15">
        <v>203</v>
      </c>
      <c r="P15" s="46">
        <v>0</v>
      </c>
      <c r="Q15">
        <f t="shared" si="2"/>
        <v>16.399999999999999</v>
      </c>
      <c r="R15">
        <f t="shared" si="3"/>
        <v>0.44713656387665196</v>
      </c>
      <c r="S15">
        <f t="shared" si="4"/>
        <v>1187.6383367357903</v>
      </c>
      <c r="T15">
        <f t="shared" si="5"/>
        <v>19.793972278929839</v>
      </c>
      <c r="U15" s="54">
        <f t="shared" si="6"/>
        <v>1331.1644297303105</v>
      </c>
      <c r="V15">
        <f t="shared" si="11"/>
        <v>2030</v>
      </c>
      <c r="W15" s="52">
        <f t="shared" si="7"/>
        <v>1.1627905813953487</v>
      </c>
      <c r="X15">
        <f t="shared" si="8"/>
        <v>23.016244534340245</v>
      </c>
      <c r="Y15">
        <v>23.016244534340245</v>
      </c>
      <c r="Z15">
        <f t="shared" si="9"/>
        <v>1380.9746720604146</v>
      </c>
      <c r="AA15">
        <v>1380.9746720604146</v>
      </c>
      <c r="AB15">
        <f t="shared" si="10"/>
        <v>1547.8654611789157</v>
      </c>
      <c r="AC15">
        <v>2360.4648802325578</v>
      </c>
    </row>
    <row r="16" spans="1:29" x14ac:dyDescent="0.2">
      <c r="A16" t="s">
        <v>37</v>
      </c>
      <c r="B16" t="s">
        <v>8</v>
      </c>
      <c r="C16" t="s">
        <v>31</v>
      </c>
      <c r="D16">
        <v>2</v>
      </c>
      <c r="E16">
        <v>202</v>
      </c>
      <c r="F16" t="s">
        <v>390</v>
      </c>
      <c r="G16" s="27">
        <v>45209</v>
      </c>
      <c r="H16" s="46">
        <v>14</v>
      </c>
      <c r="I16" s="46">
        <v>19</v>
      </c>
      <c r="J16" s="46">
        <f t="shared" si="0"/>
        <v>16.5</v>
      </c>
      <c r="K16" s="46">
        <v>16.5</v>
      </c>
      <c r="L16" s="46">
        <f t="shared" si="1"/>
        <v>33</v>
      </c>
      <c r="M16" s="46">
        <v>33</v>
      </c>
      <c r="N16" s="46">
        <v>372</v>
      </c>
      <c r="O16" s="46">
        <v>372</v>
      </c>
      <c r="P16" s="46">
        <v>0</v>
      </c>
      <c r="Q16">
        <f t="shared" si="2"/>
        <v>16.399999999999999</v>
      </c>
      <c r="R16">
        <f t="shared" si="3"/>
        <v>0.81938325991189431</v>
      </c>
      <c r="S16">
        <f t="shared" si="4"/>
        <v>2176.3618781562268</v>
      </c>
      <c r="T16">
        <f t="shared" si="5"/>
        <v>36.272697969270446</v>
      </c>
      <c r="U16" s="54">
        <f t="shared" si="6"/>
        <v>2439.3752111314066</v>
      </c>
      <c r="V16">
        <f t="shared" si="11"/>
        <v>3720</v>
      </c>
      <c r="W16" s="52">
        <f t="shared" si="7"/>
        <v>1.1627905813953487</v>
      </c>
      <c r="X16">
        <f t="shared" si="8"/>
        <v>42.177551560465865</v>
      </c>
      <c r="Y16">
        <v>42.177551560465865</v>
      </c>
      <c r="Z16">
        <f t="shared" si="9"/>
        <v>2530.6530936279519</v>
      </c>
      <c r="AA16">
        <v>2530.6530936279519</v>
      </c>
      <c r="AB16">
        <f t="shared" si="10"/>
        <v>2836.48251999289</v>
      </c>
      <c r="AC16">
        <v>4325.5809627906974</v>
      </c>
    </row>
    <row r="17" spans="1:29" x14ac:dyDescent="0.2">
      <c r="A17" t="s">
        <v>38</v>
      </c>
      <c r="B17" t="s">
        <v>8</v>
      </c>
      <c r="C17" t="s">
        <v>31</v>
      </c>
      <c r="D17">
        <v>2</v>
      </c>
      <c r="E17">
        <v>202</v>
      </c>
      <c r="F17" t="s">
        <v>388</v>
      </c>
      <c r="G17" s="27">
        <v>45209</v>
      </c>
      <c r="H17" s="46">
        <v>23</v>
      </c>
      <c r="I17" s="46">
        <v>25</v>
      </c>
      <c r="J17" s="46">
        <f t="shared" si="0"/>
        <v>24</v>
      </c>
      <c r="K17" s="46">
        <v>24</v>
      </c>
      <c r="L17" s="46">
        <f t="shared" si="1"/>
        <v>48</v>
      </c>
      <c r="M17" s="46">
        <v>48</v>
      </c>
      <c r="N17">
        <v>628</v>
      </c>
      <c r="O17">
        <v>628</v>
      </c>
      <c r="P17" s="46">
        <v>0</v>
      </c>
      <c r="Q17">
        <f t="shared" si="2"/>
        <v>16.399999999999999</v>
      </c>
      <c r="R17">
        <f t="shared" si="3"/>
        <v>1.3832599118942732</v>
      </c>
      <c r="S17">
        <f t="shared" si="4"/>
        <v>3674.073278177716</v>
      </c>
      <c r="T17">
        <f t="shared" si="5"/>
        <v>61.234554636295265</v>
      </c>
      <c r="U17" s="54">
        <f t="shared" si="6"/>
        <v>4118.0850338454929</v>
      </c>
      <c r="V17">
        <f t="shared" si="11"/>
        <v>6280</v>
      </c>
      <c r="W17" s="52">
        <f t="shared" si="7"/>
        <v>1.1627905813953487</v>
      </c>
      <c r="X17">
        <f t="shared" si="8"/>
        <v>71.202963387023019</v>
      </c>
      <c r="Y17">
        <v>71.202963387023019</v>
      </c>
      <c r="Z17">
        <f t="shared" si="9"/>
        <v>4272.1778032213815</v>
      </c>
      <c r="AA17">
        <v>4272.1778032213815</v>
      </c>
      <c r="AB17">
        <f t="shared" si="10"/>
        <v>4788.4704907406849</v>
      </c>
      <c r="AC17">
        <v>7302.3248511627899</v>
      </c>
    </row>
    <row r="18" spans="1:29" x14ac:dyDescent="0.2">
      <c r="A18" t="s">
        <v>39</v>
      </c>
      <c r="B18" t="s">
        <v>8</v>
      </c>
      <c r="C18" t="s">
        <v>31</v>
      </c>
      <c r="D18">
        <v>2</v>
      </c>
      <c r="E18">
        <v>202</v>
      </c>
      <c r="F18" t="s">
        <v>389</v>
      </c>
      <c r="G18" s="27">
        <v>45209</v>
      </c>
      <c r="H18" s="46">
        <v>17</v>
      </c>
      <c r="I18" s="46">
        <v>20</v>
      </c>
      <c r="J18" s="46">
        <f t="shared" si="0"/>
        <v>18.5</v>
      </c>
      <c r="K18" s="46">
        <v>18.5</v>
      </c>
      <c r="L18" s="46">
        <f t="shared" si="1"/>
        <v>37</v>
      </c>
      <c r="M18" s="46">
        <v>37</v>
      </c>
      <c r="N18" s="46">
        <v>270</v>
      </c>
      <c r="O18" s="46">
        <v>270</v>
      </c>
      <c r="P18" s="46">
        <v>0</v>
      </c>
      <c r="Q18">
        <f t="shared" si="2"/>
        <v>16.399999999999999</v>
      </c>
      <c r="R18">
        <f t="shared" si="3"/>
        <v>0.59471365638766516</v>
      </c>
      <c r="S18">
        <f t="shared" si="4"/>
        <v>1579.6174922101643</v>
      </c>
      <c r="T18">
        <f t="shared" si="5"/>
        <v>26.326958203502738</v>
      </c>
      <c r="U18" s="54">
        <f t="shared" si="6"/>
        <v>1770.5142661437626</v>
      </c>
      <c r="V18">
        <f t="shared" si="11"/>
        <v>2700</v>
      </c>
      <c r="W18" s="52">
        <f t="shared" si="7"/>
        <v>1.1627905813953487</v>
      </c>
      <c r="X18">
        <f t="shared" si="8"/>
        <v>30.612739035821996</v>
      </c>
      <c r="Y18">
        <v>30.612739035821996</v>
      </c>
      <c r="Z18">
        <f t="shared" si="9"/>
        <v>1836.7643421493196</v>
      </c>
      <c r="AA18">
        <v>1836.7643421493196</v>
      </c>
      <c r="AB18">
        <f t="shared" si="10"/>
        <v>2058.7373128980648</v>
      </c>
      <c r="AC18">
        <v>3139.5345697674416</v>
      </c>
    </row>
    <row r="19" spans="1:29" x14ac:dyDescent="0.2">
      <c r="A19" t="s">
        <v>40</v>
      </c>
      <c r="B19" t="s">
        <v>8</v>
      </c>
      <c r="C19" t="s">
        <v>21</v>
      </c>
      <c r="D19">
        <v>2</v>
      </c>
      <c r="E19">
        <v>203</v>
      </c>
      <c r="F19" t="s">
        <v>390</v>
      </c>
      <c r="G19" s="27">
        <v>45209</v>
      </c>
      <c r="H19" s="46">
        <v>17</v>
      </c>
      <c r="I19" s="46">
        <v>19</v>
      </c>
      <c r="J19" s="46">
        <f t="shared" si="0"/>
        <v>18</v>
      </c>
      <c r="K19" s="46">
        <v>18</v>
      </c>
      <c r="L19" s="46">
        <f t="shared" si="1"/>
        <v>36</v>
      </c>
      <c r="M19" s="46">
        <v>36</v>
      </c>
      <c r="N19" s="46">
        <v>418</v>
      </c>
      <c r="O19" s="46">
        <v>418</v>
      </c>
      <c r="P19" s="46">
        <v>0</v>
      </c>
      <c r="Q19">
        <f t="shared" si="2"/>
        <v>16.399999999999999</v>
      </c>
      <c r="R19">
        <f t="shared" si="3"/>
        <v>0.92070484581497802</v>
      </c>
      <c r="S19">
        <f t="shared" si="4"/>
        <v>2445.4818953475883</v>
      </c>
      <c r="T19">
        <f t="shared" si="5"/>
        <v>40.758031589126475</v>
      </c>
      <c r="U19" s="54">
        <f t="shared" si="6"/>
        <v>2741.0183824003443</v>
      </c>
      <c r="V19">
        <f t="shared" si="11"/>
        <v>4180</v>
      </c>
      <c r="W19" s="52">
        <f t="shared" si="7"/>
        <v>1.1627905813953487</v>
      </c>
      <c r="X19">
        <f t="shared" si="8"/>
        <v>47.393055248050366</v>
      </c>
      <c r="Y19">
        <v>47.393055248050366</v>
      </c>
      <c r="Z19">
        <f t="shared" si="9"/>
        <v>2843.5833148830216</v>
      </c>
      <c r="AA19">
        <v>2843.5833148830216</v>
      </c>
      <c r="AB19">
        <f t="shared" si="10"/>
        <v>3187.2303584866345</v>
      </c>
      <c r="AC19">
        <v>4860.4646302325582</v>
      </c>
    </row>
    <row r="20" spans="1:29" x14ac:dyDescent="0.2">
      <c r="A20" t="s">
        <v>41</v>
      </c>
      <c r="B20" t="s">
        <v>8</v>
      </c>
      <c r="C20" t="s">
        <v>21</v>
      </c>
      <c r="D20">
        <v>2</v>
      </c>
      <c r="E20">
        <v>203</v>
      </c>
      <c r="F20" t="s">
        <v>389</v>
      </c>
      <c r="G20" s="27">
        <v>45209</v>
      </c>
      <c r="H20" s="46">
        <v>14</v>
      </c>
      <c r="I20" s="46">
        <v>11</v>
      </c>
      <c r="J20" s="46">
        <f t="shared" si="0"/>
        <v>12.5</v>
      </c>
      <c r="K20" s="46">
        <v>12.5</v>
      </c>
      <c r="L20" s="46">
        <f t="shared" si="1"/>
        <v>25</v>
      </c>
      <c r="M20" s="46">
        <v>25</v>
      </c>
      <c r="N20" s="46">
        <v>297</v>
      </c>
      <c r="O20" s="46">
        <v>297</v>
      </c>
      <c r="P20" s="46">
        <v>0</v>
      </c>
      <c r="Q20">
        <f t="shared" si="2"/>
        <v>16.399999999999999</v>
      </c>
      <c r="R20">
        <f t="shared" si="3"/>
        <v>0.6541850220264317</v>
      </c>
      <c r="S20">
        <f t="shared" si="4"/>
        <v>1737.5792414311809</v>
      </c>
      <c r="T20">
        <f t="shared" si="5"/>
        <v>28.959654023853016</v>
      </c>
      <c r="U20" s="54">
        <f t="shared" si="6"/>
        <v>1947.565692758139</v>
      </c>
      <c r="V20">
        <f t="shared" si="11"/>
        <v>2970</v>
      </c>
      <c r="W20" s="52">
        <f t="shared" si="7"/>
        <v>1.1627905813953487</v>
      </c>
      <c r="X20">
        <f t="shared" si="8"/>
        <v>33.6740129394042</v>
      </c>
      <c r="Y20">
        <v>33.6740129394042</v>
      </c>
      <c r="Z20">
        <f t="shared" si="9"/>
        <v>2020.4407763642519</v>
      </c>
      <c r="AA20">
        <v>2020.4407763642519</v>
      </c>
      <c r="AB20">
        <f t="shared" si="10"/>
        <v>2264.6110441878714</v>
      </c>
      <c r="AC20">
        <v>3453.4880267441858</v>
      </c>
    </row>
    <row r="21" spans="1:29" x14ac:dyDescent="0.2">
      <c r="A21" t="s">
        <v>42</v>
      </c>
      <c r="B21" t="s">
        <v>8</v>
      </c>
      <c r="C21" t="s">
        <v>25</v>
      </c>
      <c r="D21">
        <v>2</v>
      </c>
      <c r="E21">
        <v>204</v>
      </c>
      <c r="F21" t="s">
        <v>390</v>
      </c>
      <c r="G21" s="27">
        <v>45209</v>
      </c>
      <c r="H21" s="46">
        <v>15</v>
      </c>
      <c r="I21" s="46">
        <v>21</v>
      </c>
      <c r="J21" s="46">
        <f t="shared" si="0"/>
        <v>18</v>
      </c>
      <c r="K21" s="46">
        <v>18</v>
      </c>
      <c r="L21" s="46">
        <f t="shared" si="1"/>
        <v>36</v>
      </c>
      <c r="M21" s="46">
        <v>36</v>
      </c>
      <c r="N21" s="46">
        <v>440</v>
      </c>
      <c r="O21" s="46">
        <v>440</v>
      </c>
      <c r="P21" s="46">
        <v>0</v>
      </c>
      <c r="Q21">
        <f t="shared" si="2"/>
        <v>16.399999999999999</v>
      </c>
      <c r="R21">
        <f t="shared" si="3"/>
        <v>0.96916299559471364</v>
      </c>
      <c r="S21">
        <f t="shared" si="4"/>
        <v>2574.1914687869348</v>
      </c>
      <c r="T21">
        <f t="shared" si="5"/>
        <v>42.903191146448911</v>
      </c>
      <c r="U21" s="54">
        <f t="shared" si="6"/>
        <v>2885.2825077898356</v>
      </c>
      <c r="V21">
        <f t="shared" si="11"/>
        <v>4400</v>
      </c>
      <c r="W21" s="52">
        <f t="shared" si="7"/>
        <v>1.1627905813953487</v>
      </c>
      <c r="X21">
        <f t="shared" si="8"/>
        <v>49.887426576895109</v>
      </c>
      <c r="Y21">
        <v>49.887426576895109</v>
      </c>
      <c r="Z21">
        <f t="shared" si="9"/>
        <v>2993.2455946137065</v>
      </c>
      <c r="AA21">
        <v>2993.2455946137065</v>
      </c>
      <c r="AB21">
        <f t="shared" si="10"/>
        <v>3354.9793247227726</v>
      </c>
      <c r="AC21">
        <v>5116.2785581395347</v>
      </c>
    </row>
    <row r="22" spans="1:29" x14ac:dyDescent="0.2">
      <c r="A22" t="s">
        <v>43</v>
      </c>
      <c r="B22" t="s">
        <v>8</v>
      </c>
      <c r="C22" t="s">
        <v>25</v>
      </c>
      <c r="D22">
        <v>2</v>
      </c>
      <c r="E22">
        <v>204</v>
      </c>
      <c r="F22" t="s">
        <v>389</v>
      </c>
      <c r="G22" s="27">
        <v>45209</v>
      </c>
      <c r="H22" s="46">
        <v>21</v>
      </c>
      <c r="I22" s="46" t="s">
        <v>327</v>
      </c>
      <c r="J22" s="46">
        <f t="shared" si="0"/>
        <v>21</v>
      </c>
      <c r="K22" s="46">
        <v>21</v>
      </c>
      <c r="L22" s="46">
        <v>21</v>
      </c>
      <c r="M22" s="46">
        <v>42</v>
      </c>
      <c r="N22">
        <v>394</v>
      </c>
      <c r="O22">
        <v>394</v>
      </c>
      <c r="P22" s="46">
        <v>0</v>
      </c>
      <c r="Q22">
        <f t="shared" si="2"/>
        <v>16.399999999999999</v>
      </c>
      <c r="R22">
        <f t="shared" si="3"/>
        <v>0.86784140969162993</v>
      </c>
      <c r="S22">
        <f t="shared" si="4"/>
        <v>2305.0714515955733</v>
      </c>
      <c r="T22">
        <f t="shared" si="5"/>
        <v>38.41785752659289</v>
      </c>
      <c r="U22" s="54">
        <f t="shared" si="6"/>
        <v>2583.6393365208983</v>
      </c>
      <c r="V22">
        <f t="shared" si="11"/>
        <v>3940</v>
      </c>
      <c r="W22" s="52">
        <f t="shared" si="7"/>
        <v>1.1627905813953487</v>
      </c>
      <c r="X22">
        <f t="shared" si="8"/>
        <v>44.671922889310622</v>
      </c>
      <c r="Y22">
        <v>44.671922889310622</v>
      </c>
      <c r="Z22">
        <f t="shared" si="9"/>
        <v>2680.3153733586373</v>
      </c>
      <c r="AA22">
        <v>2680.3153733586373</v>
      </c>
      <c r="AB22">
        <f t="shared" si="10"/>
        <v>3004.2314862290282</v>
      </c>
      <c r="AC22">
        <v>4581.3948906976739</v>
      </c>
    </row>
    <row r="23" spans="1:29" x14ac:dyDescent="0.2">
      <c r="A23" t="s">
        <v>44</v>
      </c>
      <c r="B23" t="s">
        <v>8</v>
      </c>
      <c r="C23" t="s">
        <v>31</v>
      </c>
      <c r="D23">
        <v>3</v>
      </c>
      <c r="E23">
        <v>301</v>
      </c>
      <c r="F23" t="s">
        <v>390</v>
      </c>
      <c r="G23" s="27">
        <v>45209</v>
      </c>
      <c r="H23" s="46">
        <v>23</v>
      </c>
      <c r="I23" s="46">
        <v>19</v>
      </c>
      <c r="J23" s="46">
        <f t="shared" si="0"/>
        <v>21</v>
      </c>
      <c r="K23" s="46">
        <v>21</v>
      </c>
      <c r="L23" s="46">
        <f t="shared" si="1"/>
        <v>42</v>
      </c>
      <c r="M23" s="46">
        <v>42</v>
      </c>
      <c r="N23" s="46">
        <v>364</v>
      </c>
      <c r="O23" s="46">
        <v>364</v>
      </c>
      <c r="P23" s="46">
        <v>0</v>
      </c>
      <c r="Q23">
        <f t="shared" si="2"/>
        <v>16.399999999999999</v>
      </c>
      <c r="R23">
        <f t="shared" si="3"/>
        <v>0.80176211453744495</v>
      </c>
      <c r="S23">
        <f t="shared" si="4"/>
        <v>2129.5583969055551</v>
      </c>
      <c r="T23">
        <f t="shared" si="5"/>
        <v>35.492639948425918</v>
      </c>
      <c r="U23" s="54">
        <f t="shared" si="6"/>
        <v>2386.9155291715911</v>
      </c>
      <c r="V23">
        <f t="shared" si="11"/>
        <v>3640</v>
      </c>
      <c r="W23" s="52">
        <f t="shared" si="7"/>
        <v>1.1627905813953487</v>
      </c>
      <c r="X23">
        <f t="shared" si="8"/>
        <v>41.27050744088595</v>
      </c>
      <c r="Y23">
        <v>41.27050744088595</v>
      </c>
      <c r="Z23">
        <f t="shared" si="9"/>
        <v>2476.2304464531571</v>
      </c>
      <c r="AA23">
        <v>2476.2304464531571</v>
      </c>
      <c r="AB23">
        <f t="shared" si="10"/>
        <v>2775.482895907021</v>
      </c>
      <c r="AC23">
        <v>4232.5577162790696</v>
      </c>
    </row>
    <row r="24" spans="1:29" x14ac:dyDescent="0.2">
      <c r="A24" t="s">
        <v>45</v>
      </c>
      <c r="B24" t="s">
        <v>8</v>
      </c>
      <c r="C24" t="s">
        <v>31</v>
      </c>
      <c r="D24">
        <v>3</v>
      </c>
      <c r="E24">
        <v>301</v>
      </c>
      <c r="F24" t="s">
        <v>388</v>
      </c>
      <c r="G24" s="27">
        <v>45209</v>
      </c>
      <c r="H24" s="46">
        <v>25</v>
      </c>
      <c r="I24" s="46">
        <v>25</v>
      </c>
      <c r="J24" s="46">
        <f t="shared" si="0"/>
        <v>25</v>
      </c>
      <c r="K24" s="46">
        <v>25</v>
      </c>
      <c r="L24" s="46">
        <f t="shared" si="1"/>
        <v>50</v>
      </c>
      <c r="M24" s="46">
        <v>50</v>
      </c>
      <c r="N24" s="46">
        <v>518</v>
      </c>
      <c r="O24" s="46">
        <v>518</v>
      </c>
      <c r="P24" s="46">
        <v>0</v>
      </c>
      <c r="Q24">
        <f t="shared" si="2"/>
        <v>16.399999999999999</v>
      </c>
      <c r="R24">
        <f t="shared" si="3"/>
        <v>1.1409691629955947</v>
      </c>
      <c r="S24">
        <f t="shared" si="4"/>
        <v>3030.5254109809821</v>
      </c>
      <c r="T24">
        <f t="shared" si="5"/>
        <v>50.508756849683031</v>
      </c>
      <c r="U24" s="54">
        <f t="shared" si="6"/>
        <v>3396.7644068980335</v>
      </c>
      <c r="V24">
        <f t="shared" si="11"/>
        <v>5180</v>
      </c>
      <c r="W24" s="52">
        <f t="shared" si="7"/>
        <v>1.1627905813953487</v>
      </c>
      <c r="X24">
        <f t="shared" si="8"/>
        <v>58.731106742799234</v>
      </c>
      <c r="Y24">
        <v>58.731106742799234</v>
      </c>
      <c r="Z24">
        <f t="shared" si="9"/>
        <v>3523.8664045679543</v>
      </c>
      <c r="AA24">
        <v>3523.8664045679543</v>
      </c>
      <c r="AB24">
        <f t="shared" si="10"/>
        <v>3949.7256595599915</v>
      </c>
      <c r="AC24">
        <v>6023.2552116279066</v>
      </c>
    </row>
    <row r="25" spans="1:29" x14ac:dyDescent="0.2">
      <c r="A25" t="s">
        <v>46</v>
      </c>
      <c r="B25" t="s">
        <v>8</v>
      </c>
      <c r="C25" t="s">
        <v>31</v>
      </c>
      <c r="D25">
        <v>3</v>
      </c>
      <c r="E25">
        <v>301</v>
      </c>
      <c r="F25" t="s">
        <v>389</v>
      </c>
      <c r="G25" s="27">
        <v>45209</v>
      </c>
      <c r="H25" s="46">
        <v>23</v>
      </c>
      <c r="I25" s="46">
        <v>17</v>
      </c>
      <c r="J25" s="46">
        <f t="shared" si="0"/>
        <v>20</v>
      </c>
      <c r="K25" s="46">
        <v>20</v>
      </c>
      <c r="L25" s="46">
        <f t="shared" si="1"/>
        <v>40</v>
      </c>
      <c r="M25" s="46">
        <v>40</v>
      </c>
      <c r="N25" s="46">
        <v>280</v>
      </c>
      <c r="O25" s="46">
        <v>280</v>
      </c>
      <c r="P25" s="46">
        <v>0</v>
      </c>
      <c r="Q25">
        <f t="shared" si="2"/>
        <v>16.399999999999999</v>
      </c>
      <c r="R25">
        <f t="shared" si="3"/>
        <v>0.61674008810572689</v>
      </c>
      <c r="S25">
        <f t="shared" si="4"/>
        <v>1638.121843773504</v>
      </c>
      <c r="T25">
        <f t="shared" si="5"/>
        <v>27.3020307295584</v>
      </c>
      <c r="U25" s="54">
        <f t="shared" si="6"/>
        <v>1836.0888685935317</v>
      </c>
      <c r="V25">
        <f t="shared" ref="U25:V40" si="12">O25*10</f>
        <v>2800</v>
      </c>
      <c r="W25" s="52">
        <f t="shared" si="7"/>
        <v>1.1627905813953487</v>
      </c>
      <c r="X25">
        <f t="shared" si="8"/>
        <v>31.746544185296887</v>
      </c>
      <c r="Y25">
        <v>31.746544185296887</v>
      </c>
      <c r="Z25">
        <f t="shared" si="9"/>
        <v>1904.7926511178134</v>
      </c>
      <c r="AA25">
        <v>1904.7926511178134</v>
      </c>
      <c r="AB25">
        <f t="shared" si="10"/>
        <v>2134.9868430054007</v>
      </c>
      <c r="AC25">
        <v>3255.8136279069763</v>
      </c>
    </row>
    <row r="26" spans="1:29" x14ac:dyDescent="0.2">
      <c r="A26" t="s">
        <v>47</v>
      </c>
      <c r="B26" t="s">
        <v>8</v>
      </c>
      <c r="C26" t="s">
        <v>21</v>
      </c>
      <c r="D26">
        <v>3</v>
      </c>
      <c r="E26">
        <v>302</v>
      </c>
      <c r="F26" t="s">
        <v>390</v>
      </c>
      <c r="G26" s="27">
        <v>45209</v>
      </c>
      <c r="H26" s="46">
        <v>18</v>
      </c>
      <c r="I26" s="46">
        <v>22</v>
      </c>
      <c r="J26" s="46">
        <f t="shared" si="0"/>
        <v>20</v>
      </c>
      <c r="K26" s="46">
        <v>20</v>
      </c>
      <c r="L26" s="46">
        <f t="shared" si="1"/>
        <v>40</v>
      </c>
      <c r="M26" s="46">
        <v>40</v>
      </c>
      <c r="N26" s="46">
        <v>303</v>
      </c>
      <c r="O26" s="46">
        <v>303</v>
      </c>
      <c r="P26" s="46">
        <v>0</v>
      </c>
      <c r="Q26">
        <f t="shared" si="2"/>
        <v>16.399999999999999</v>
      </c>
      <c r="R26">
        <f t="shared" si="3"/>
        <v>0.66740088105726869</v>
      </c>
      <c r="S26">
        <f t="shared" si="4"/>
        <v>1772.6818523691845</v>
      </c>
      <c r="T26">
        <f t="shared" si="5"/>
        <v>29.54469753948641</v>
      </c>
      <c r="U26" s="54">
        <f t="shared" si="6"/>
        <v>1986.9104542280004</v>
      </c>
      <c r="V26">
        <f t="shared" si="12"/>
        <v>3030</v>
      </c>
      <c r="W26" s="52">
        <f t="shared" si="7"/>
        <v>1.1627905813953487</v>
      </c>
      <c r="X26">
        <f t="shared" si="8"/>
        <v>34.354296029089134</v>
      </c>
      <c r="Y26">
        <v>34.354296029089134</v>
      </c>
      <c r="Z26">
        <f t="shared" si="9"/>
        <v>2061.257761745348</v>
      </c>
      <c r="AA26">
        <v>2061.257761745348</v>
      </c>
      <c r="AB26">
        <f t="shared" si="10"/>
        <v>2310.3607622522732</v>
      </c>
      <c r="AC26">
        <v>3523.2554616279067</v>
      </c>
    </row>
    <row r="27" spans="1:29" x14ac:dyDescent="0.2">
      <c r="A27" t="s">
        <v>48</v>
      </c>
      <c r="B27" t="s">
        <v>8</v>
      </c>
      <c r="C27" t="s">
        <v>21</v>
      </c>
      <c r="D27">
        <v>3</v>
      </c>
      <c r="E27">
        <v>302</v>
      </c>
      <c r="F27" t="s">
        <v>389</v>
      </c>
      <c r="G27" s="27">
        <v>45209</v>
      </c>
      <c r="H27" s="46">
        <v>19</v>
      </c>
      <c r="I27" s="46">
        <v>13</v>
      </c>
      <c r="J27" s="46">
        <f t="shared" si="0"/>
        <v>16</v>
      </c>
      <c r="K27" s="46">
        <v>16</v>
      </c>
      <c r="L27" s="46">
        <f t="shared" si="1"/>
        <v>32</v>
      </c>
      <c r="M27" s="46">
        <v>32</v>
      </c>
      <c r="N27">
        <v>288</v>
      </c>
      <c r="O27">
        <v>288</v>
      </c>
      <c r="P27" s="46">
        <v>0</v>
      </c>
      <c r="Q27">
        <f t="shared" si="2"/>
        <v>16.399999999999999</v>
      </c>
      <c r="R27">
        <f t="shared" si="3"/>
        <v>0.63436123348017626</v>
      </c>
      <c r="S27">
        <f t="shared" si="4"/>
        <v>1684.9253250241757</v>
      </c>
      <c r="T27">
        <f t="shared" si="5"/>
        <v>28.082088750402928</v>
      </c>
      <c r="U27" s="54">
        <f t="shared" si="6"/>
        <v>1888.5485505533472</v>
      </c>
      <c r="V27">
        <f t="shared" si="12"/>
        <v>2880</v>
      </c>
      <c r="W27" s="52">
        <f t="shared" si="7"/>
        <v>1.1627905813953487</v>
      </c>
      <c r="X27">
        <f t="shared" si="8"/>
        <v>32.653588304876806</v>
      </c>
      <c r="Y27">
        <v>32.653588304876806</v>
      </c>
      <c r="Z27">
        <f t="shared" si="9"/>
        <v>1959.2152982926082</v>
      </c>
      <c r="AA27">
        <v>1959.2152982926082</v>
      </c>
      <c r="AB27">
        <f t="shared" si="10"/>
        <v>2195.9864670912698</v>
      </c>
      <c r="AC27">
        <v>3348.8368744186046</v>
      </c>
    </row>
    <row r="28" spans="1:29" x14ac:dyDescent="0.2">
      <c r="A28" t="s">
        <v>49</v>
      </c>
      <c r="B28" t="s">
        <v>8</v>
      </c>
      <c r="C28" t="s">
        <v>25</v>
      </c>
      <c r="D28">
        <v>3</v>
      </c>
      <c r="E28">
        <v>303</v>
      </c>
      <c r="F28" t="s">
        <v>390</v>
      </c>
      <c r="G28" s="27">
        <v>45209</v>
      </c>
      <c r="H28" s="46">
        <v>19</v>
      </c>
      <c r="I28" s="46">
        <v>27</v>
      </c>
      <c r="J28" s="46">
        <f t="shared" si="0"/>
        <v>23</v>
      </c>
      <c r="K28" s="46">
        <v>23</v>
      </c>
      <c r="L28" s="46">
        <f t="shared" si="1"/>
        <v>46</v>
      </c>
      <c r="M28" s="46">
        <v>46</v>
      </c>
      <c r="N28" s="46">
        <v>445</v>
      </c>
      <c r="O28" s="46">
        <v>445</v>
      </c>
      <c r="P28" s="46">
        <v>0</v>
      </c>
      <c r="Q28">
        <f t="shared" si="2"/>
        <v>16.399999999999999</v>
      </c>
      <c r="R28">
        <f t="shared" si="3"/>
        <v>0.98017621145374445</v>
      </c>
      <c r="S28">
        <f t="shared" si="4"/>
        <v>2603.4436445686042</v>
      </c>
      <c r="T28">
        <f t="shared" si="5"/>
        <v>43.390727409476739</v>
      </c>
      <c r="U28" s="54">
        <f t="shared" si="6"/>
        <v>2918.0698090147198</v>
      </c>
      <c r="V28">
        <f t="shared" si="12"/>
        <v>4450</v>
      </c>
      <c r="W28" s="52">
        <f t="shared" si="7"/>
        <v>1.1627905813953487</v>
      </c>
      <c r="X28">
        <f t="shared" si="8"/>
        <v>50.45432915163255</v>
      </c>
      <c r="Y28">
        <v>50.45432915163255</v>
      </c>
      <c r="Z28">
        <f t="shared" si="9"/>
        <v>3027.2597490979529</v>
      </c>
      <c r="AA28">
        <v>3027.2597490979529</v>
      </c>
      <c r="AB28">
        <f t="shared" si="10"/>
        <v>3393.1040897764401</v>
      </c>
      <c r="AC28">
        <v>5174.418087209302</v>
      </c>
    </row>
    <row r="29" spans="1:29" x14ac:dyDescent="0.2">
      <c r="A29" t="s">
        <v>50</v>
      </c>
      <c r="B29" t="s">
        <v>8</v>
      </c>
      <c r="C29" t="s">
        <v>25</v>
      </c>
      <c r="D29">
        <v>3</v>
      </c>
      <c r="E29">
        <v>303</v>
      </c>
      <c r="F29" t="s">
        <v>389</v>
      </c>
      <c r="G29" s="27">
        <v>45209</v>
      </c>
      <c r="H29" s="46">
        <v>14</v>
      </c>
      <c r="I29" s="46">
        <v>15</v>
      </c>
      <c r="J29" s="46">
        <f t="shared" si="0"/>
        <v>14.5</v>
      </c>
      <c r="K29" s="46">
        <v>14.5</v>
      </c>
      <c r="L29" s="46">
        <f t="shared" si="1"/>
        <v>29</v>
      </c>
      <c r="M29" s="46">
        <v>29</v>
      </c>
      <c r="N29" s="46">
        <v>236</v>
      </c>
      <c r="O29" s="46">
        <v>236</v>
      </c>
      <c r="P29" s="46">
        <v>0</v>
      </c>
      <c r="Q29">
        <f t="shared" si="2"/>
        <v>16.399999999999999</v>
      </c>
      <c r="R29">
        <f t="shared" si="3"/>
        <v>0.51982378854625555</v>
      </c>
      <c r="S29">
        <f t="shared" si="4"/>
        <v>1380.7026968948105</v>
      </c>
      <c r="T29">
        <f t="shared" si="5"/>
        <v>23.011711614913509</v>
      </c>
      <c r="U29" s="54">
        <f t="shared" si="6"/>
        <v>1547.5606178145483</v>
      </c>
      <c r="V29">
        <f t="shared" si="12"/>
        <v>2360</v>
      </c>
      <c r="W29" s="52">
        <f t="shared" si="7"/>
        <v>1.1627905813953487</v>
      </c>
      <c r="X29">
        <f t="shared" si="8"/>
        <v>26.757801527607377</v>
      </c>
      <c r="Y29">
        <v>26.757801527607377</v>
      </c>
      <c r="Z29">
        <f t="shared" si="9"/>
        <v>1605.4680916564428</v>
      </c>
      <c r="AA29">
        <v>1605.4680916564428</v>
      </c>
      <c r="AB29">
        <f t="shared" si="10"/>
        <v>1799.4889105331238</v>
      </c>
      <c r="AC29">
        <v>2744.1857720930229</v>
      </c>
    </row>
    <row r="30" spans="1:29" x14ac:dyDescent="0.2">
      <c r="A30" t="s">
        <v>51</v>
      </c>
      <c r="B30" t="s">
        <v>8</v>
      </c>
      <c r="C30" t="s">
        <v>28</v>
      </c>
      <c r="D30">
        <v>3</v>
      </c>
      <c r="E30">
        <v>304</v>
      </c>
      <c r="F30" t="s">
        <v>390</v>
      </c>
      <c r="G30" s="27">
        <v>45209</v>
      </c>
      <c r="H30" s="46">
        <v>22</v>
      </c>
      <c r="I30" s="46">
        <v>17</v>
      </c>
      <c r="J30" s="46">
        <f t="shared" si="0"/>
        <v>19.5</v>
      </c>
      <c r="K30" s="46">
        <v>19.5</v>
      </c>
      <c r="L30" s="46">
        <f t="shared" si="1"/>
        <v>39</v>
      </c>
      <c r="M30" s="46">
        <v>39</v>
      </c>
      <c r="N30" s="46">
        <v>418</v>
      </c>
      <c r="O30" s="46">
        <v>418</v>
      </c>
      <c r="P30" s="46">
        <v>0</v>
      </c>
      <c r="Q30">
        <f t="shared" si="2"/>
        <v>16.399999999999999</v>
      </c>
      <c r="R30">
        <f t="shared" si="3"/>
        <v>0.92070484581497802</v>
      </c>
      <c r="S30">
        <f t="shared" si="4"/>
        <v>2445.4818953475883</v>
      </c>
      <c r="T30">
        <f t="shared" si="5"/>
        <v>40.758031589126475</v>
      </c>
      <c r="U30" s="54">
        <f t="shared" si="6"/>
        <v>2741.0183824003443</v>
      </c>
      <c r="V30">
        <f t="shared" si="12"/>
        <v>4180</v>
      </c>
      <c r="W30" s="52">
        <f t="shared" si="7"/>
        <v>1.1627905813953487</v>
      </c>
      <c r="X30">
        <f t="shared" si="8"/>
        <v>47.393055248050366</v>
      </c>
      <c r="Y30">
        <v>47.393055248050366</v>
      </c>
      <c r="Z30">
        <f t="shared" si="9"/>
        <v>2843.5833148830216</v>
      </c>
      <c r="AA30">
        <v>2843.5833148830216</v>
      </c>
      <c r="AB30">
        <f t="shared" si="10"/>
        <v>3187.2303584866345</v>
      </c>
      <c r="AC30">
        <v>4860.4646302325582</v>
      </c>
    </row>
    <row r="31" spans="1:29" x14ac:dyDescent="0.2">
      <c r="A31" t="s">
        <v>52</v>
      </c>
      <c r="B31" t="s">
        <v>8</v>
      </c>
      <c r="C31" t="s">
        <v>28</v>
      </c>
      <c r="D31">
        <v>3</v>
      </c>
      <c r="E31">
        <v>304</v>
      </c>
      <c r="F31" t="s">
        <v>389</v>
      </c>
      <c r="G31" s="27">
        <v>45209</v>
      </c>
      <c r="H31" s="46">
        <v>19</v>
      </c>
      <c r="I31" s="46">
        <v>22</v>
      </c>
      <c r="J31" s="46">
        <f t="shared" si="0"/>
        <v>20.5</v>
      </c>
      <c r="K31" s="46">
        <v>20.5</v>
      </c>
      <c r="L31" s="46">
        <v>41</v>
      </c>
      <c r="M31" s="46">
        <v>41</v>
      </c>
      <c r="N31" s="46">
        <v>373</v>
      </c>
      <c r="O31" s="46">
        <v>373</v>
      </c>
      <c r="P31" s="46">
        <v>0</v>
      </c>
      <c r="Q31">
        <f t="shared" si="2"/>
        <v>16.399999999999999</v>
      </c>
      <c r="R31">
        <f t="shared" si="3"/>
        <v>0.82158590308370039</v>
      </c>
      <c r="S31">
        <f t="shared" si="4"/>
        <v>2182.2123133125606</v>
      </c>
      <c r="T31">
        <f t="shared" si="5"/>
        <v>36.370205221876013</v>
      </c>
      <c r="U31" s="54">
        <f t="shared" si="6"/>
        <v>2445.9326713763835</v>
      </c>
      <c r="V31">
        <f t="shared" si="12"/>
        <v>3730</v>
      </c>
      <c r="W31" s="52">
        <f t="shared" si="7"/>
        <v>1.1627905813953487</v>
      </c>
      <c r="X31">
        <f t="shared" si="8"/>
        <v>42.290932075413359</v>
      </c>
      <c r="Y31">
        <v>42.290932075413359</v>
      </c>
      <c r="Z31">
        <f t="shared" si="9"/>
        <v>2537.455924524801</v>
      </c>
      <c r="AA31">
        <v>2537.455924524801</v>
      </c>
      <c r="AB31">
        <f t="shared" si="10"/>
        <v>2844.1074730036235</v>
      </c>
      <c r="AC31">
        <v>4337.2088686046509</v>
      </c>
    </row>
    <row r="32" spans="1:29" x14ac:dyDescent="0.2">
      <c r="A32" t="s">
        <v>53</v>
      </c>
      <c r="B32" t="s">
        <v>8</v>
      </c>
      <c r="C32" t="s">
        <v>25</v>
      </c>
      <c r="D32">
        <v>4</v>
      </c>
      <c r="E32">
        <v>401</v>
      </c>
      <c r="F32" t="s">
        <v>390</v>
      </c>
      <c r="G32" s="27">
        <v>45209</v>
      </c>
      <c r="H32" s="46">
        <v>14</v>
      </c>
      <c r="I32" s="46">
        <v>15</v>
      </c>
      <c r="J32" s="46">
        <f t="shared" si="0"/>
        <v>14.5</v>
      </c>
      <c r="K32" s="46">
        <v>14.5</v>
      </c>
      <c r="L32" s="46">
        <f t="shared" si="1"/>
        <v>29</v>
      </c>
      <c r="M32" s="46">
        <v>29</v>
      </c>
      <c r="N32" s="46">
        <v>372</v>
      </c>
      <c r="O32" s="46">
        <v>372</v>
      </c>
      <c r="P32" s="46">
        <v>0</v>
      </c>
      <c r="Q32">
        <f t="shared" si="2"/>
        <v>16.399999999999999</v>
      </c>
      <c r="R32">
        <f t="shared" si="3"/>
        <v>0.81938325991189431</v>
      </c>
      <c r="S32">
        <f t="shared" si="4"/>
        <v>2176.3618781562268</v>
      </c>
      <c r="T32">
        <f t="shared" si="5"/>
        <v>36.272697969270446</v>
      </c>
      <c r="U32" s="54">
        <f t="shared" si="6"/>
        <v>2439.3752111314066</v>
      </c>
      <c r="V32">
        <f t="shared" si="12"/>
        <v>3720</v>
      </c>
      <c r="W32" s="52">
        <f t="shared" si="7"/>
        <v>1.1627905813953487</v>
      </c>
      <c r="X32">
        <f t="shared" si="8"/>
        <v>42.177551560465865</v>
      </c>
      <c r="Y32">
        <v>42.177551560465865</v>
      </c>
      <c r="Z32">
        <f t="shared" si="9"/>
        <v>2530.6530936279519</v>
      </c>
      <c r="AA32">
        <v>2530.6530936279519</v>
      </c>
      <c r="AB32">
        <f t="shared" si="10"/>
        <v>2836.48251999289</v>
      </c>
      <c r="AC32">
        <v>4325.5809627906974</v>
      </c>
    </row>
    <row r="33" spans="1:29" x14ac:dyDescent="0.2">
      <c r="A33" t="s">
        <v>54</v>
      </c>
      <c r="B33" t="s">
        <v>8</v>
      </c>
      <c r="C33" t="s">
        <v>25</v>
      </c>
      <c r="D33">
        <v>4</v>
      </c>
      <c r="E33">
        <v>401</v>
      </c>
      <c r="F33" t="s">
        <v>389</v>
      </c>
      <c r="G33" s="27">
        <v>45209</v>
      </c>
      <c r="H33" s="46">
        <v>18</v>
      </c>
      <c r="I33" s="46">
        <v>20</v>
      </c>
      <c r="J33" s="46">
        <f t="shared" si="0"/>
        <v>19</v>
      </c>
      <c r="K33" s="46">
        <v>19</v>
      </c>
      <c r="L33" s="46">
        <f t="shared" si="1"/>
        <v>38</v>
      </c>
      <c r="M33" s="46">
        <v>38</v>
      </c>
      <c r="N33" s="46">
        <v>299</v>
      </c>
      <c r="O33" s="46">
        <v>299</v>
      </c>
      <c r="P33" s="46">
        <v>0</v>
      </c>
      <c r="Q33">
        <f t="shared" si="2"/>
        <v>16.399999999999999</v>
      </c>
      <c r="R33">
        <f t="shared" si="3"/>
        <v>0.65859030837004406</v>
      </c>
      <c r="S33">
        <f t="shared" si="4"/>
        <v>1749.2801117438489</v>
      </c>
      <c r="T33">
        <f t="shared" si="5"/>
        <v>29.15466852906415</v>
      </c>
      <c r="U33" s="54">
        <f t="shared" si="6"/>
        <v>1960.6806132480929</v>
      </c>
      <c r="V33">
        <f t="shared" si="12"/>
        <v>2990</v>
      </c>
      <c r="W33" s="52">
        <f t="shared" si="7"/>
        <v>1.1627905813953487</v>
      </c>
      <c r="X33">
        <f t="shared" si="8"/>
        <v>33.900773969299181</v>
      </c>
      <c r="Y33">
        <v>33.900773969299181</v>
      </c>
      <c r="Z33">
        <f t="shared" si="9"/>
        <v>2034.0464381579507</v>
      </c>
      <c r="AA33">
        <v>2034.0464381579507</v>
      </c>
      <c r="AB33">
        <f t="shared" si="10"/>
        <v>2279.8609502093386</v>
      </c>
      <c r="AC33">
        <v>3476.7438383720928</v>
      </c>
    </row>
    <row r="34" spans="1:29" x14ac:dyDescent="0.2">
      <c r="A34" t="s">
        <v>55</v>
      </c>
      <c r="B34" t="s">
        <v>8</v>
      </c>
      <c r="C34" t="s">
        <v>28</v>
      </c>
      <c r="D34">
        <v>4</v>
      </c>
      <c r="E34">
        <v>402</v>
      </c>
      <c r="F34" t="s">
        <v>390</v>
      </c>
      <c r="G34" s="27">
        <v>45209</v>
      </c>
      <c r="H34" s="46">
        <v>14</v>
      </c>
      <c r="I34" s="46">
        <v>25</v>
      </c>
      <c r="J34" s="46">
        <f t="shared" si="0"/>
        <v>19.5</v>
      </c>
      <c r="K34" s="46">
        <v>19.5</v>
      </c>
      <c r="L34" s="46">
        <f t="shared" si="1"/>
        <v>39</v>
      </c>
      <c r="M34" s="46">
        <v>39</v>
      </c>
      <c r="N34" s="46">
        <v>333</v>
      </c>
      <c r="O34" s="46">
        <v>333</v>
      </c>
      <c r="P34" s="46">
        <v>0</v>
      </c>
      <c r="Q34">
        <f t="shared" si="2"/>
        <v>16.399999999999999</v>
      </c>
      <c r="R34">
        <f t="shared" si="3"/>
        <v>0.73348017621145378</v>
      </c>
      <c r="S34">
        <f t="shared" si="4"/>
        <v>1948.1949070592029</v>
      </c>
      <c r="T34">
        <f t="shared" si="5"/>
        <v>32.469915117653379</v>
      </c>
      <c r="U34" s="54">
        <f t="shared" si="6"/>
        <v>2183.6342615773074</v>
      </c>
      <c r="V34">
        <f t="shared" si="12"/>
        <v>3330</v>
      </c>
      <c r="W34" s="52">
        <f t="shared" si="7"/>
        <v>1.1627905813953487</v>
      </c>
      <c r="X34">
        <f t="shared" si="8"/>
        <v>37.755711477513799</v>
      </c>
      <c r="Y34">
        <v>37.755711477513799</v>
      </c>
      <c r="Z34">
        <f t="shared" si="9"/>
        <v>2265.3426886508278</v>
      </c>
      <c r="AA34">
        <v>2265.3426886508278</v>
      </c>
      <c r="AB34">
        <f t="shared" si="10"/>
        <v>2539.1093525742804</v>
      </c>
      <c r="AC34">
        <v>3872.0926360465114</v>
      </c>
    </row>
    <row r="35" spans="1:29" x14ac:dyDescent="0.2">
      <c r="A35" t="s">
        <v>56</v>
      </c>
      <c r="B35" t="s">
        <v>8</v>
      </c>
      <c r="C35" t="s">
        <v>28</v>
      </c>
      <c r="D35">
        <v>4</v>
      </c>
      <c r="E35">
        <v>402</v>
      </c>
      <c r="F35" t="s">
        <v>389</v>
      </c>
      <c r="G35" s="27">
        <v>45209</v>
      </c>
      <c r="H35" s="46">
        <v>6</v>
      </c>
      <c r="I35" s="46">
        <v>15</v>
      </c>
      <c r="J35" s="46">
        <f t="shared" si="0"/>
        <v>10.5</v>
      </c>
      <c r="K35" s="46">
        <v>10.5</v>
      </c>
      <c r="L35" s="46">
        <f t="shared" si="1"/>
        <v>21</v>
      </c>
      <c r="M35" s="46">
        <v>21</v>
      </c>
      <c r="N35" s="46">
        <v>222</v>
      </c>
      <c r="O35" s="46">
        <v>222</v>
      </c>
      <c r="P35" s="46">
        <v>0</v>
      </c>
      <c r="Q35">
        <f t="shared" si="2"/>
        <v>16.399999999999999</v>
      </c>
      <c r="R35">
        <f t="shared" si="3"/>
        <v>0.48898678414096919</v>
      </c>
      <c r="S35">
        <f t="shared" si="4"/>
        <v>1298.7966047061352</v>
      </c>
      <c r="T35">
        <f t="shared" si="5"/>
        <v>21.646610078435586</v>
      </c>
      <c r="U35" s="54">
        <f t="shared" si="6"/>
        <v>1455.7561743848714</v>
      </c>
      <c r="V35">
        <f t="shared" si="12"/>
        <v>2220</v>
      </c>
      <c r="W35" s="52">
        <f t="shared" si="7"/>
        <v>1.1627905813953487</v>
      </c>
      <c r="X35">
        <f t="shared" si="8"/>
        <v>25.170474318342531</v>
      </c>
      <c r="Y35">
        <v>25.170474318342531</v>
      </c>
      <c r="Z35">
        <f t="shared" si="9"/>
        <v>1510.2284591005518</v>
      </c>
      <c r="AA35">
        <v>1510.2284591005518</v>
      </c>
      <c r="AB35">
        <f t="shared" si="10"/>
        <v>1692.7395683828533</v>
      </c>
      <c r="AC35">
        <v>2581.3950906976743</v>
      </c>
    </row>
    <row r="36" spans="1:29" x14ac:dyDescent="0.2">
      <c r="A36" t="s">
        <v>57</v>
      </c>
      <c r="B36" t="s">
        <v>8</v>
      </c>
      <c r="C36" t="s">
        <v>31</v>
      </c>
      <c r="D36">
        <v>4</v>
      </c>
      <c r="E36">
        <v>403</v>
      </c>
      <c r="F36" t="s">
        <v>390</v>
      </c>
      <c r="G36" s="27">
        <v>45209</v>
      </c>
      <c r="H36" s="46">
        <v>11</v>
      </c>
      <c r="I36" s="46">
        <v>23</v>
      </c>
      <c r="J36" s="46">
        <f t="shared" si="0"/>
        <v>17</v>
      </c>
      <c r="K36" s="46">
        <v>17</v>
      </c>
      <c r="L36" s="46">
        <f t="shared" si="1"/>
        <v>34</v>
      </c>
      <c r="M36" s="46">
        <v>34</v>
      </c>
      <c r="N36" s="46">
        <v>327</v>
      </c>
      <c r="O36" s="46">
        <v>327</v>
      </c>
      <c r="P36" s="46">
        <v>0</v>
      </c>
      <c r="Q36">
        <f t="shared" si="2"/>
        <v>16.399999999999999</v>
      </c>
      <c r="R36">
        <f t="shared" si="3"/>
        <v>0.72026431718061679</v>
      </c>
      <c r="S36">
        <f t="shared" si="4"/>
        <v>1913.0922961211993</v>
      </c>
      <c r="T36">
        <f t="shared" si="5"/>
        <v>31.884871602019988</v>
      </c>
      <c r="U36" s="54">
        <f t="shared" si="6"/>
        <v>2144.2895001074462</v>
      </c>
      <c r="V36">
        <f t="shared" si="12"/>
        <v>3270</v>
      </c>
      <c r="W36" s="52">
        <f t="shared" si="7"/>
        <v>1.1627905813953487</v>
      </c>
      <c r="X36">
        <f t="shared" si="8"/>
        <v>37.075428387828865</v>
      </c>
      <c r="Y36">
        <v>37.075428387828865</v>
      </c>
      <c r="Z36">
        <f t="shared" si="9"/>
        <v>2224.5257032697318</v>
      </c>
      <c r="AA36">
        <v>2224.5257032697318</v>
      </c>
      <c r="AB36">
        <f t="shared" si="10"/>
        <v>2493.359634509879</v>
      </c>
      <c r="AC36">
        <v>3802.3252011627906</v>
      </c>
    </row>
    <row r="37" spans="1:29" x14ac:dyDescent="0.2">
      <c r="A37" t="s">
        <v>58</v>
      </c>
      <c r="B37" t="s">
        <v>8</v>
      </c>
      <c r="C37" t="s">
        <v>31</v>
      </c>
      <c r="D37">
        <v>4</v>
      </c>
      <c r="E37">
        <v>403</v>
      </c>
      <c r="F37" t="s">
        <v>388</v>
      </c>
      <c r="G37" s="27">
        <v>45209</v>
      </c>
      <c r="H37" s="46">
        <v>17</v>
      </c>
      <c r="I37" s="46">
        <v>19</v>
      </c>
      <c r="J37" s="46">
        <f t="shared" si="0"/>
        <v>18</v>
      </c>
      <c r="K37" s="46">
        <v>18</v>
      </c>
      <c r="L37" s="46">
        <f t="shared" si="1"/>
        <v>36</v>
      </c>
      <c r="M37" s="46">
        <v>36</v>
      </c>
      <c r="N37" s="46">
        <v>443</v>
      </c>
      <c r="O37" s="46">
        <v>443</v>
      </c>
      <c r="P37" s="46">
        <v>0</v>
      </c>
      <c r="Q37">
        <f t="shared" si="2"/>
        <v>16.399999999999999</v>
      </c>
      <c r="R37">
        <f t="shared" si="3"/>
        <v>0.97577092511013219</v>
      </c>
      <c r="S37">
        <f t="shared" si="4"/>
        <v>2591.7427742559366</v>
      </c>
      <c r="T37">
        <f t="shared" si="5"/>
        <v>43.195712904265612</v>
      </c>
      <c r="U37" s="54">
        <f t="shared" si="6"/>
        <v>2904.9548885247664</v>
      </c>
      <c r="V37">
        <f t="shared" si="12"/>
        <v>4430</v>
      </c>
      <c r="W37" s="52">
        <f t="shared" si="7"/>
        <v>1.1627905813953487</v>
      </c>
      <c r="X37">
        <f t="shared" si="8"/>
        <v>50.227568121737576</v>
      </c>
      <c r="Y37">
        <v>50.227568121737576</v>
      </c>
      <c r="Z37">
        <f t="shared" si="9"/>
        <v>3013.6540873042545</v>
      </c>
      <c r="AA37">
        <v>3013.6540873042545</v>
      </c>
      <c r="AB37">
        <f t="shared" si="10"/>
        <v>3377.8541837549737</v>
      </c>
      <c r="AC37">
        <v>5151.1622755813951</v>
      </c>
    </row>
    <row r="38" spans="1:29" x14ac:dyDescent="0.2">
      <c r="A38" t="s">
        <v>59</v>
      </c>
      <c r="B38" t="s">
        <v>8</v>
      </c>
      <c r="C38" t="s">
        <v>31</v>
      </c>
      <c r="D38">
        <v>4</v>
      </c>
      <c r="E38">
        <v>403</v>
      </c>
      <c r="F38" t="s">
        <v>389</v>
      </c>
      <c r="G38" s="27">
        <v>45209</v>
      </c>
      <c r="H38" s="46">
        <v>20</v>
      </c>
      <c r="I38" s="46">
        <v>27</v>
      </c>
      <c r="J38" s="46">
        <f t="shared" si="0"/>
        <v>23.5</v>
      </c>
      <c r="K38" s="46">
        <v>23.5</v>
      </c>
      <c r="L38" s="46">
        <f t="shared" si="1"/>
        <v>47</v>
      </c>
      <c r="M38" s="46">
        <v>47</v>
      </c>
      <c r="N38" s="46">
        <v>253</v>
      </c>
      <c r="O38" s="46">
        <v>253</v>
      </c>
      <c r="P38" s="46">
        <v>0</v>
      </c>
      <c r="Q38">
        <f t="shared" si="2"/>
        <v>16.399999999999999</v>
      </c>
      <c r="R38">
        <f t="shared" si="3"/>
        <v>0.55726872246696035</v>
      </c>
      <c r="S38">
        <f t="shared" si="4"/>
        <v>1480.1600945524874</v>
      </c>
      <c r="T38">
        <f t="shared" si="5"/>
        <v>24.669334909208125</v>
      </c>
      <c r="U38" s="54">
        <f t="shared" si="6"/>
        <v>1659.0374419791553</v>
      </c>
      <c r="V38">
        <f t="shared" si="12"/>
        <v>2530</v>
      </c>
      <c r="W38" s="52">
        <f t="shared" si="7"/>
        <v>1.1627905813953487</v>
      </c>
      <c r="X38">
        <f t="shared" si="8"/>
        <v>28.68527028171469</v>
      </c>
      <c r="Y38">
        <v>28.68527028171469</v>
      </c>
      <c r="Z38">
        <f t="shared" si="9"/>
        <v>1721.1162169028812</v>
      </c>
      <c r="AA38">
        <v>1721.1162169028812</v>
      </c>
      <c r="AB38">
        <f t="shared" si="10"/>
        <v>1929.1131117155942</v>
      </c>
      <c r="AC38">
        <v>2941.8601709302325</v>
      </c>
    </row>
    <row r="39" spans="1:29" x14ac:dyDescent="0.2">
      <c r="A39" t="s">
        <v>60</v>
      </c>
      <c r="B39" t="s">
        <v>8</v>
      </c>
      <c r="C39" t="s">
        <v>21</v>
      </c>
      <c r="D39">
        <v>4</v>
      </c>
      <c r="E39">
        <v>404</v>
      </c>
      <c r="F39" t="s">
        <v>390</v>
      </c>
      <c r="G39" s="27">
        <v>45209</v>
      </c>
      <c r="H39" s="46">
        <v>28</v>
      </c>
      <c r="I39" s="46">
        <v>25</v>
      </c>
      <c r="J39" s="46">
        <f t="shared" si="0"/>
        <v>26.5</v>
      </c>
      <c r="K39" s="46">
        <v>26.5</v>
      </c>
      <c r="L39" s="46">
        <f t="shared" si="1"/>
        <v>53</v>
      </c>
      <c r="M39" s="46">
        <v>53</v>
      </c>
      <c r="N39" s="46">
        <v>317</v>
      </c>
      <c r="O39" s="46">
        <v>317</v>
      </c>
      <c r="P39" s="46">
        <v>0</v>
      </c>
      <c r="Q39">
        <f t="shared" si="2"/>
        <v>16.399999999999999</v>
      </c>
      <c r="R39">
        <f t="shared" si="3"/>
        <v>0.69823788546255505</v>
      </c>
      <c r="S39">
        <f t="shared" si="4"/>
        <v>1854.5879445578598</v>
      </c>
      <c r="T39">
        <f t="shared" si="5"/>
        <v>30.90979907596433</v>
      </c>
      <c r="U39" s="54">
        <f t="shared" si="6"/>
        <v>2078.7148976576768</v>
      </c>
      <c r="V39">
        <f t="shared" si="12"/>
        <v>3170</v>
      </c>
      <c r="W39" s="52">
        <f t="shared" si="7"/>
        <v>1.1627905813953487</v>
      </c>
      <c r="X39">
        <f t="shared" si="8"/>
        <v>35.941623238353976</v>
      </c>
      <c r="Y39">
        <v>35.941623238353976</v>
      </c>
      <c r="Z39">
        <f t="shared" si="9"/>
        <v>2156.4973943012387</v>
      </c>
      <c r="AA39">
        <v>2156.4973943012387</v>
      </c>
      <c r="AB39">
        <f t="shared" si="10"/>
        <v>2417.1101044025431</v>
      </c>
      <c r="AC39">
        <v>3686.0461430232554</v>
      </c>
    </row>
    <row r="40" spans="1:29" x14ac:dyDescent="0.2">
      <c r="A40" t="s">
        <v>61</v>
      </c>
      <c r="B40" t="s">
        <v>8</v>
      </c>
      <c r="C40" t="s">
        <v>21</v>
      </c>
      <c r="D40">
        <v>4</v>
      </c>
      <c r="E40">
        <v>404</v>
      </c>
      <c r="F40" t="s">
        <v>389</v>
      </c>
      <c r="G40" s="27">
        <v>45209</v>
      </c>
      <c r="H40" s="46">
        <v>16</v>
      </c>
      <c r="I40" s="46">
        <v>16</v>
      </c>
      <c r="J40" s="46">
        <f t="shared" si="0"/>
        <v>16</v>
      </c>
      <c r="K40" s="46">
        <v>16</v>
      </c>
      <c r="L40" s="46">
        <f t="shared" si="1"/>
        <v>32</v>
      </c>
      <c r="M40" s="46">
        <v>32</v>
      </c>
      <c r="N40" s="46">
        <v>252</v>
      </c>
      <c r="O40" s="46">
        <v>252</v>
      </c>
      <c r="P40" s="46">
        <v>0</v>
      </c>
      <c r="Q40">
        <f t="shared" si="2"/>
        <v>16.399999999999999</v>
      </c>
      <c r="R40">
        <f t="shared" si="3"/>
        <v>0.55506607929515417</v>
      </c>
      <c r="S40">
        <f t="shared" si="4"/>
        <v>1474.3096593961534</v>
      </c>
      <c r="T40">
        <f t="shared" si="5"/>
        <v>24.571827656602558</v>
      </c>
      <c r="U40" s="54">
        <f t="shared" si="6"/>
        <v>1652.4799817341784</v>
      </c>
      <c r="V40">
        <f t="shared" si="12"/>
        <v>2520</v>
      </c>
      <c r="W40" s="52">
        <f t="shared" si="7"/>
        <v>1.1627905813953487</v>
      </c>
      <c r="X40">
        <f t="shared" si="8"/>
        <v>28.5718897667672</v>
      </c>
      <c r="Y40">
        <v>28.5718897667672</v>
      </c>
      <c r="Z40">
        <f t="shared" si="9"/>
        <v>1714.3133860060318</v>
      </c>
      <c r="AA40">
        <v>1714.3133860060318</v>
      </c>
      <c r="AB40">
        <f t="shared" si="10"/>
        <v>1921.4881587048606</v>
      </c>
      <c r="AC40">
        <v>2930.232265116279</v>
      </c>
    </row>
    <row r="42" spans="1:29" x14ac:dyDescent="0.2">
      <c r="A42" t="s">
        <v>379</v>
      </c>
      <c r="B42" t="s">
        <v>360</v>
      </c>
    </row>
    <row r="43" spans="1:29" x14ac:dyDescent="0.2">
      <c r="A43" t="s">
        <v>380</v>
      </c>
      <c r="B43" t="s">
        <v>361</v>
      </c>
    </row>
    <row r="44" spans="1:29" x14ac:dyDescent="0.2">
      <c r="A44" t="s">
        <v>381</v>
      </c>
      <c r="B44" t="s">
        <v>362</v>
      </c>
    </row>
    <row r="45" spans="1:29" x14ac:dyDescent="0.2">
      <c r="A45" t="s">
        <v>382</v>
      </c>
      <c r="B45" t="s">
        <v>363</v>
      </c>
    </row>
    <row r="46" spans="1:29" x14ac:dyDescent="0.2">
      <c r="A46" t="s">
        <v>383</v>
      </c>
      <c r="B46" t="s">
        <v>365</v>
      </c>
    </row>
    <row r="47" spans="1:29" x14ac:dyDescent="0.2">
      <c r="A47" t="s">
        <v>384</v>
      </c>
      <c r="B47" t="s">
        <v>364</v>
      </c>
    </row>
    <row r="48" spans="1:29" x14ac:dyDescent="0.2">
      <c r="A48" t="s">
        <v>385</v>
      </c>
      <c r="B48" t="s">
        <v>366</v>
      </c>
    </row>
  </sheetData>
  <mergeCells count="1">
    <mergeCell ref="A1:G3"/>
  </mergeCells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9D756-9621-5542-BA28-C167398CDE7D}">
  <dimension ref="A1:B23"/>
  <sheetViews>
    <sheetView workbookViewId="0">
      <selection activeCell="A19" sqref="A19"/>
    </sheetView>
  </sheetViews>
  <sheetFormatPr baseColWidth="10" defaultRowHeight="16" x14ac:dyDescent="0.2"/>
  <cols>
    <col min="1" max="1" width="41.1640625" customWidth="1"/>
  </cols>
  <sheetData>
    <row r="1" spans="1:2" x14ac:dyDescent="0.2">
      <c r="A1" t="s">
        <v>345</v>
      </c>
      <c r="B1" t="s">
        <v>346</v>
      </c>
    </row>
    <row r="2" spans="1:2" x14ac:dyDescent="0.2">
      <c r="A2" t="s">
        <v>367</v>
      </c>
      <c r="B2" t="s">
        <v>347</v>
      </c>
    </row>
    <row r="3" spans="1:2" x14ac:dyDescent="0.2">
      <c r="A3" t="s">
        <v>348</v>
      </c>
      <c r="B3" t="s">
        <v>368</v>
      </c>
    </row>
    <row r="4" spans="1:2" x14ac:dyDescent="0.2">
      <c r="A4" t="s">
        <v>349</v>
      </c>
      <c r="B4" t="s">
        <v>350</v>
      </c>
    </row>
    <row r="5" spans="1:2" x14ac:dyDescent="0.2">
      <c r="A5" t="s">
        <v>351</v>
      </c>
      <c r="B5" t="s">
        <v>352</v>
      </c>
    </row>
    <row r="6" spans="1:2" x14ac:dyDescent="0.2">
      <c r="A6" t="s">
        <v>386</v>
      </c>
      <c r="B6" t="s">
        <v>387</v>
      </c>
    </row>
    <row r="7" spans="1:2" x14ac:dyDescent="0.2">
      <c r="A7" t="s">
        <v>369</v>
      </c>
      <c r="B7" t="s">
        <v>353</v>
      </c>
    </row>
    <row r="8" spans="1:2" x14ac:dyDescent="0.2">
      <c r="A8" t="s">
        <v>370</v>
      </c>
      <c r="B8" t="s">
        <v>354</v>
      </c>
    </row>
    <row r="9" spans="1:2" x14ac:dyDescent="0.2">
      <c r="A9" t="s">
        <v>371</v>
      </c>
      <c r="B9" t="s">
        <v>355</v>
      </c>
    </row>
    <row r="10" spans="1:2" x14ac:dyDescent="0.2">
      <c r="A10" t="s">
        <v>372</v>
      </c>
      <c r="B10" t="s">
        <v>356</v>
      </c>
    </row>
    <row r="11" spans="1:2" x14ac:dyDescent="0.2">
      <c r="A11" t="s">
        <v>373</v>
      </c>
      <c r="B11" t="s">
        <v>357</v>
      </c>
    </row>
    <row r="12" spans="1:2" x14ac:dyDescent="0.2">
      <c r="A12" t="s">
        <v>374</v>
      </c>
      <c r="B12" t="s">
        <v>358</v>
      </c>
    </row>
    <row r="13" spans="1:2" x14ac:dyDescent="0.2">
      <c r="A13" t="s">
        <v>375</v>
      </c>
      <c r="B13" t="s">
        <v>359</v>
      </c>
    </row>
    <row r="14" spans="1:2" x14ac:dyDescent="0.2">
      <c r="A14" t="s">
        <v>376</v>
      </c>
      <c r="B14" t="s">
        <v>358</v>
      </c>
    </row>
    <row r="15" spans="1:2" x14ac:dyDescent="0.2">
      <c r="A15" t="s">
        <v>377</v>
      </c>
      <c r="B15" t="s">
        <v>355</v>
      </c>
    </row>
    <row r="16" spans="1:2" x14ac:dyDescent="0.2">
      <c r="A16" t="s">
        <v>378</v>
      </c>
      <c r="B16" t="s">
        <v>358</v>
      </c>
    </row>
    <row r="17" spans="1:2" x14ac:dyDescent="0.2">
      <c r="A17" t="s">
        <v>379</v>
      </c>
      <c r="B17" t="s">
        <v>360</v>
      </c>
    </row>
    <row r="18" spans="1:2" x14ac:dyDescent="0.2">
      <c r="A18" t="s">
        <v>380</v>
      </c>
      <c r="B18" t="s">
        <v>361</v>
      </c>
    </row>
    <row r="19" spans="1:2" x14ac:dyDescent="0.2">
      <c r="A19" t="s">
        <v>381</v>
      </c>
      <c r="B19" t="s">
        <v>362</v>
      </c>
    </row>
    <row r="20" spans="1:2" x14ac:dyDescent="0.2">
      <c r="A20" t="s">
        <v>382</v>
      </c>
      <c r="B20" t="s">
        <v>363</v>
      </c>
    </row>
    <row r="21" spans="1:2" x14ac:dyDescent="0.2">
      <c r="A21" t="s">
        <v>383</v>
      </c>
      <c r="B21" t="s">
        <v>364</v>
      </c>
    </row>
    <row r="22" spans="1:2" x14ac:dyDescent="0.2">
      <c r="A22" t="s">
        <v>384</v>
      </c>
      <c r="B22" t="s">
        <v>365</v>
      </c>
    </row>
    <row r="23" spans="1:2" x14ac:dyDescent="0.2">
      <c r="A23" t="s">
        <v>385</v>
      </c>
      <c r="B23" t="s">
        <v>366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6A64-8E17-8741-90F0-CAFD6DDEA995}">
  <dimension ref="A1:V37"/>
  <sheetViews>
    <sheetView workbookViewId="0">
      <selection activeCell="M42" sqref="M42"/>
    </sheetView>
  </sheetViews>
  <sheetFormatPr baseColWidth="10" defaultRowHeight="16" x14ac:dyDescent="0.2"/>
  <cols>
    <col min="1" max="1" width="21" customWidth="1"/>
    <col min="6" max="6" width="11.6640625" customWidth="1"/>
    <col min="7" max="7" width="9.33203125" customWidth="1"/>
  </cols>
  <sheetData>
    <row r="1" spans="1:22" ht="17" x14ac:dyDescent="0.2">
      <c r="A1" s="35" t="s">
        <v>302</v>
      </c>
      <c r="B1" s="35" t="s">
        <v>303</v>
      </c>
      <c r="C1" s="35" t="s">
        <v>304</v>
      </c>
      <c r="D1" s="35" t="s">
        <v>305</v>
      </c>
      <c r="E1" s="36" t="s">
        <v>306</v>
      </c>
      <c r="F1" s="36" t="s">
        <v>386</v>
      </c>
      <c r="G1" s="35" t="s">
        <v>307</v>
      </c>
      <c r="H1" s="36" t="s">
        <v>308</v>
      </c>
      <c r="I1" s="36" t="s">
        <v>309</v>
      </c>
      <c r="J1" s="36" t="s">
        <v>310</v>
      </c>
      <c r="K1" s="36" t="s">
        <v>311</v>
      </c>
      <c r="L1" s="36" t="s">
        <v>312</v>
      </c>
      <c r="M1" s="36" t="s">
        <v>313</v>
      </c>
      <c r="N1" s="36" t="s">
        <v>314</v>
      </c>
      <c r="O1" s="36" t="s">
        <v>315</v>
      </c>
      <c r="P1" s="37" t="s">
        <v>329</v>
      </c>
      <c r="Q1" s="37" t="s">
        <v>330</v>
      </c>
      <c r="R1" s="37" t="s">
        <v>342</v>
      </c>
      <c r="S1" s="37" t="s">
        <v>336</v>
      </c>
      <c r="T1" s="36" t="s">
        <v>340</v>
      </c>
      <c r="U1" s="36" t="s">
        <v>343</v>
      </c>
      <c r="V1" s="36" t="s">
        <v>344</v>
      </c>
    </row>
    <row r="2" spans="1:22" x14ac:dyDescent="0.2">
      <c r="A2" t="s">
        <v>20</v>
      </c>
      <c r="B2" t="s">
        <v>8</v>
      </c>
      <c r="C2" t="s">
        <v>21</v>
      </c>
      <c r="D2">
        <v>1</v>
      </c>
      <c r="E2">
        <v>101</v>
      </c>
      <c r="F2" t="s">
        <v>390</v>
      </c>
      <c r="G2" s="30">
        <v>22</v>
      </c>
      <c r="H2">
        <v>91.99</v>
      </c>
      <c r="I2">
        <v>183.98</v>
      </c>
      <c r="J2">
        <v>9.39</v>
      </c>
      <c r="K2">
        <v>18.78</v>
      </c>
      <c r="L2">
        <v>20.64</v>
      </c>
      <c r="M2">
        <v>41.28</v>
      </c>
      <c r="N2">
        <v>30.03</v>
      </c>
      <c r="O2">
        <v>60.06</v>
      </c>
      <c r="P2">
        <v>19</v>
      </c>
      <c r="Q2">
        <v>38</v>
      </c>
      <c r="R2" s="46">
        <v>222</v>
      </c>
      <c r="S2" s="30">
        <v>2220</v>
      </c>
      <c r="T2">
        <v>25.170474318342531</v>
      </c>
      <c r="U2">
        <v>1510.22845910055</v>
      </c>
      <c r="V2">
        <v>2581.3950906976743</v>
      </c>
    </row>
    <row r="3" spans="1:22" x14ac:dyDescent="0.2">
      <c r="A3" t="s">
        <v>22</v>
      </c>
      <c r="B3" t="s">
        <v>8</v>
      </c>
      <c r="C3" t="s">
        <v>21</v>
      </c>
      <c r="D3">
        <v>1</v>
      </c>
      <c r="E3">
        <v>101</v>
      </c>
      <c r="F3" t="s">
        <v>389</v>
      </c>
      <c r="G3" s="30">
        <v>19</v>
      </c>
      <c r="H3">
        <v>71.8</v>
      </c>
      <c r="I3">
        <v>143.6</v>
      </c>
      <c r="J3">
        <v>22.33</v>
      </c>
      <c r="K3">
        <v>44.66</v>
      </c>
      <c r="L3">
        <v>19.62</v>
      </c>
      <c r="M3">
        <v>39.24</v>
      </c>
      <c r="N3">
        <v>41.95</v>
      </c>
      <c r="O3">
        <v>83.9</v>
      </c>
      <c r="P3">
        <v>15.5</v>
      </c>
      <c r="Q3">
        <v>31</v>
      </c>
      <c r="R3" s="46">
        <v>299</v>
      </c>
      <c r="S3" s="30">
        <v>2990</v>
      </c>
      <c r="T3">
        <v>33.900773969299181</v>
      </c>
      <c r="U3">
        <v>2034.0464381579507</v>
      </c>
      <c r="V3">
        <v>3476.7438383720928</v>
      </c>
    </row>
    <row r="4" spans="1:22" x14ac:dyDescent="0.2">
      <c r="A4" t="s">
        <v>24</v>
      </c>
      <c r="B4" t="s">
        <v>8</v>
      </c>
      <c r="C4" t="s">
        <v>25</v>
      </c>
      <c r="D4">
        <v>1</v>
      </c>
      <c r="E4">
        <v>102</v>
      </c>
      <c r="F4" t="s">
        <v>390</v>
      </c>
      <c r="G4" s="30">
        <v>22</v>
      </c>
      <c r="H4">
        <v>83.84</v>
      </c>
      <c r="I4">
        <v>167.68</v>
      </c>
      <c r="J4">
        <v>7.23</v>
      </c>
      <c r="K4">
        <v>14.46</v>
      </c>
      <c r="L4">
        <v>14.75</v>
      </c>
      <c r="M4">
        <v>29.5</v>
      </c>
      <c r="N4">
        <v>21.98</v>
      </c>
      <c r="O4">
        <v>43.96</v>
      </c>
      <c r="P4">
        <v>22</v>
      </c>
      <c r="Q4">
        <v>44</v>
      </c>
      <c r="R4" s="46">
        <v>472</v>
      </c>
      <c r="S4" s="30">
        <v>4720</v>
      </c>
      <c r="T4">
        <v>53.515603055214754</v>
      </c>
      <c r="U4">
        <v>3210.9361833128855</v>
      </c>
      <c r="V4">
        <v>5488.3715441860459</v>
      </c>
    </row>
    <row r="5" spans="1:22" x14ac:dyDescent="0.2">
      <c r="A5" t="s">
        <v>26</v>
      </c>
      <c r="B5" t="s">
        <v>8</v>
      </c>
      <c r="C5" t="s">
        <v>25</v>
      </c>
      <c r="D5">
        <v>1</v>
      </c>
      <c r="E5">
        <v>102</v>
      </c>
      <c r="F5" t="s">
        <v>389</v>
      </c>
      <c r="G5" s="30">
        <v>26</v>
      </c>
      <c r="H5">
        <v>81.23</v>
      </c>
      <c r="I5">
        <v>162.46</v>
      </c>
      <c r="J5">
        <v>13.07</v>
      </c>
      <c r="K5">
        <v>26.14</v>
      </c>
      <c r="L5">
        <v>9.65</v>
      </c>
      <c r="M5">
        <v>19.3</v>
      </c>
      <c r="N5">
        <v>22.72</v>
      </c>
      <c r="O5">
        <v>45.44</v>
      </c>
      <c r="P5">
        <v>16.5</v>
      </c>
      <c r="Q5">
        <v>33</v>
      </c>
      <c r="R5" s="46">
        <v>307</v>
      </c>
      <c r="S5" s="30">
        <v>3070</v>
      </c>
      <c r="T5">
        <v>34.807818088879088</v>
      </c>
      <c r="U5">
        <v>2088.4690853327452</v>
      </c>
      <c r="V5">
        <v>3569.7670848837206</v>
      </c>
    </row>
    <row r="6" spans="1:22" x14ac:dyDescent="0.2">
      <c r="A6" t="s">
        <v>27</v>
      </c>
      <c r="B6" t="s">
        <v>8</v>
      </c>
      <c r="C6" t="s">
        <v>28</v>
      </c>
      <c r="D6">
        <v>1</v>
      </c>
      <c r="E6">
        <v>103</v>
      </c>
      <c r="F6" t="s">
        <v>390</v>
      </c>
      <c r="G6" s="30">
        <v>21</v>
      </c>
      <c r="H6">
        <v>109.21</v>
      </c>
      <c r="I6">
        <v>218.42</v>
      </c>
      <c r="J6">
        <v>6.67</v>
      </c>
      <c r="K6">
        <v>13.34</v>
      </c>
      <c r="L6">
        <v>11.28</v>
      </c>
      <c r="M6">
        <v>22.56</v>
      </c>
      <c r="N6">
        <v>17.95</v>
      </c>
      <c r="O6">
        <v>35.9</v>
      </c>
      <c r="P6">
        <v>24.5</v>
      </c>
      <c r="Q6">
        <v>49</v>
      </c>
      <c r="R6">
        <v>456</v>
      </c>
      <c r="S6" s="30">
        <v>4560</v>
      </c>
      <c r="T6">
        <v>51.701514816054932</v>
      </c>
      <c r="U6">
        <v>3102.0908889632956</v>
      </c>
      <c r="V6">
        <v>5302.3250511627903</v>
      </c>
    </row>
    <row r="7" spans="1:22" x14ac:dyDescent="0.2">
      <c r="A7" t="s">
        <v>29</v>
      </c>
      <c r="B7" t="s">
        <v>8</v>
      </c>
      <c r="C7" t="s">
        <v>28</v>
      </c>
      <c r="D7">
        <v>1</v>
      </c>
      <c r="E7">
        <v>103</v>
      </c>
      <c r="F7" t="s">
        <v>389</v>
      </c>
      <c r="G7" s="30">
        <v>28</v>
      </c>
      <c r="H7">
        <v>152.43</v>
      </c>
      <c r="I7">
        <v>304.86</v>
      </c>
      <c r="J7">
        <v>10.51</v>
      </c>
      <c r="K7">
        <v>21.02</v>
      </c>
      <c r="L7">
        <v>3.54</v>
      </c>
      <c r="M7">
        <v>7.08</v>
      </c>
      <c r="N7">
        <v>14.05</v>
      </c>
      <c r="O7">
        <v>28.1</v>
      </c>
      <c r="P7">
        <v>21.5</v>
      </c>
      <c r="Q7">
        <v>43</v>
      </c>
      <c r="R7" s="46">
        <v>446</v>
      </c>
      <c r="S7" s="30">
        <v>4460</v>
      </c>
      <c r="T7">
        <v>50.567709666580043</v>
      </c>
      <c r="U7">
        <v>3034.0625799948025</v>
      </c>
      <c r="V7">
        <v>5186.0459930232555</v>
      </c>
    </row>
    <row r="8" spans="1:22" x14ac:dyDescent="0.2">
      <c r="A8" t="s">
        <v>30</v>
      </c>
      <c r="B8" t="s">
        <v>8</v>
      </c>
      <c r="C8" t="s">
        <v>31</v>
      </c>
      <c r="D8">
        <v>1</v>
      </c>
      <c r="E8">
        <v>104</v>
      </c>
      <c r="F8" t="s">
        <v>390</v>
      </c>
      <c r="G8" s="30">
        <v>28</v>
      </c>
      <c r="H8">
        <v>122.15</v>
      </c>
      <c r="I8">
        <v>244.3</v>
      </c>
      <c r="J8">
        <v>5.52</v>
      </c>
      <c r="K8">
        <v>11.04</v>
      </c>
      <c r="L8">
        <v>21.38</v>
      </c>
      <c r="M8">
        <v>42.76</v>
      </c>
      <c r="N8">
        <v>26.9</v>
      </c>
      <c r="O8">
        <v>53.8</v>
      </c>
      <c r="P8">
        <v>18</v>
      </c>
      <c r="Q8">
        <v>36</v>
      </c>
      <c r="R8" s="46">
        <v>244</v>
      </c>
      <c r="S8" s="30">
        <v>2440</v>
      </c>
      <c r="T8">
        <v>27.664845647187288</v>
      </c>
      <c r="U8">
        <v>1659.8907388312373</v>
      </c>
      <c r="V8">
        <v>2837.2090186046507</v>
      </c>
    </row>
    <row r="9" spans="1:22" x14ac:dyDescent="0.2">
      <c r="A9" t="s">
        <v>32</v>
      </c>
      <c r="B9" t="s">
        <v>8</v>
      </c>
      <c r="C9" t="s">
        <v>31</v>
      </c>
      <c r="D9">
        <v>1</v>
      </c>
      <c r="E9">
        <v>104</v>
      </c>
      <c r="F9" t="s">
        <v>388</v>
      </c>
      <c r="G9" s="30">
        <v>21</v>
      </c>
      <c r="H9">
        <v>123.27</v>
      </c>
      <c r="I9">
        <v>246.54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20.5</v>
      </c>
      <c r="Q9">
        <v>41</v>
      </c>
      <c r="R9" s="46">
        <v>440</v>
      </c>
      <c r="S9" s="30">
        <v>4400</v>
      </c>
      <c r="T9">
        <v>49.887426576895109</v>
      </c>
      <c r="U9">
        <v>2993.2455946137065</v>
      </c>
      <c r="V9">
        <v>5116.2785581395347</v>
      </c>
    </row>
    <row r="10" spans="1:22" x14ac:dyDescent="0.2">
      <c r="A10" t="s">
        <v>34</v>
      </c>
      <c r="B10" t="s">
        <v>8</v>
      </c>
      <c r="C10" t="s">
        <v>31</v>
      </c>
      <c r="D10">
        <v>1</v>
      </c>
      <c r="E10">
        <v>104</v>
      </c>
      <c r="F10" t="s">
        <v>389</v>
      </c>
      <c r="G10" s="30">
        <v>15</v>
      </c>
      <c r="H10">
        <v>78.650000000000006</v>
      </c>
      <c r="I10">
        <v>157.30000000000001</v>
      </c>
      <c r="J10">
        <v>18.02</v>
      </c>
      <c r="K10">
        <v>36.04</v>
      </c>
      <c r="L10">
        <v>50.58</v>
      </c>
      <c r="M10">
        <v>101.16</v>
      </c>
      <c r="N10">
        <v>68.599999999999994</v>
      </c>
      <c r="O10">
        <v>137.19999999999999</v>
      </c>
      <c r="P10">
        <v>20.5</v>
      </c>
      <c r="Q10">
        <v>41</v>
      </c>
      <c r="R10" s="46">
        <v>357</v>
      </c>
      <c r="S10" s="30">
        <v>3570</v>
      </c>
      <c r="T10">
        <v>40.476843836253536</v>
      </c>
      <c r="U10">
        <v>2428.610630175212</v>
      </c>
      <c r="V10">
        <v>4151.1623755813953</v>
      </c>
    </row>
    <row r="11" spans="1:22" x14ac:dyDescent="0.2">
      <c r="A11" t="s">
        <v>35</v>
      </c>
      <c r="B11" t="s">
        <v>8</v>
      </c>
      <c r="C11" t="s">
        <v>28</v>
      </c>
      <c r="D11">
        <v>2</v>
      </c>
      <c r="E11">
        <v>201</v>
      </c>
      <c r="F11" t="s">
        <v>390</v>
      </c>
      <c r="G11" s="30">
        <v>25</v>
      </c>
      <c r="H11">
        <v>152.65</v>
      </c>
      <c r="I11">
        <v>305.3</v>
      </c>
      <c r="J11">
        <v>6.06</v>
      </c>
      <c r="K11">
        <v>12.12</v>
      </c>
      <c r="L11">
        <v>0.24</v>
      </c>
      <c r="M11">
        <v>0.48</v>
      </c>
      <c r="N11">
        <v>6.3</v>
      </c>
      <c r="O11">
        <v>12.6</v>
      </c>
      <c r="P11">
        <v>18</v>
      </c>
      <c r="Q11">
        <v>36</v>
      </c>
      <c r="R11">
        <v>406</v>
      </c>
      <c r="S11" s="30">
        <v>4060</v>
      </c>
      <c r="T11">
        <v>46.032489068680491</v>
      </c>
      <c r="U11">
        <v>2761.9493441208292</v>
      </c>
      <c r="V11">
        <v>4720.9297604651156</v>
      </c>
    </row>
    <row r="12" spans="1:22" x14ac:dyDescent="0.2">
      <c r="A12" t="s">
        <v>36</v>
      </c>
      <c r="B12" t="s">
        <v>8</v>
      </c>
      <c r="C12" t="s">
        <v>28</v>
      </c>
      <c r="D12">
        <v>2</v>
      </c>
      <c r="E12">
        <v>201</v>
      </c>
      <c r="F12" t="s">
        <v>389</v>
      </c>
      <c r="G12" s="30">
        <v>15</v>
      </c>
      <c r="H12">
        <v>52.27</v>
      </c>
      <c r="I12">
        <v>104.54</v>
      </c>
      <c r="J12">
        <v>20.09</v>
      </c>
      <c r="K12">
        <v>40.18</v>
      </c>
      <c r="L12">
        <v>4.62</v>
      </c>
      <c r="M12">
        <v>9.24</v>
      </c>
      <c r="N12">
        <v>24.71</v>
      </c>
      <c r="O12">
        <v>49.42</v>
      </c>
      <c r="P12">
        <v>18.5</v>
      </c>
      <c r="Q12">
        <v>37</v>
      </c>
      <c r="R12">
        <v>203</v>
      </c>
      <c r="S12" s="30">
        <v>2030</v>
      </c>
      <c r="T12">
        <v>23.016244534340245</v>
      </c>
      <c r="U12">
        <v>1380.9746720604146</v>
      </c>
      <c r="V12">
        <v>2360.4648802325578</v>
      </c>
    </row>
    <row r="13" spans="1:22" x14ac:dyDescent="0.2">
      <c r="A13" t="s">
        <v>37</v>
      </c>
      <c r="B13" t="s">
        <v>8</v>
      </c>
      <c r="C13" t="s">
        <v>31</v>
      </c>
      <c r="D13">
        <v>2</v>
      </c>
      <c r="E13">
        <v>202</v>
      </c>
      <c r="F13" t="s">
        <v>390</v>
      </c>
      <c r="G13" s="30">
        <v>24</v>
      </c>
      <c r="H13">
        <v>137.91999999999999</v>
      </c>
      <c r="I13">
        <v>275.83999999999997</v>
      </c>
      <c r="J13">
        <v>3.45</v>
      </c>
      <c r="K13">
        <v>6.9</v>
      </c>
      <c r="L13">
        <v>14.88</v>
      </c>
      <c r="M13">
        <v>29.76</v>
      </c>
      <c r="N13">
        <v>18.330000000000002</v>
      </c>
      <c r="O13">
        <v>36.660000000000004</v>
      </c>
      <c r="P13">
        <v>16.5</v>
      </c>
      <c r="Q13">
        <v>33</v>
      </c>
      <c r="R13" s="46">
        <v>372</v>
      </c>
      <c r="S13" s="30">
        <v>3720</v>
      </c>
      <c r="T13">
        <v>42.177551560465865</v>
      </c>
      <c r="U13">
        <v>2530.6530936279519</v>
      </c>
      <c r="V13">
        <v>4325.5809627906974</v>
      </c>
    </row>
    <row r="14" spans="1:22" x14ac:dyDescent="0.2">
      <c r="A14" t="s">
        <v>38</v>
      </c>
      <c r="B14" t="s">
        <v>8</v>
      </c>
      <c r="C14" t="s">
        <v>31</v>
      </c>
      <c r="D14">
        <v>2</v>
      </c>
      <c r="E14">
        <v>202</v>
      </c>
      <c r="F14" t="s">
        <v>388</v>
      </c>
      <c r="G14" s="30">
        <v>18</v>
      </c>
      <c r="H14">
        <v>100.63</v>
      </c>
      <c r="I14">
        <v>201.26</v>
      </c>
      <c r="J14">
        <v>0.18</v>
      </c>
      <c r="K14">
        <v>0.36</v>
      </c>
      <c r="L14">
        <v>0</v>
      </c>
      <c r="M14">
        <v>0</v>
      </c>
      <c r="N14">
        <v>0.18</v>
      </c>
      <c r="O14">
        <v>0.36</v>
      </c>
      <c r="P14">
        <v>24</v>
      </c>
      <c r="Q14">
        <v>48</v>
      </c>
      <c r="R14">
        <v>628</v>
      </c>
      <c r="S14" s="30">
        <v>6280</v>
      </c>
      <c r="T14">
        <v>71.202963387023019</v>
      </c>
      <c r="U14">
        <v>4272.1778032213815</v>
      </c>
      <c r="V14">
        <v>7302.3248511627899</v>
      </c>
    </row>
    <row r="15" spans="1:22" x14ac:dyDescent="0.2">
      <c r="A15" t="s">
        <v>39</v>
      </c>
      <c r="B15" t="s">
        <v>8</v>
      </c>
      <c r="C15" t="s">
        <v>31</v>
      </c>
      <c r="D15">
        <v>2</v>
      </c>
      <c r="E15">
        <v>202</v>
      </c>
      <c r="F15" t="s">
        <v>389</v>
      </c>
      <c r="G15" s="30">
        <v>19</v>
      </c>
      <c r="H15">
        <v>70.959999999999994</v>
      </c>
      <c r="I15">
        <v>141.91999999999999</v>
      </c>
      <c r="J15">
        <v>16.07</v>
      </c>
      <c r="K15">
        <v>32.14</v>
      </c>
      <c r="L15">
        <v>27.49</v>
      </c>
      <c r="M15">
        <v>54.98</v>
      </c>
      <c r="N15">
        <v>43.56</v>
      </c>
      <c r="O15">
        <v>87.12</v>
      </c>
      <c r="P15">
        <v>18.5</v>
      </c>
      <c r="Q15">
        <v>37</v>
      </c>
      <c r="R15" s="46">
        <v>270</v>
      </c>
      <c r="S15" s="30">
        <v>2700</v>
      </c>
      <c r="T15">
        <v>30.612739035821996</v>
      </c>
      <c r="U15">
        <v>1836.7643421493196</v>
      </c>
      <c r="V15">
        <v>3139.5345697674416</v>
      </c>
    </row>
    <row r="16" spans="1:22" x14ac:dyDescent="0.2">
      <c r="A16" t="s">
        <v>40</v>
      </c>
      <c r="B16" t="s">
        <v>8</v>
      </c>
      <c r="C16" t="s">
        <v>21</v>
      </c>
      <c r="D16">
        <v>2</v>
      </c>
      <c r="E16">
        <v>203</v>
      </c>
      <c r="F16" t="s">
        <v>390</v>
      </c>
      <c r="G16" s="30">
        <v>19</v>
      </c>
      <c r="H16">
        <v>98.47</v>
      </c>
      <c r="I16">
        <v>196.94</v>
      </c>
      <c r="J16">
        <v>3.53</v>
      </c>
      <c r="K16">
        <v>7.06</v>
      </c>
      <c r="L16">
        <v>9.9700000000000006</v>
      </c>
      <c r="M16">
        <v>19.940000000000001</v>
      </c>
      <c r="N16">
        <v>13.5</v>
      </c>
      <c r="O16">
        <v>27</v>
      </c>
      <c r="P16">
        <v>18</v>
      </c>
      <c r="Q16">
        <v>36</v>
      </c>
      <c r="R16" s="46">
        <v>418</v>
      </c>
      <c r="S16" s="30">
        <v>4180</v>
      </c>
      <c r="T16">
        <v>47.393055248050366</v>
      </c>
      <c r="U16">
        <v>2843.5833148830216</v>
      </c>
      <c r="V16">
        <v>4860.4646302325582</v>
      </c>
    </row>
    <row r="17" spans="1:22" x14ac:dyDescent="0.2">
      <c r="A17" t="s">
        <v>41</v>
      </c>
      <c r="B17" t="s">
        <v>8</v>
      </c>
      <c r="C17" t="s">
        <v>21</v>
      </c>
      <c r="D17">
        <v>2</v>
      </c>
      <c r="E17">
        <v>203</v>
      </c>
      <c r="F17" t="s">
        <v>389</v>
      </c>
      <c r="G17" s="30">
        <v>15</v>
      </c>
      <c r="H17">
        <v>28.82</v>
      </c>
      <c r="I17">
        <v>57.64</v>
      </c>
      <c r="J17">
        <v>43.18</v>
      </c>
      <c r="K17">
        <v>86.36</v>
      </c>
      <c r="L17">
        <v>50.41</v>
      </c>
      <c r="M17">
        <v>100.82</v>
      </c>
      <c r="N17">
        <v>93.59</v>
      </c>
      <c r="O17">
        <v>187.18</v>
      </c>
      <c r="P17">
        <v>12.5</v>
      </c>
      <c r="Q17">
        <v>25</v>
      </c>
      <c r="R17" s="46">
        <v>297</v>
      </c>
      <c r="S17" s="30">
        <v>2970</v>
      </c>
      <c r="T17">
        <v>33.6740129394042</v>
      </c>
      <c r="U17">
        <v>2020.4407763642519</v>
      </c>
      <c r="V17">
        <v>3453.4880267441858</v>
      </c>
    </row>
    <row r="18" spans="1:22" x14ac:dyDescent="0.2">
      <c r="A18" t="s">
        <v>42</v>
      </c>
      <c r="B18" t="s">
        <v>8</v>
      </c>
      <c r="C18" t="s">
        <v>25</v>
      </c>
      <c r="D18">
        <v>2</v>
      </c>
      <c r="E18">
        <v>204</v>
      </c>
      <c r="F18" t="s">
        <v>390</v>
      </c>
      <c r="G18" s="30">
        <v>22</v>
      </c>
      <c r="H18">
        <v>123.71</v>
      </c>
      <c r="I18">
        <v>247.42</v>
      </c>
      <c r="J18">
        <v>13.25</v>
      </c>
      <c r="K18">
        <v>26.5</v>
      </c>
      <c r="L18">
        <v>2.37</v>
      </c>
      <c r="M18">
        <v>4.74</v>
      </c>
      <c r="N18">
        <v>15.620000000000001</v>
      </c>
      <c r="O18">
        <v>31.240000000000002</v>
      </c>
      <c r="P18">
        <v>18</v>
      </c>
      <c r="Q18">
        <v>36</v>
      </c>
      <c r="R18" s="46">
        <v>440</v>
      </c>
      <c r="S18" s="30">
        <v>4400</v>
      </c>
      <c r="T18">
        <v>49.887426576895109</v>
      </c>
      <c r="U18">
        <v>2993.2455946137065</v>
      </c>
      <c r="V18">
        <v>5116.2785581395347</v>
      </c>
    </row>
    <row r="19" spans="1:22" x14ac:dyDescent="0.2">
      <c r="A19" t="s">
        <v>43</v>
      </c>
      <c r="B19" t="s">
        <v>8</v>
      </c>
      <c r="C19" t="s">
        <v>25</v>
      </c>
      <c r="D19">
        <v>2</v>
      </c>
      <c r="E19">
        <v>204</v>
      </c>
      <c r="F19" t="s">
        <v>389</v>
      </c>
      <c r="G19" s="30">
        <v>18</v>
      </c>
      <c r="H19">
        <v>92.96</v>
      </c>
      <c r="I19">
        <v>185.92</v>
      </c>
      <c r="J19">
        <v>21.66</v>
      </c>
      <c r="K19">
        <v>43.32</v>
      </c>
      <c r="L19">
        <v>20.350000000000001</v>
      </c>
      <c r="M19">
        <v>40.700000000000003</v>
      </c>
      <c r="N19">
        <v>42.010000000000005</v>
      </c>
      <c r="O19">
        <v>84.02000000000001</v>
      </c>
      <c r="P19">
        <v>21</v>
      </c>
      <c r="Q19">
        <v>42</v>
      </c>
      <c r="R19">
        <v>394</v>
      </c>
      <c r="S19" s="30">
        <v>3940</v>
      </c>
      <c r="T19">
        <v>44.671922889310622</v>
      </c>
      <c r="U19">
        <v>2680.3153733586373</v>
      </c>
      <c r="V19">
        <v>4581.3948906976739</v>
      </c>
    </row>
    <row r="20" spans="1:22" x14ac:dyDescent="0.2">
      <c r="A20" t="s">
        <v>44</v>
      </c>
      <c r="B20" t="s">
        <v>8</v>
      </c>
      <c r="C20" t="s">
        <v>31</v>
      </c>
      <c r="D20">
        <v>3</v>
      </c>
      <c r="E20">
        <v>301</v>
      </c>
      <c r="F20" t="s">
        <v>390</v>
      </c>
      <c r="G20" s="30">
        <v>25</v>
      </c>
      <c r="H20">
        <v>189.87</v>
      </c>
      <c r="I20">
        <v>379.74</v>
      </c>
      <c r="J20">
        <v>2.35</v>
      </c>
      <c r="K20">
        <v>4.7</v>
      </c>
      <c r="L20">
        <v>2.56</v>
      </c>
      <c r="M20">
        <v>5.12</v>
      </c>
      <c r="N20">
        <v>4.91</v>
      </c>
      <c r="O20">
        <v>9.82</v>
      </c>
      <c r="P20">
        <v>21</v>
      </c>
      <c r="Q20">
        <v>42</v>
      </c>
      <c r="R20" s="46">
        <v>364</v>
      </c>
      <c r="S20" s="30">
        <v>3640</v>
      </c>
      <c r="T20">
        <v>41.27050744088595</v>
      </c>
      <c r="U20">
        <v>2476.2304464531571</v>
      </c>
      <c r="V20">
        <v>4232.5577162790696</v>
      </c>
    </row>
    <row r="21" spans="1:22" x14ac:dyDescent="0.2">
      <c r="A21" t="s">
        <v>45</v>
      </c>
      <c r="B21" t="s">
        <v>8</v>
      </c>
      <c r="C21" t="s">
        <v>31</v>
      </c>
      <c r="D21">
        <v>3</v>
      </c>
      <c r="E21">
        <v>301</v>
      </c>
      <c r="F21" t="s">
        <v>388</v>
      </c>
      <c r="G21" s="30">
        <v>18</v>
      </c>
      <c r="H21">
        <v>142.43</v>
      </c>
      <c r="I21">
        <v>284.86</v>
      </c>
      <c r="J21">
        <v>0.14000000000000001</v>
      </c>
      <c r="K21">
        <v>0.28000000000000003</v>
      </c>
      <c r="L21">
        <v>0.68</v>
      </c>
      <c r="M21">
        <v>1.36</v>
      </c>
      <c r="N21">
        <v>0.82000000000000006</v>
      </c>
      <c r="O21">
        <v>1.6400000000000001</v>
      </c>
      <c r="P21">
        <v>25</v>
      </c>
      <c r="Q21">
        <v>50</v>
      </c>
      <c r="R21" s="46">
        <v>518</v>
      </c>
      <c r="S21" s="30">
        <v>5180</v>
      </c>
      <c r="T21">
        <v>58.731106742799234</v>
      </c>
      <c r="U21">
        <v>3523.8664045679543</v>
      </c>
      <c r="V21">
        <v>6023.2552116279066</v>
      </c>
    </row>
    <row r="22" spans="1:22" x14ac:dyDescent="0.2">
      <c r="A22" t="s">
        <v>46</v>
      </c>
      <c r="B22" t="s">
        <v>8</v>
      </c>
      <c r="C22" t="s">
        <v>31</v>
      </c>
      <c r="D22">
        <v>3</v>
      </c>
      <c r="E22">
        <v>301</v>
      </c>
      <c r="F22" t="s">
        <v>389</v>
      </c>
      <c r="G22" s="30">
        <v>25</v>
      </c>
      <c r="H22">
        <v>72.63</v>
      </c>
      <c r="I22">
        <v>145.26</v>
      </c>
      <c r="J22">
        <v>19.84</v>
      </c>
      <c r="K22">
        <v>39.68</v>
      </c>
      <c r="L22">
        <v>35.159999999999997</v>
      </c>
      <c r="M22">
        <v>70.319999999999993</v>
      </c>
      <c r="N22">
        <v>55</v>
      </c>
      <c r="O22">
        <v>110</v>
      </c>
      <c r="P22">
        <v>20</v>
      </c>
      <c r="Q22">
        <v>40</v>
      </c>
      <c r="R22" s="46">
        <v>280</v>
      </c>
      <c r="S22">
        <v>2800</v>
      </c>
      <c r="T22">
        <v>31.746544185296887</v>
      </c>
      <c r="U22">
        <v>1904.7926511178134</v>
      </c>
      <c r="V22">
        <v>3255.8136279069763</v>
      </c>
    </row>
    <row r="23" spans="1:22" x14ac:dyDescent="0.2">
      <c r="A23" t="s">
        <v>47</v>
      </c>
      <c r="B23" t="s">
        <v>8</v>
      </c>
      <c r="C23" t="s">
        <v>21</v>
      </c>
      <c r="D23">
        <v>3</v>
      </c>
      <c r="E23">
        <v>302</v>
      </c>
      <c r="F23" t="s">
        <v>390</v>
      </c>
      <c r="G23" s="30">
        <v>22</v>
      </c>
      <c r="H23">
        <v>106.52</v>
      </c>
      <c r="I23">
        <v>213.04</v>
      </c>
      <c r="J23">
        <v>9.2799999999999994</v>
      </c>
      <c r="K23">
        <v>18.559999999999999</v>
      </c>
      <c r="L23">
        <v>22.69</v>
      </c>
      <c r="M23">
        <v>45.38</v>
      </c>
      <c r="N23">
        <v>31.97</v>
      </c>
      <c r="O23">
        <v>63.94</v>
      </c>
      <c r="P23">
        <v>20</v>
      </c>
      <c r="Q23">
        <v>40</v>
      </c>
      <c r="R23" s="46">
        <v>303</v>
      </c>
      <c r="S23">
        <v>3030</v>
      </c>
      <c r="T23">
        <v>34.354296029089134</v>
      </c>
      <c r="U23">
        <v>2061.257761745348</v>
      </c>
      <c r="V23">
        <v>3523.2554616279067</v>
      </c>
    </row>
    <row r="24" spans="1:22" x14ac:dyDescent="0.2">
      <c r="A24" t="s">
        <v>48</v>
      </c>
      <c r="B24" t="s">
        <v>8</v>
      </c>
      <c r="C24" t="s">
        <v>21</v>
      </c>
      <c r="D24">
        <v>3</v>
      </c>
      <c r="E24">
        <v>302</v>
      </c>
      <c r="F24" t="s">
        <v>389</v>
      </c>
      <c r="G24" s="30">
        <v>28</v>
      </c>
      <c r="H24">
        <v>108.71</v>
      </c>
      <c r="I24">
        <v>217.42</v>
      </c>
      <c r="J24">
        <v>20.41</v>
      </c>
      <c r="K24">
        <v>40.82</v>
      </c>
      <c r="L24">
        <v>35.78</v>
      </c>
      <c r="M24">
        <v>71.56</v>
      </c>
      <c r="N24">
        <v>56.19</v>
      </c>
      <c r="O24">
        <v>112.38</v>
      </c>
      <c r="P24">
        <v>16</v>
      </c>
      <c r="Q24">
        <v>32</v>
      </c>
      <c r="R24">
        <v>288</v>
      </c>
      <c r="S24">
        <v>2880</v>
      </c>
      <c r="T24">
        <v>32.653588304876806</v>
      </c>
      <c r="U24">
        <v>1959.2152982926082</v>
      </c>
      <c r="V24">
        <v>3348.8368744186046</v>
      </c>
    </row>
    <row r="25" spans="1:22" x14ac:dyDescent="0.2">
      <c r="A25" t="s">
        <v>49</v>
      </c>
      <c r="B25" t="s">
        <v>8</v>
      </c>
      <c r="C25" t="s">
        <v>25</v>
      </c>
      <c r="D25">
        <v>3</v>
      </c>
      <c r="E25">
        <v>303</v>
      </c>
      <c r="F25" t="s">
        <v>390</v>
      </c>
      <c r="G25" s="30">
        <v>19</v>
      </c>
      <c r="H25">
        <v>123.6</v>
      </c>
      <c r="I25">
        <v>247.2</v>
      </c>
      <c r="J25">
        <v>0.7</v>
      </c>
      <c r="K25">
        <v>1.4</v>
      </c>
      <c r="L25">
        <v>3.05</v>
      </c>
      <c r="M25">
        <v>6.1</v>
      </c>
      <c r="N25">
        <v>3.75</v>
      </c>
      <c r="O25">
        <v>7.5</v>
      </c>
      <c r="P25">
        <v>23</v>
      </c>
      <c r="Q25">
        <v>46</v>
      </c>
      <c r="R25" s="46">
        <v>445</v>
      </c>
      <c r="S25">
        <v>4450</v>
      </c>
      <c r="T25">
        <v>50.45432915163255</v>
      </c>
      <c r="U25">
        <v>3027.2597490979529</v>
      </c>
      <c r="V25">
        <v>5174.418087209302</v>
      </c>
    </row>
    <row r="26" spans="1:22" x14ac:dyDescent="0.2">
      <c r="A26" t="s">
        <v>50</v>
      </c>
      <c r="B26" t="s">
        <v>8</v>
      </c>
      <c r="C26" t="s">
        <v>25</v>
      </c>
      <c r="D26">
        <v>3</v>
      </c>
      <c r="E26">
        <v>303</v>
      </c>
      <c r="F26" t="s">
        <v>389</v>
      </c>
      <c r="G26" s="30">
        <v>15</v>
      </c>
      <c r="H26">
        <v>74.73</v>
      </c>
      <c r="I26">
        <v>149.46</v>
      </c>
      <c r="J26">
        <v>17.260000000000002</v>
      </c>
      <c r="K26">
        <v>34.520000000000003</v>
      </c>
      <c r="L26">
        <v>20.399999999999999</v>
      </c>
      <c r="M26">
        <v>40.799999999999997</v>
      </c>
      <c r="N26">
        <v>37.659999999999997</v>
      </c>
      <c r="O26">
        <v>75.319999999999993</v>
      </c>
      <c r="P26">
        <v>14.5</v>
      </c>
      <c r="Q26">
        <v>29</v>
      </c>
      <c r="R26" s="46">
        <v>236</v>
      </c>
      <c r="S26">
        <v>2360</v>
      </c>
      <c r="T26">
        <v>26.757801527607377</v>
      </c>
      <c r="U26">
        <v>1605.4680916564428</v>
      </c>
      <c r="V26">
        <v>2744.1857720930229</v>
      </c>
    </row>
    <row r="27" spans="1:22" x14ac:dyDescent="0.2">
      <c r="A27" t="s">
        <v>51</v>
      </c>
      <c r="B27" t="s">
        <v>8</v>
      </c>
      <c r="C27" t="s">
        <v>28</v>
      </c>
      <c r="D27">
        <v>3</v>
      </c>
      <c r="E27">
        <v>304</v>
      </c>
      <c r="F27" t="s">
        <v>390</v>
      </c>
      <c r="G27" s="30">
        <v>27</v>
      </c>
      <c r="H27">
        <v>115.82</v>
      </c>
      <c r="I27">
        <v>231.64</v>
      </c>
      <c r="J27">
        <v>2.0499999999999998</v>
      </c>
      <c r="K27">
        <v>4.0999999999999996</v>
      </c>
      <c r="L27">
        <v>7.62</v>
      </c>
      <c r="M27">
        <v>15.24</v>
      </c>
      <c r="N27">
        <v>9.67</v>
      </c>
      <c r="O27">
        <v>19.34</v>
      </c>
      <c r="P27">
        <v>19.5</v>
      </c>
      <c r="Q27">
        <v>39</v>
      </c>
      <c r="R27" s="46">
        <v>418</v>
      </c>
      <c r="S27">
        <v>4180</v>
      </c>
      <c r="T27">
        <v>47.393055248050366</v>
      </c>
      <c r="U27">
        <v>2843.5833148830216</v>
      </c>
      <c r="V27">
        <v>4860.4646302325582</v>
      </c>
    </row>
    <row r="28" spans="1:22" x14ac:dyDescent="0.2">
      <c r="A28" t="s">
        <v>52</v>
      </c>
      <c r="B28" t="s">
        <v>8</v>
      </c>
      <c r="C28" t="s">
        <v>28</v>
      </c>
      <c r="D28">
        <v>3</v>
      </c>
      <c r="E28">
        <v>304</v>
      </c>
      <c r="F28" t="s">
        <v>389</v>
      </c>
      <c r="G28" s="30">
        <v>15</v>
      </c>
      <c r="H28">
        <v>150.55000000000001</v>
      </c>
      <c r="I28">
        <v>301.10000000000002</v>
      </c>
      <c r="J28">
        <v>16.03</v>
      </c>
      <c r="K28">
        <v>32.06</v>
      </c>
      <c r="L28">
        <v>6.91</v>
      </c>
      <c r="M28">
        <v>13.82</v>
      </c>
      <c r="N28">
        <v>22.94</v>
      </c>
      <c r="O28">
        <v>45.88</v>
      </c>
      <c r="P28">
        <v>20.5</v>
      </c>
      <c r="Q28">
        <v>41</v>
      </c>
      <c r="R28" s="46">
        <v>373</v>
      </c>
      <c r="S28">
        <v>3730</v>
      </c>
      <c r="T28">
        <v>42.290932075413359</v>
      </c>
      <c r="U28">
        <v>2537.455924524801</v>
      </c>
      <c r="V28">
        <v>4337.2088686046509</v>
      </c>
    </row>
    <row r="29" spans="1:22" x14ac:dyDescent="0.2">
      <c r="A29" t="s">
        <v>53</v>
      </c>
      <c r="B29" t="s">
        <v>8</v>
      </c>
      <c r="C29" t="s">
        <v>25</v>
      </c>
      <c r="D29">
        <v>4</v>
      </c>
      <c r="E29">
        <v>401</v>
      </c>
      <c r="F29" t="s">
        <v>390</v>
      </c>
      <c r="G29" s="30">
        <v>25</v>
      </c>
      <c r="H29">
        <v>146.13</v>
      </c>
      <c r="I29">
        <v>292.26</v>
      </c>
      <c r="J29">
        <v>9.11</v>
      </c>
      <c r="K29">
        <v>18.22</v>
      </c>
      <c r="L29">
        <v>14.5</v>
      </c>
      <c r="M29">
        <v>29</v>
      </c>
      <c r="N29">
        <v>23.61</v>
      </c>
      <c r="O29">
        <v>47.22</v>
      </c>
      <c r="P29">
        <v>14.5</v>
      </c>
      <c r="Q29">
        <v>29</v>
      </c>
      <c r="R29" s="46">
        <v>372</v>
      </c>
      <c r="S29">
        <v>3720</v>
      </c>
      <c r="T29">
        <v>42.177551560465865</v>
      </c>
      <c r="U29">
        <v>2530.6530936279519</v>
      </c>
      <c r="V29">
        <v>4325.5809627906974</v>
      </c>
    </row>
    <row r="30" spans="1:22" x14ac:dyDescent="0.2">
      <c r="A30" t="s">
        <v>54</v>
      </c>
      <c r="B30" t="s">
        <v>8</v>
      </c>
      <c r="C30" t="s">
        <v>25</v>
      </c>
      <c r="D30">
        <v>4</v>
      </c>
      <c r="E30">
        <v>401</v>
      </c>
      <c r="F30" t="s">
        <v>389</v>
      </c>
      <c r="G30" s="30">
        <v>23</v>
      </c>
      <c r="H30">
        <v>86.23</v>
      </c>
      <c r="I30">
        <v>172.46</v>
      </c>
      <c r="J30">
        <v>5.84</v>
      </c>
      <c r="K30">
        <v>11.68</v>
      </c>
      <c r="L30">
        <v>4.32</v>
      </c>
      <c r="M30">
        <v>8.64</v>
      </c>
      <c r="N30">
        <v>10.16</v>
      </c>
      <c r="O30">
        <v>20.32</v>
      </c>
      <c r="P30">
        <v>19</v>
      </c>
      <c r="Q30">
        <v>38</v>
      </c>
      <c r="R30" s="46">
        <v>299</v>
      </c>
      <c r="S30">
        <v>2990</v>
      </c>
      <c r="T30">
        <v>33.900773969299181</v>
      </c>
      <c r="U30">
        <v>2034.0464381579507</v>
      </c>
      <c r="V30">
        <v>3476.7438383720928</v>
      </c>
    </row>
    <row r="31" spans="1:22" x14ac:dyDescent="0.2">
      <c r="A31" t="s">
        <v>55</v>
      </c>
      <c r="B31" t="s">
        <v>8</v>
      </c>
      <c r="C31" t="s">
        <v>28</v>
      </c>
      <c r="D31">
        <v>4</v>
      </c>
      <c r="E31">
        <v>402</v>
      </c>
      <c r="F31" t="s">
        <v>390</v>
      </c>
      <c r="G31" s="30">
        <v>21</v>
      </c>
      <c r="H31">
        <v>79.72</v>
      </c>
      <c r="I31">
        <v>159.44</v>
      </c>
      <c r="J31">
        <v>10.57</v>
      </c>
      <c r="K31">
        <v>21.14</v>
      </c>
      <c r="L31">
        <v>40.96</v>
      </c>
      <c r="M31">
        <v>81.92</v>
      </c>
      <c r="N31">
        <v>51.53</v>
      </c>
      <c r="O31">
        <v>103.06</v>
      </c>
      <c r="P31">
        <v>19.5</v>
      </c>
      <c r="Q31">
        <v>39</v>
      </c>
      <c r="R31" s="46">
        <v>333</v>
      </c>
      <c r="S31">
        <v>3330</v>
      </c>
      <c r="T31">
        <v>37.755711477513799</v>
      </c>
      <c r="U31">
        <v>2265.3426886508278</v>
      </c>
      <c r="V31">
        <v>3872.0926360465114</v>
      </c>
    </row>
    <row r="32" spans="1:22" x14ac:dyDescent="0.2">
      <c r="A32" t="s">
        <v>56</v>
      </c>
      <c r="B32" t="s">
        <v>8</v>
      </c>
      <c r="C32" t="s">
        <v>28</v>
      </c>
      <c r="D32">
        <v>4</v>
      </c>
      <c r="E32">
        <v>402</v>
      </c>
      <c r="F32" t="s">
        <v>389</v>
      </c>
      <c r="G32" s="30">
        <v>18</v>
      </c>
      <c r="H32">
        <v>92.61</v>
      </c>
      <c r="I32">
        <v>185.22</v>
      </c>
      <c r="J32">
        <v>45.45</v>
      </c>
      <c r="K32">
        <v>90.9</v>
      </c>
      <c r="L32">
        <v>3.4</v>
      </c>
      <c r="M32">
        <v>6.8</v>
      </c>
      <c r="N32">
        <v>48.85</v>
      </c>
      <c r="O32">
        <v>97.7</v>
      </c>
      <c r="P32">
        <v>10.5</v>
      </c>
      <c r="Q32">
        <v>21</v>
      </c>
      <c r="R32" s="46">
        <v>222</v>
      </c>
      <c r="S32">
        <v>2220</v>
      </c>
      <c r="T32">
        <v>25.170474318342531</v>
      </c>
      <c r="U32">
        <v>1510.2284591005518</v>
      </c>
      <c r="V32">
        <v>2581.3950906976743</v>
      </c>
    </row>
    <row r="33" spans="1:22" x14ac:dyDescent="0.2">
      <c r="A33" t="s">
        <v>57</v>
      </c>
      <c r="B33" t="s">
        <v>8</v>
      </c>
      <c r="C33" t="s">
        <v>31</v>
      </c>
      <c r="D33">
        <v>4</v>
      </c>
      <c r="E33">
        <v>403</v>
      </c>
      <c r="F33" t="s">
        <v>390</v>
      </c>
      <c r="G33" s="30">
        <v>19</v>
      </c>
      <c r="H33">
        <v>85.78</v>
      </c>
      <c r="I33">
        <v>171.56</v>
      </c>
      <c r="J33">
        <v>0.05</v>
      </c>
      <c r="K33">
        <v>0.1</v>
      </c>
      <c r="L33">
        <v>31.06</v>
      </c>
      <c r="M33">
        <v>62.12</v>
      </c>
      <c r="N33">
        <v>31.11</v>
      </c>
      <c r="O33">
        <v>62.22</v>
      </c>
      <c r="P33">
        <v>17</v>
      </c>
      <c r="Q33">
        <v>34</v>
      </c>
      <c r="R33" s="46">
        <v>327</v>
      </c>
      <c r="S33">
        <v>3270</v>
      </c>
      <c r="T33">
        <v>37.075428387828865</v>
      </c>
      <c r="U33">
        <v>2224.5257032697318</v>
      </c>
      <c r="V33">
        <v>3802.3252011627906</v>
      </c>
    </row>
    <row r="34" spans="1:22" x14ac:dyDescent="0.2">
      <c r="A34" t="s">
        <v>58</v>
      </c>
      <c r="B34" t="s">
        <v>8</v>
      </c>
      <c r="C34" t="s">
        <v>31</v>
      </c>
      <c r="D34">
        <v>4</v>
      </c>
      <c r="E34">
        <v>403</v>
      </c>
      <c r="F34" t="s">
        <v>388</v>
      </c>
      <c r="G34" s="30">
        <v>18</v>
      </c>
      <c r="H34">
        <v>126.92</v>
      </c>
      <c r="I34">
        <v>253.84</v>
      </c>
      <c r="J34">
        <v>0.23</v>
      </c>
      <c r="K34">
        <v>0.46</v>
      </c>
      <c r="L34">
        <v>0</v>
      </c>
      <c r="M34">
        <v>0</v>
      </c>
      <c r="N34">
        <v>0.23</v>
      </c>
      <c r="O34">
        <v>0.46</v>
      </c>
      <c r="P34">
        <v>18</v>
      </c>
      <c r="Q34">
        <v>36</v>
      </c>
      <c r="R34" s="46">
        <v>443</v>
      </c>
      <c r="S34">
        <v>4430</v>
      </c>
      <c r="T34">
        <v>50.227568121737576</v>
      </c>
      <c r="U34">
        <v>3013.6540873042545</v>
      </c>
      <c r="V34">
        <v>5151.1622755813951</v>
      </c>
    </row>
    <row r="35" spans="1:22" x14ac:dyDescent="0.2">
      <c r="A35" t="s">
        <v>59</v>
      </c>
      <c r="B35" t="s">
        <v>8</v>
      </c>
      <c r="C35" t="s">
        <v>31</v>
      </c>
      <c r="D35">
        <v>4</v>
      </c>
      <c r="E35">
        <v>403</v>
      </c>
      <c r="F35" t="s">
        <v>389</v>
      </c>
      <c r="G35" s="30">
        <v>19</v>
      </c>
      <c r="H35">
        <v>61.73</v>
      </c>
      <c r="I35">
        <v>123.46</v>
      </c>
      <c r="J35">
        <v>11.63</v>
      </c>
      <c r="K35">
        <v>23.26</v>
      </c>
      <c r="L35">
        <v>38.799999999999997</v>
      </c>
      <c r="M35">
        <v>77.599999999999994</v>
      </c>
      <c r="N35">
        <v>50.43</v>
      </c>
      <c r="O35">
        <v>100.86</v>
      </c>
      <c r="P35">
        <v>23.5</v>
      </c>
      <c r="Q35">
        <v>47</v>
      </c>
      <c r="R35" s="46">
        <v>253</v>
      </c>
      <c r="S35">
        <v>2530</v>
      </c>
      <c r="T35">
        <v>28.68527028171469</v>
      </c>
      <c r="U35">
        <v>1721.1162169028812</v>
      </c>
      <c r="V35">
        <v>2941.8601709302325</v>
      </c>
    </row>
    <row r="36" spans="1:22" x14ac:dyDescent="0.2">
      <c r="A36" t="s">
        <v>60</v>
      </c>
      <c r="B36" t="s">
        <v>8</v>
      </c>
      <c r="C36" t="s">
        <v>21</v>
      </c>
      <c r="D36">
        <v>4</v>
      </c>
      <c r="E36">
        <v>404</v>
      </c>
      <c r="F36" t="s">
        <v>390</v>
      </c>
      <c r="G36" s="30">
        <v>22</v>
      </c>
      <c r="H36">
        <v>100.6</v>
      </c>
      <c r="I36">
        <v>201.2</v>
      </c>
      <c r="J36">
        <v>0.65</v>
      </c>
      <c r="K36">
        <v>1.3</v>
      </c>
      <c r="L36">
        <v>4.96</v>
      </c>
      <c r="M36">
        <v>9.92</v>
      </c>
      <c r="N36">
        <v>5.61</v>
      </c>
      <c r="O36">
        <v>11.22</v>
      </c>
      <c r="P36">
        <v>26.5</v>
      </c>
      <c r="Q36">
        <v>53</v>
      </c>
      <c r="R36" s="46">
        <v>317</v>
      </c>
      <c r="S36">
        <v>3170</v>
      </c>
      <c r="T36">
        <v>35.941623238353976</v>
      </c>
      <c r="U36">
        <v>2156.4973943012387</v>
      </c>
      <c r="V36">
        <v>3686.0461430232554</v>
      </c>
    </row>
    <row r="37" spans="1:22" x14ac:dyDescent="0.2">
      <c r="A37" t="s">
        <v>61</v>
      </c>
      <c r="B37" t="s">
        <v>8</v>
      </c>
      <c r="C37" t="s">
        <v>21</v>
      </c>
      <c r="D37">
        <v>4</v>
      </c>
      <c r="E37">
        <v>404</v>
      </c>
      <c r="F37" t="s">
        <v>389</v>
      </c>
      <c r="G37" s="30">
        <v>21</v>
      </c>
      <c r="H37">
        <v>62.23</v>
      </c>
      <c r="I37">
        <v>124.46</v>
      </c>
      <c r="J37">
        <v>35.43</v>
      </c>
      <c r="K37">
        <v>70.86</v>
      </c>
      <c r="L37">
        <v>45.86</v>
      </c>
      <c r="M37">
        <v>91.72</v>
      </c>
      <c r="N37">
        <v>81.289999999999992</v>
      </c>
      <c r="O37">
        <v>162.57999999999998</v>
      </c>
      <c r="P37">
        <v>16</v>
      </c>
      <c r="Q37">
        <v>32</v>
      </c>
      <c r="R37" s="46">
        <v>252</v>
      </c>
      <c r="S37">
        <v>2520</v>
      </c>
      <c r="T37">
        <v>28.5718897667672</v>
      </c>
      <c r="U37">
        <v>1714.3133860060318</v>
      </c>
      <c r="V37">
        <v>2930.232265116279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8026-B8C0-2A42-9E2D-9D98F24C3612}">
  <dimension ref="A1:V51"/>
  <sheetViews>
    <sheetView workbookViewId="0">
      <selection activeCell="F1" sqref="F1:F33"/>
    </sheetView>
  </sheetViews>
  <sheetFormatPr baseColWidth="10" defaultRowHeight="16" x14ac:dyDescent="0.2"/>
  <cols>
    <col min="1" max="1" width="20.6640625" customWidth="1"/>
    <col min="6" max="6" width="16.6640625" customWidth="1"/>
  </cols>
  <sheetData>
    <row r="1" spans="1:22" ht="17" x14ac:dyDescent="0.2">
      <c r="A1" s="35" t="s">
        <v>302</v>
      </c>
      <c r="B1" s="35" t="s">
        <v>303</v>
      </c>
      <c r="C1" s="35" t="s">
        <v>304</v>
      </c>
      <c r="D1" s="35" t="s">
        <v>305</v>
      </c>
      <c r="E1" s="36" t="s">
        <v>306</v>
      </c>
      <c r="F1" s="36" t="s">
        <v>386</v>
      </c>
      <c r="G1" s="35" t="s">
        <v>307</v>
      </c>
      <c r="H1" s="36" t="s">
        <v>308</v>
      </c>
      <c r="I1" s="36" t="s">
        <v>309</v>
      </c>
      <c r="J1" s="36" t="s">
        <v>310</v>
      </c>
      <c r="K1" s="36" t="s">
        <v>311</v>
      </c>
      <c r="L1" s="36" t="s">
        <v>312</v>
      </c>
      <c r="M1" s="36" t="s">
        <v>313</v>
      </c>
      <c r="N1" s="36" t="s">
        <v>314</v>
      </c>
      <c r="O1" s="36" t="s">
        <v>315</v>
      </c>
      <c r="P1" s="37" t="s">
        <v>329</v>
      </c>
      <c r="Q1" s="37" t="s">
        <v>330</v>
      </c>
      <c r="R1" s="37" t="s">
        <v>342</v>
      </c>
      <c r="S1" s="37" t="s">
        <v>336</v>
      </c>
      <c r="T1" s="36" t="s">
        <v>340</v>
      </c>
      <c r="U1" s="36" t="s">
        <v>343</v>
      </c>
      <c r="V1" s="36" t="s">
        <v>344</v>
      </c>
    </row>
    <row r="2" spans="1:22" x14ac:dyDescent="0.2">
      <c r="A2" t="s">
        <v>20</v>
      </c>
      <c r="B2" t="s">
        <v>8</v>
      </c>
      <c r="C2" t="s">
        <v>21</v>
      </c>
      <c r="D2">
        <v>1</v>
      </c>
      <c r="E2">
        <v>101</v>
      </c>
      <c r="F2" t="s">
        <v>390</v>
      </c>
      <c r="G2" s="30">
        <v>22</v>
      </c>
      <c r="H2">
        <v>91.99</v>
      </c>
      <c r="I2">
        <v>183.98</v>
      </c>
      <c r="J2">
        <v>9.39</v>
      </c>
      <c r="K2">
        <v>18.78</v>
      </c>
      <c r="L2">
        <v>20.64</v>
      </c>
      <c r="M2">
        <v>41.28</v>
      </c>
      <c r="N2">
        <v>30.03</v>
      </c>
      <c r="O2">
        <v>60.06</v>
      </c>
      <c r="P2">
        <v>19</v>
      </c>
      <c r="Q2">
        <v>38</v>
      </c>
      <c r="R2" s="46">
        <v>222</v>
      </c>
      <c r="S2" s="30">
        <v>2220</v>
      </c>
      <c r="T2">
        <v>25.170474318342531</v>
      </c>
      <c r="U2">
        <v>1510.22845910055</v>
      </c>
      <c r="V2">
        <v>2581.3950906976743</v>
      </c>
    </row>
    <row r="3" spans="1:22" x14ac:dyDescent="0.2">
      <c r="A3" t="s">
        <v>22</v>
      </c>
      <c r="B3" t="s">
        <v>8</v>
      </c>
      <c r="C3" t="s">
        <v>21</v>
      </c>
      <c r="D3">
        <v>1</v>
      </c>
      <c r="E3">
        <v>101</v>
      </c>
      <c r="F3" t="s">
        <v>389</v>
      </c>
      <c r="G3" s="30">
        <v>19</v>
      </c>
      <c r="H3">
        <v>71.8</v>
      </c>
      <c r="I3">
        <v>143.6</v>
      </c>
      <c r="J3">
        <v>22.33</v>
      </c>
      <c r="K3">
        <v>44.66</v>
      </c>
      <c r="L3">
        <v>19.62</v>
      </c>
      <c r="M3">
        <v>39.24</v>
      </c>
      <c r="N3">
        <v>41.95</v>
      </c>
      <c r="O3">
        <v>83.9</v>
      </c>
      <c r="P3">
        <v>15.5</v>
      </c>
      <c r="Q3">
        <v>31</v>
      </c>
      <c r="R3" s="46">
        <v>299</v>
      </c>
      <c r="S3" s="30">
        <v>2990</v>
      </c>
      <c r="T3">
        <v>33.900773969299181</v>
      </c>
      <c r="U3">
        <v>2034.0464381579507</v>
      </c>
      <c r="V3">
        <v>3476.7438383720928</v>
      </c>
    </row>
    <row r="4" spans="1:22" x14ac:dyDescent="0.2">
      <c r="A4" t="s">
        <v>24</v>
      </c>
      <c r="B4" t="s">
        <v>8</v>
      </c>
      <c r="C4" t="s">
        <v>25</v>
      </c>
      <c r="D4">
        <v>1</v>
      </c>
      <c r="E4">
        <v>102</v>
      </c>
      <c r="F4" t="s">
        <v>390</v>
      </c>
      <c r="G4" s="30">
        <v>22</v>
      </c>
      <c r="H4">
        <v>83.84</v>
      </c>
      <c r="I4">
        <v>167.68</v>
      </c>
      <c r="J4">
        <v>7.23</v>
      </c>
      <c r="K4">
        <v>14.46</v>
      </c>
      <c r="L4">
        <v>14.75</v>
      </c>
      <c r="M4">
        <v>29.5</v>
      </c>
      <c r="N4">
        <v>21.98</v>
      </c>
      <c r="O4">
        <v>43.96</v>
      </c>
      <c r="P4">
        <v>22</v>
      </c>
      <c r="Q4">
        <v>44</v>
      </c>
      <c r="R4" s="46">
        <v>472</v>
      </c>
      <c r="S4" s="30">
        <v>4720</v>
      </c>
      <c r="T4">
        <v>53.515603055214754</v>
      </c>
      <c r="U4">
        <v>3210.9361833128855</v>
      </c>
      <c r="V4">
        <v>5488.3715441860459</v>
      </c>
    </row>
    <row r="5" spans="1:22" x14ac:dyDescent="0.2">
      <c r="A5" t="s">
        <v>26</v>
      </c>
      <c r="B5" t="s">
        <v>8</v>
      </c>
      <c r="C5" t="s">
        <v>25</v>
      </c>
      <c r="D5">
        <v>1</v>
      </c>
      <c r="E5">
        <v>102</v>
      </c>
      <c r="F5" t="s">
        <v>389</v>
      </c>
      <c r="G5" s="30">
        <v>26</v>
      </c>
      <c r="H5">
        <v>81.23</v>
      </c>
      <c r="I5">
        <v>162.46</v>
      </c>
      <c r="J5">
        <v>13.07</v>
      </c>
      <c r="K5">
        <v>26.14</v>
      </c>
      <c r="L5">
        <v>9.65</v>
      </c>
      <c r="M5">
        <v>19.3</v>
      </c>
      <c r="N5">
        <v>22.72</v>
      </c>
      <c r="O5">
        <v>45.44</v>
      </c>
      <c r="P5">
        <v>16.5</v>
      </c>
      <c r="Q5">
        <v>33</v>
      </c>
      <c r="R5" s="46">
        <v>307</v>
      </c>
      <c r="S5" s="30">
        <v>3070</v>
      </c>
      <c r="T5">
        <v>34.807818088879088</v>
      </c>
      <c r="U5">
        <v>2088.4690853327452</v>
      </c>
      <c r="V5">
        <v>3569.7670848837206</v>
      </c>
    </row>
    <row r="6" spans="1:22" x14ac:dyDescent="0.2">
      <c r="A6" t="s">
        <v>27</v>
      </c>
      <c r="B6" t="s">
        <v>8</v>
      </c>
      <c r="C6" t="s">
        <v>28</v>
      </c>
      <c r="D6">
        <v>1</v>
      </c>
      <c r="E6">
        <v>103</v>
      </c>
      <c r="F6" t="s">
        <v>390</v>
      </c>
      <c r="G6" s="30">
        <v>21</v>
      </c>
      <c r="H6">
        <v>109.21</v>
      </c>
      <c r="I6">
        <v>218.42</v>
      </c>
      <c r="J6">
        <v>6.67</v>
      </c>
      <c r="K6">
        <v>13.34</v>
      </c>
      <c r="L6">
        <v>11.28</v>
      </c>
      <c r="M6">
        <v>22.56</v>
      </c>
      <c r="N6">
        <v>17.95</v>
      </c>
      <c r="O6">
        <v>35.9</v>
      </c>
      <c r="P6">
        <v>24.5</v>
      </c>
      <c r="Q6">
        <v>49</v>
      </c>
      <c r="R6">
        <v>456</v>
      </c>
      <c r="S6" s="30">
        <v>4560</v>
      </c>
      <c r="T6">
        <v>51.701514816054932</v>
      </c>
      <c r="U6">
        <v>3102.0908889632956</v>
      </c>
      <c r="V6">
        <v>5302.3250511627903</v>
      </c>
    </row>
    <row r="7" spans="1:22" x14ac:dyDescent="0.2">
      <c r="A7" t="s">
        <v>29</v>
      </c>
      <c r="B7" t="s">
        <v>8</v>
      </c>
      <c r="C7" t="s">
        <v>28</v>
      </c>
      <c r="D7">
        <v>1</v>
      </c>
      <c r="E7">
        <v>103</v>
      </c>
      <c r="F7" t="s">
        <v>389</v>
      </c>
      <c r="G7" s="30">
        <v>28</v>
      </c>
      <c r="H7">
        <v>152.43</v>
      </c>
      <c r="I7">
        <v>304.86</v>
      </c>
      <c r="J7">
        <v>10.51</v>
      </c>
      <c r="K7">
        <v>21.02</v>
      </c>
      <c r="L7">
        <v>3.54</v>
      </c>
      <c r="M7">
        <v>7.08</v>
      </c>
      <c r="N7">
        <v>14.05</v>
      </c>
      <c r="O7">
        <v>28.1</v>
      </c>
      <c r="P7">
        <v>21.5</v>
      </c>
      <c r="Q7">
        <v>43</v>
      </c>
      <c r="R7" s="46">
        <v>446</v>
      </c>
      <c r="S7" s="30">
        <v>4460</v>
      </c>
      <c r="T7">
        <v>50.567709666580043</v>
      </c>
      <c r="U7">
        <v>3034.0625799948025</v>
      </c>
      <c r="V7">
        <v>5186.0459930232555</v>
      </c>
    </row>
    <row r="8" spans="1:22" x14ac:dyDescent="0.2">
      <c r="A8" t="s">
        <v>30</v>
      </c>
      <c r="B8" t="s">
        <v>8</v>
      </c>
      <c r="C8" t="s">
        <v>31</v>
      </c>
      <c r="D8">
        <v>1</v>
      </c>
      <c r="E8">
        <v>104</v>
      </c>
      <c r="F8" t="s">
        <v>390</v>
      </c>
      <c r="G8" s="30">
        <v>28</v>
      </c>
      <c r="H8">
        <v>122.15</v>
      </c>
      <c r="I8">
        <v>244.3</v>
      </c>
      <c r="J8">
        <v>5.52</v>
      </c>
      <c r="K8">
        <v>11.04</v>
      </c>
      <c r="L8">
        <v>21.38</v>
      </c>
      <c r="M8">
        <v>42.76</v>
      </c>
      <c r="N8">
        <v>26.9</v>
      </c>
      <c r="O8">
        <v>53.8</v>
      </c>
      <c r="P8">
        <v>18</v>
      </c>
      <c r="Q8">
        <v>36</v>
      </c>
      <c r="R8" s="46">
        <v>244</v>
      </c>
      <c r="S8" s="30">
        <v>2440</v>
      </c>
      <c r="T8">
        <v>27.664845647187288</v>
      </c>
      <c r="U8">
        <v>1659.8907388312373</v>
      </c>
      <c r="V8">
        <v>2837.2090186046507</v>
      </c>
    </row>
    <row r="9" spans="1:22" x14ac:dyDescent="0.2">
      <c r="A9" t="s">
        <v>34</v>
      </c>
      <c r="B9" t="s">
        <v>8</v>
      </c>
      <c r="C9" t="s">
        <v>31</v>
      </c>
      <c r="D9">
        <v>1</v>
      </c>
      <c r="E9">
        <v>104</v>
      </c>
      <c r="F9" t="s">
        <v>389</v>
      </c>
      <c r="G9" s="30">
        <v>15</v>
      </c>
      <c r="H9">
        <v>78.650000000000006</v>
      </c>
      <c r="I9">
        <v>157.30000000000001</v>
      </c>
      <c r="J9">
        <v>18.02</v>
      </c>
      <c r="K9">
        <v>36.04</v>
      </c>
      <c r="L9">
        <v>50.58</v>
      </c>
      <c r="M9">
        <v>101.16</v>
      </c>
      <c r="N9">
        <v>68.599999999999994</v>
      </c>
      <c r="O9">
        <v>137.19999999999999</v>
      </c>
      <c r="P9">
        <v>20.5</v>
      </c>
      <c r="Q9">
        <v>41</v>
      </c>
      <c r="R9" s="46">
        <v>357</v>
      </c>
      <c r="S9" s="30">
        <v>3570</v>
      </c>
      <c r="T9">
        <v>40.476843836253536</v>
      </c>
      <c r="U9">
        <v>2428.610630175212</v>
      </c>
      <c r="V9">
        <v>4151.1623755813953</v>
      </c>
    </row>
    <row r="10" spans="1:22" x14ac:dyDescent="0.2">
      <c r="A10" t="s">
        <v>35</v>
      </c>
      <c r="B10" t="s">
        <v>8</v>
      </c>
      <c r="C10" t="s">
        <v>28</v>
      </c>
      <c r="D10">
        <v>2</v>
      </c>
      <c r="E10">
        <v>201</v>
      </c>
      <c r="F10" t="s">
        <v>390</v>
      </c>
      <c r="G10" s="30">
        <v>25</v>
      </c>
      <c r="H10">
        <v>152.65</v>
      </c>
      <c r="I10">
        <v>305.3</v>
      </c>
      <c r="J10">
        <v>6.06</v>
      </c>
      <c r="K10">
        <v>12.12</v>
      </c>
      <c r="L10">
        <v>0.24</v>
      </c>
      <c r="M10">
        <v>0.48</v>
      </c>
      <c r="N10">
        <v>6.3</v>
      </c>
      <c r="O10">
        <v>12.6</v>
      </c>
      <c r="P10">
        <v>18</v>
      </c>
      <c r="Q10">
        <v>36</v>
      </c>
      <c r="R10">
        <v>406</v>
      </c>
      <c r="S10" s="30">
        <v>4060</v>
      </c>
      <c r="T10">
        <v>46.032489068680491</v>
      </c>
      <c r="U10">
        <v>2761.9493441208292</v>
      </c>
      <c r="V10">
        <v>4720.9297604651156</v>
      </c>
    </row>
    <row r="11" spans="1:22" x14ac:dyDescent="0.2">
      <c r="A11" t="s">
        <v>36</v>
      </c>
      <c r="B11" t="s">
        <v>8</v>
      </c>
      <c r="C11" t="s">
        <v>28</v>
      </c>
      <c r="D11">
        <v>2</v>
      </c>
      <c r="E11">
        <v>201</v>
      </c>
      <c r="F11" t="s">
        <v>389</v>
      </c>
      <c r="G11" s="30">
        <v>15</v>
      </c>
      <c r="H11">
        <v>52.27</v>
      </c>
      <c r="I11">
        <v>104.54</v>
      </c>
      <c r="J11">
        <v>20.09</v>
      </c>
      <c r="K11">
        <v>40.18</v>
      </c>
      <c r="L11">
        <v>4.62</v>
      </c>
      <c r="M11">
        <v>9.24</v>
      </c>
      <c r="N11">
        <v>24.71</v>
      </c>
      <c r="O11">
        <v>49.42</v>
      </c>
      <c r="P11">
        <v>18.5</v>
      </c>
      <c r="Q11">
        <v>37</v>
      </c>
      <c r="R11">
        <v>203</v>
      </c>
      <c r="S11" s="30">
        <v>2030</v>
      </c>
      <c r="T11">
        <v>23.016244534340245</v>
      </c>
      <c r="U11">
        <v>1380.9746720604146</v>
      </c>
      <c r="V11">
        <v>2360.4648802325578</v>
      </c>
    </row>
    <row r="12" spans="1:22" x14ac:dyDescent="0.2">
      <c r="A12" t="s">
        <v>37</v>
      </c>
      <c r="B12" t="s">
        <v>8</v>
      </c>
      <c r="C12" t="s">
        <v>31</v>
      </c>
      <c r="D12">
        <v>2</v>
      </c>
      <c r="E12">
        <v>202</v>
      </c>
      <c r="F12" t="s">
        <v>390</v>
      </c>
      <c r="G12" s="30">
        <v>24</v>
      </c>
      <c r="H12">
        <v>137.91999999999999</v>
      </c>
      <c r="I12">
        <v>275.83999999999997</v>
      </c>
      <c r="J12">
        <v>3.45</v>
      </c>
      <c r="K12">
        <v>6.9</v>
      </c>
      <c r="L12">
        <v>14.88</v>
      </c>
      <c r="M12">
        <v>29.76</v>
      </c>
      <c r="N12">
        <v>18.330000000000002</v>
      </c>
      <c r="O12">
        <v>36.660000000000004</v>
      </c>
      <c r="P12">
        <v>16.5</v>
      </c>
      <c r="Q12">
        <v>33</v>
      </c>
      <c r="R12" s="46">
        <v>372</v>
      </c>
      <c r="S12" s="30">
        <v>3720</v>
      </c>
      <c r="T12">
        <v>42.177551560465865</v>
      </c>
      <c r="U12">
        <v>2530.6530936279519</v>
      </c>
      <c r="V12">
        <v>4325.5809627906974</v>
      </c>
    </row>
    <row r="13" spans="1:22" x14ac:dyDescent="0.2">
      <c r="A13" t="s">
        <v>39</v>
      </c>
      <c r="B13" t="s">
        <v>8</v>
      </c>
      <c r="C13" t="s">
        <v>31</v>
      </c>
      <c r="D13">
        <v>2</v>
      </c>
      <c r="E13">
        <v>202</v>
      </c>
      <c r="F13" t="s">
        <v>389</v>
      </c>
      <c r="G13" s="30">
        <v>19</v>
      </c>
      <c r="H13">
        <v>70.959999999999994</v>
      </c>
      <c r="I13">
        <v>141.91999999999999</v>
      </c>
      <c r="J13">
        <v>16.07</v>
      </c>
      <c r="K13">
        <v>32.14</v>
      </c>
      <c r="L13">
        <v>27.49</v>
      </c>
      <c r="M13">
        <v>54.98</v>
      </c>
      <c r="N13">
        <v>43.56</v>
      </c>
      <c r="O13">
        <v>87.12</v>
      </c>
      <c r="P13">
        <v>18.5</v>
      </c>
      <c r="Q13">
        <v>37</v>
      </c>
      <c r="R13" s="46">
        <v>270</v>
      </c>
      <c r="S13" s="30">
        <v>2700</v>
      </c>
      <c r="T13">
        <v>30.612739035821996</v>
      </c>
      <c r="U13">
        <v>1836.7643421493196</v>
      </c>
      <c r="V13">
        <v>3139.5345697674416</v>
      </c>
    </row>
    <row r="14" spans="1:22" x14ac:dyDescent="0.2">
      <c r="A14" t="s">
        <v>40</v>
      </c>
      <c r="B14" t="s">
        <v>8</v>
      </c>
      <c r="C14" t="s">
        <v>21</v>
      </c>
      <c r="D14">
        <v>2</v>
      </c>
      <c r="E14">
        <v>203</v>
      </c>
      <c r="F14" t="s">
        <v>390</v>
      </c>
      <c r="G14" s="30">
        <v>19</v>
      </c>
      <c r="H14">
        <v>98.47</v>
      </c>
      <c r="I14">
        <v>196.94</v>
      </c>
      <c r="J14">
        <v>3.53</v>
      </c>
      <c r="K14">
        <v>7.06</v>
      </c>
      <c r="L14">
        <v>9.9700000000000006</v>
      </c>
      <c r="M14">
        <v>19.940000000000001</v>
      </c>
      <c r="N14">
        <v>13.5</v>
      </c>
      <c r="O14">
        <v>27</v>
      </c>
      <c r="P14">
        <v>18</v>
      </c>
      <c r="Q14">
        <v>36</v>
      </c>
      <c r="R14" s="46">
        <v>418</v>
      </c>
      <c r="S14" s="30">
        <v>4180</v>
      </c>
      <c r="T14">
        <v>47.393055248050366</v>
      </c>
      <c r="U14">
        <v>2843.5833148830216</v>
      </c>
      <c r="V14">
        <v>4860.4646302325582</v>
      </c>
    </row>
    <row r="15" spans="1:22" x14ac:dyDescent="0.2">
      <c r="A15" t="s">
        <v>41</v>
      </c>
      <c r="B15" t="s">
        <v>8</v>
      </c>
      <c r="C15" t="s">
        <v>21</v>
      </c>
      <c r="D15">
        <v>2</v>
      </c>
      <c r="E15">
        <v>203</v>
      </c>
      <c r="F15" t="s">
        <v>389</v>
      </c>
      <c r="G15" s="30">
        <v>15</v>
      </c>
      <c r="H15">
        <v>28.82</v>
      </c>
      <c r="I15">
        <v>57.64</v>
      </c>
      <c r="J15">
        <v>43.18</v>
      </c>
      <c r="K15">
        <v>86.36</v>
      </c>
      <c r="L15">
        <v>50.41</v>
      </c>
      <c r="M15">
        <v>100.82</v>
      </c>
      <c r="N15">
        <v>93.59</v>
      </c>
      <c r="O15">
        <v>187.18</v>
      </c>
      <c r="P15">
        <v>12.5</v>
      </c>
      <c r="Q15">
        <v>25</v>
      </c>
      <c r="R15" s="46">
        <v>297</v>
      </c>
      <c r="S15" s="30">
        <v>2970</v>
      </c>
      <c r="T15">
        <v>33.6740129394042</v>
      </c>
      <c r="U15">
        <v>2020.4407763642519</v>
      </c>
      <c r="V15">
        <v>3453.4880267441858</v>
      </c>
    </row>
    <row r="16" spans="1:22" x14ac:dyDescent="0.2">
      <c r="A16" t="s">
        <v>42</v>
      </c>
      <c r="B16" t="s">
        <v>8</v>
      </c>
      <c r="C16" t="s">
        <v>25</v>
      </c>
      <c r="D16">
        <v>2</v>
      </c>
      <c r="E16">
        <v>204</v>
      </c>
      <c r="F16" t="s">
        <v>390</v>
      </c>
      <c r="G16" s="30">
        <v>22</v>
      </c>
      <c r="H16">
        <v>123.71</v>
      </c>
      <c r="I16">
        <v>247.42</v>
      </c>
      <c r="J16">
        <v>13.25</v>
      </c>
      <c r="K16">
        <v>26.5</v>
      </c>
      <c r="L16">
        <v>2.37</v>
      </c>
      <c r="M16">
        <v>4.74</v>
      </c>
      <c r="N16">
        <v>15.620000000000001</v>
      </c>
      <c r="O16">
        <v>31.240000000000002</v>
      </c>
      <c r="P16">
        <v>18</v>
      </c>
      <c r="Q16">
        <v>36</v>
      </c>
      <c r="R16" s="46">
        <v>440</v>
      </c>
      <c r="S16" s="30">
        <v>4400</v>
      </c>
      <c r="T16">
        <v>49.887426576895109</v>
      </c>
      <c r="U16">
        <v>2993.2455946137065</v>
      </c>
      <c r="V16">
        <v>5116.2785581395347</v>
      </c>
    </row>
    <row r="17" spans="1:22" x14ac:dyDescent="0.2">
      <c r="A17" t="s">
        <v>43</v>
      </c>
      <c r="B17" t="s">
        <v>8</v>
      </c>
      <c r="C17" t="s">
        <v>25</v>
      </c>
      <c r="D17">
        <v>2</v>
      </c>
      <c r="E17">
        <v>204</v>
      </c>
      <c r="F17" t="s">
        <v>389</v>
      </c>
      <c r="G17" s="30">
        <v>18</v>
      </c>
      <c r="H17">
        <v>92.96</v>
      </c>
      <c r="I17">
        <v>185.92</v>
      </c>
      <c r="J17">
        <v>21.66</v>
      </c>
      <c r="K17">
        <v>43.32</v>
      </c>
      <c r="L17">
        <v>20.350000000000001</v>
      </c>
      <c r="M17">
        <v>40.700000000000003</v>
      </c>
      <c r="N17">
        <v>42.010000000000005</v>
      </c>
      <c r="O17">
        <v>84.02000000000001</v>
      </c>
      <c r="P17">
        <v>21</v>
      </c>
      <c r="Q17">
        <v>42</v>
      </c>
      <c r="R17">
        <v>394</v>
      </c>
      <c r="S17" s="30">
        <v>3940</v>
      </c>
      <c r="T17">
        <v>44.671922889310622</v>
      </c>
      <c r="U17">
        <v>2680.3153733586373</v>
      </c>
      <c r="V17">
        <v>4581.3948906976739</v>
      </c>
    </row>
    <row r="18" spans="1:22" x14ac:dyDescent="0.2">
      <c r="A18" t="s">
        <v>44</v>
      </c>
      <c r="B18" t="s">
        <v>8</v>
      </c>
      <c r="C18" t="s">
        <v>31</v>
      </c>
      <c r="D18">
        <v>3</v>
      </c>
      <c r="E18">
        <v>301</v>
      </c>
      <c r="F18" t="s">
        <v>390</v>
      </c>
      <c r="G18" s="30">
        <v>25</v>
      </c>
      <c r="H18">
        <v>189.87</v>
      </c>
      <c r="I18">
        <v>379.74</v>
      </c>
      <c r="J18">
        <v>2.35</v>
      </c>
      <c r="K18">
        <v>4.7</v>
      </c>
      <c r="L18">
        <v>2.56</v>
      </c>
      <c r="M18">
        <v>5.12</v>
      </c>
      <c r="N18">
        <v>4.91</v>
      </c>
      <c r="O18">
        <v>9.82</v>
      </c>
      <c r="P18">
        <v>21</v>
      </c>
      <c r="Q18">
        <v>42</v>
      </c>
      <c r="R18" s="46">
        <v>364</v>
      </c>
      <c r="S18" s="30">
        <v>3640</v>
      </c>
      <c r="T18">
        <v>41.27050744088595</v>
      </c>
      <c r="U18">
        <v>2476.2304464531571</v>
      </c>
      <c r="V18">
        <v>4232.5577162790696</v>
      </c>
    </row>
    <row r="19" spans="1:22" x14ac:dyDescent="0.2">
      <c r="A19" t="s">
        <v>46</v>
      </c>
      <c r="B19" t="s">
        <v>8</v>
      </c>
      <c r="C19" t="s">
        <v>31</v>
      </c>
      <c r="D19">
        <v>3</v>
      </c>
      <c r="E19">
        <v>301</v>
      </c>
      <c r="F19" t="s">
        <v>389</v>
      </c>
      <c r="G19" s="30">
        <v>25</v>
      </c>
      <c r="H19">
        <v>72.63</v>
      </c>
      <c r="I19">
        <v>145.26</v>
      </c>
      <c r="J19">
        <v>19.84</v>
      </c>
      <c r="K19">
        <v>39.68</v>
      </c>
      <c r="L19">
        <v>35.159999999999997</v>
      </c>
      <c r="M19">
        <v>70.319999999999993</v>
      </c>
      <c r="N19">
        <v>55</v>
      </c>
      <c r="O19">
        <v>110</v>
      </c>
      <c r="P19">
        <v>20</v>
      </c>
      <c r="Q19">
        <v>40</v>
      </c>
      <c r="R19" s="46">
        <v>280</v>
      </c>
      <c r="S19">
        <v>2800</v>
      </c>
      <c r="T19">
        <v>31.746544185296887</v>
      </c>
      <c r="U19">
        <v>1904.7926511178134</v>
      </c>
      <c r="V19">
        <v>3255.8136279069763</v>
      </c>
    </row>
    <row r="20" spans="1:22" x14ac:dyDescent="0.2">
      <c r="A20" t="s">
        <v>47</v>
      </c>
      <c r="B20" t="s">
        <v>8</v>
      </c>
      <c r="C20" t="s">
        <v>21</v>
      </c>
      <c r="D20">
        <v>3</v>
      </c>
      <c r="E20">
        <v>302</v>
      </c>
      <c r="F20" t="s">
        <v>390</v>
      </c>
      <c r="G20" s="30">
        <v>22</v>
      </c>
      <c r="H20">
        <v>106.52</v>
      </c>
      <c r="I20">
        <v>213.04</v>
      </c>
      <c r="J20">
        <v>9.2799999999999994</v>
      </c>
      <c r="K20">
        <v>18.559999999999999</v>
      </c>
      <c r="L20">
        <v>22.69</v>
      </c>
      <c r="M20">
        <v>45.38</v>
      </c>
      <c r="N20">
        <v>31.97</v>
      </c>
      <c r="O20">
        <v>63.94</v>
      </c>
      <c r="P20">
        <v>20</v>
      </c>
      <c r="Q20">
        <v>40</v>
      </c>
      <c r="R20" s="46">
        <v>303</v>
      </c>
      <c r="S20">
        <v>3030</v>
      </c>
      <c r="T20">
        <v>34.354296029089134</v>
      </c>
      <c r="U20">
        <v>2061.257761745348</v>
      </c>
      <c r="V20">
        <v>3523.2554616279067</v>
      </c>
    </row>
    <row r="21" spans="1:22" x14ac:dyDescent="0.2">
      <c r="A21" t="s">
        <v>48</v>
      </c>
      <c r="B21" t="s">
        <v>8</v>
      </c>
      <c r="C21" t="s">
        <v>21</v>
      </c>
      <c r="D21">
        <v>3</v>
      </c>
      <c r="E21">
        <v>302</v>
      </c>
      <c r="F21" t="s">
        <v>389</v>
      </c>
      <c r="G21" s="30">
        <v>28</v>
      </c>
      <c r="H21">
        <v>108.71</v>
      </c>
      <c r="I21">
        <v>217.42</v>
      </c>
      <c r="J21">
        <v>20.41</v>
      </c>
      <c r="K21">
        <v>40.82</v>
      </c>
      <c r="L21">
        <v>35.78</v>
      </c>
      <c r="M21">
        <v>71.56</v>
      </c>
      <c r="N21">
        <v>56.19</v>
      </c>
      <c r="O21">
        <v>112.38</v>
      </c>
      <c r="P21">
        <v>16</v>
      </c>
      <c r="Q21">
        <v>32</v>
      </c>
      <c r="R21">
        <v>288</v>
      </c>
      <c r="S21">
        <v>2880</v>
      </c>
      <c r="T21">
        <v>32.653588304876806</v>
      </c>
      <c r="U21">
        <v>1959.2152982926082</v>
      </c>
      <c r="V21">
        <v>3348.8368744186046</v>
      </c>
    </row>
    <row r="22" spans="1:22" x14ac:dyDescent="0.2">
      <c r="A22" t="s">
        <v>49</v>
      </c>
      <c r="B22" t="s">
        <v>8</v>
      </c>
      <c r="C22" t="s">
        <v>25</v>
      </c>
      <c r="D22">
        <v>3</v>
      </c>
      <c r="E22">
        <v>303</v>
      </c>
      <c r="F22" t="s">
        <v>390</v>
      </c>
      <c r="G22" s="30">
        <v>19</v>
      </c>
      <c r="H22">
        <v>123.6</v>
      </c>
      <c r="I22">
        <v>247.2</v>
      </c>
      <c r="J22">
        <v>0.7</v>
      </c>
      <c r="K22">
        <v>1.4</v>
      </c>
      <c r="L22">
        <v>3.05</v>
      </c>
      <c r="M22">
        <v>6.1</v>
      </c>
      <c r="N22">
        <v>3.75</v>
      </c>
      <c r="O22">
        <v>7.5</v>
      </c>
      <c r="P22">
        <v>23</v>
      </c>
      <c r="Q22">
        <v>46</v>
      </c>
      <c r="R22" s="46">
        <v>445</v>
      </c>
      <c r="S22">
        <v>4450</v>
      </c>
      <c r="T22">
        <v>50.45432915163255</v>
      </c>
      <c r="U22">
        <v>3027.2597490979529</v>
      </c>
      <c r="V22">
        <v>5174.418087209302</v>
      </c>
    </row>
    <row r="23" spans="1:22" x14ac:dyDescent="0.2">
      <c r="A23" t="s">
        <v>50</v>
      </c>
      <c r="B23" t="s">
        <v>8</v>
      </c>
      <c r="C23" t="s">
        <v>25</v>
      </c>
      <c r="D23">
        <v>3</v>
      </c>
      <c r="E23">
        <v>303</v>
      </c>
      <c r="F23" t="s">
        <v>389</v>
      </c>
      <c r="G23" s="30">
        <v>15</v>
      </c>
      <c r="H23">
        <v>74.73</v>
      </c>
      <c r="I23">
        <v>149.46</v>
      </c>
      <c r="J23">
        <v>17.260000000000002</v>
      </c>
      <c r="K23">
        <v>34.520000000000003</v>
      </c>
      <c r="L23">
        <v>20.399999999999999</v>
      </c>
      <c r="M23">
        <v>40.799999999999997</v>
      </c>
      <c r="N23">
        <v>37.659999999999997</v>
      </c>
      <c r="O23">
        <v>75.319999999999993</v>
      </c>
      <c r="P23">
        <v>14.5</v>
      </c>
      <c r="Q23">
        <v>29</v>
      </c>
      <c r="R23" s="46">
        <v>236</v>
      </c>
      <c r="S23">
        <v>2360</v>
      </c>
      <c r="T23">
        <v>26.757801527607377</v>
      </c>
      <c r="U23">
        <v>1605.4680916564428</v>
      </c>
      <c r="V23">
        <v>2744.1857720930229</v>
      </c>
    </row>
    <row r="24" spans="1:22" x14ac:dyDescent="0.2">
      <c r="A24" t="s">
        <v>51</v>
      </c>
      <c r="B24" t="s">
        <v>8</v>
      </c>
      <c r="C24" t="s">
        <v>28</v>
      </c>
      <c r="D24">
        <v>3</v>
      </c>
      <c r="E24">
        <v>304</v>
      </c>
      <c r="F24" t="s">
        <v>390</v>
      </c>
      <c r="G24" s="30">
        <v>27</v>
      </c>
      <c r="H24">
        <v>115.82</v>
      </c>
      <c r="I24">
        <v>231.64</v>
      </c>
      <c r="J24">
        <v>2.0499999999999998</v>
      </c>
      <c r="K24">
        <v>4.0999999999999996</v>
      </c>
      <c r="L24">
        <v>7.62</v>
      </c>
      <c r="M24">
        <v>15.24</v>
      </c>
      <c r="N24">
        <v>9.67</v>
      </c>
      <c r="O24">
        <v>19.34</v>
      </c>
      <c r="P24">
        <v>19.5</v>
      </c>
      <c r="Q24">
        <v>39</v>
      </c>
      <c r="R24" s="46">
        <v>418</v>
      </c>
      <c r="S24">
        <v>4180</v>
      </c>
      <c r="T24">
        <v>47.393055248050366</v>
      </c>
      <c r="U24">
        <v>2843.5833148830216</v>
      </c>
      <c r="V24">
        <v>4860.4646302325582</v>
      </c>
    </row>
    <row r="25" spans="1:22" x14ac:dyDescent="0.2">
      <c r="A25" t="s">
        <v>52</v>
      </c>
      <c r="B25" t="s">
        <v>8</v>
      </c>
      <c r="C25" t="s">
        <v>28</v>
      </c>
      <c r="D25">
        <v>3</v>
      </c>
      <c r="E25">
        <v>304</v>
      </c>
      <c r="F25" t="s">
        <v>389</v>
      </c>
      <c r="G25" s="30">
        <v>15</v>
      </c>
      <c r="H25">
        <v>150.55000000000001</v>
      </c>
      <c r="I25">
        <v>301.10000000000002</v>
      </c>
      <c r="J25">
        <v>16.03</v>
      </c>
      <c r="K25">
        <v>32.06</v>
      </c>
      <c r="L25">
        <v>6.91</v>
      </c>
      <c r="M25">
        <v>13.82</v>
      </c>
      <c r="N25">
        <v>22.94</v>
      </c>
      <c r="O25">
        <v>45.88</v>
      </c>
      <c r="P25">
        <v>20.5</v>
      </c>
      <c r="Q25">
        <v>41</v>
      </c>
      <c r="R25" s="46">
        <v>373</v>
      </c>
      <c r="S25">
        <v>3730</v>
      </c>
      <c r="T25">
        <v>42.290932075413359</v>
      </c>
      <c r="U25">
        <v>2537.455924524801</v>
      </c>
      <c r="V25">
        <v>4337.2088686046509</v>
      </c>
    </row>
    <row r="26" spans="1:22" x14ac:dyDescent="0.2">
      <c r="A26" t="s">
        <v>53</v>
      </c>
      <c r="B26" t="s">
        <v>8</v>
      </c>
      <c r="C26" t="s">
        <v>25</v>
      </c>
      <c r="D26">
        <v>4</v>
      </c>
      <c r="E26">
        <v>401</v>
      </c>
      <c r="F26" t="s">
        <v>390</v>
      </c>
      <c r="G26" s="30">
        <v>25</v>
      </c>
      <c r="H26">
        <v>146.13</v>
      </c>
      <c r="I26">
        <v>292.26</v>
      </c>
      <c r="J26">
        <v>9.11</v>
      </c>
      <c r="K26">
        <v>18.22</v>
      </c>
      <c r="L26">
        <v>14.5</v>
      </c>
      <c r="M26">
        <v>29</v>
      </c>
      <c r="N26">
        <v>23.61</v>
      </c>
      <c r="O26">
        <v>47.22</v>
      </c>
      <c r="P26">
        <v>14.5</v>
      </c>
      <c r="Q26">
        <v>29</v>
      </c>
      <c r="R26" s="46">
        <v>372</v>
      </c>
      <c r="S26">
        <v>3720</v>
      </c>
      <c r="T26">
        <v>42.177551560465865</v>
      </c>
      <c r="U26">
        <v>2530.6530936279519</v>
      </c>
      <c r="V26">
        <v>4325.5809627906974</v>
      </c>
    </row>
    <row r="27" spans="1:22" x14ac:dyDescent="0.2">
      <c r="A27" t="s">
        <v>54</v>
      </c>
      <c r="B27" t="s">
        <v>8</v>
      </c>
      <c r="C27" t="s">
        <v>25</v>
      </c>
      <c r="D27">
        <v>4</v>
      </c>
      <c r="E27">
        <v>401</v>
      </c>
      <c r="F27" t="s">
        <v>389</v>
      </c>
      <c r="G27" s="30">
        <v>23</v>
      </c>
      <c r="H27">
        <v>86.23</v>
      </c>
      <c r="I27">
        <v>172.46</v>
      </c>
      <c r="J27">
        <v>5.84</v>
      </c>
      <c r="K27">
        <v>11.68</v>
      </c>
      <c r="L27">
        <v>4.32</v>
      </c>
      <c r="M27">
        <v>8.64</v>
      </c>
      <c r="N27">
        <v>10.16</v>
      </c>
      <c r="O27">
        <v>20.32</v>
      </c>
      <c r="P27">
        <v>19</v>
      </c>
      <c r="Q27">
        <v>38</v>
      </c>
      <c r="R27" s="46">
        <v>299</v>
      </c>
      <c r="S27">
        <v>2990</v>
      </c>
      <c r="T27">
        <v>33.900773969299181</v>
      </c>
      <c r="U27">
        <v>2034.0464381579507</v>
      </c>
      <c r="V27">
        <v>3476.7438383720928</v>
      </c>
    </row>
    <row r="28" spans="1:22" x14ac:dyDescent="0.2">
      <c r="A28" t="s">
        <v>55</v>
      </c>
      <c r="B28" t="s">
        <v>8</v>
      </c>
      <c r="C28" t="s">
        <v>28</v>
      </c>
      <c r="D28">
        <v>4</v>
      </c>
      <c r="E28">
        <v>402</v>
      </c>
      <c r="F28" t="s">
        <v>390</v>
      </c>
      <c r="G28" s="30">
        <v>21</v>
      </c>
      <c r="H28">
        <v>79.72</v>
      </c>
      <c r="I28">
        <v>159.44</v>
      </c>
      <c r="J28">
        <v>10.57</v>
      </c>
      <c r="K28">
        <v>21.14</v>
      </c>
      <c r="L28">
        <v>40.96</v>
      </c>
      <c r="M28">
        <v>81.92</v>
      </c>
      <c r="N28">
        <v>51.53</v>
      </c>
      <c r="O28">
        <v>103.06</v>
      </c>
      <c r="P28">
        <v>19.5</v>
      </c>
      <c r="Q28">
        <v>39</v>
      </c>
      <c r="R28" s="46">
        <v>333</v>
      </c>
      <c r="S28">
        <v>3330</v>
      </c>
      <c r="T28">
        <v>37.755711477513799</v>
      </c>
      <c r="U28">
        <v>2265.3426886508278</v>
      </c>
      <c r="V28">
        <v>3872.0926360465114</v>
      </c>
    </row>
    <row r="29" spans="1:22" x14ac:dyDescent="0.2">
      <c r="A29" t="s">
        <v>56</v>
      </c>
      <c r="B29" t="s">
        <v>8</v>
      </c>
      <c r="C29" t="s">
        <v>28</v>
      </c>
      <c r="D29">
        <v>4</v>
      </c>
      <c r="E29">
        <v>402</v>
      </c>
      <c r="F29" t="s">
        <v>389</v>
      </c>
      <c r="G29" s="30">
        <v>18</v>
      </c>
      <c r="H29">
        <v>92.61</v>
      </c>
      <c r="I29">
        <v>185.22</v>
      </c>
      <c r="J29">
        <v>45.45</v>
      </c>
      <c r="K29">
        <v>90.9</v>
      </c>
      <c r="L29">
        <v>3.4</v>
      </c>
      <c r="M29">
        <v>6.8</v>
      </c>
      <c r="N29">
        <v>48.85</v>
      </c>
      <c r="O29">
        <v>97.7</v>
      </c>
      <c r="P29">
        <v>10.5</v>
      </c>
      <c r="Q29">
        <v>21</v>
      </c>
      <c r="R29" s="46">
        <v>222</v>
      </c>
      <c r="S29">
        <v>2220</v>
      </c>
      <c r="T29">
        <v>25.170474318342531</v>
      </c>
      <c r="U29">
        <v>1510.2284591005518</v>
      </c>
      <c r="V29">
        <v>2581.3950906976743</v>
      </c>
    </row>
    <row r="30" spans="1:22" x14ac:dyDescent="0.2">
      <c r="A30" t="s">
        <v>57</v>
      </c>
      <c r="B30" t="s">
        <v>8</v>
      </c>
      <c r="C30" t="s">
        <v>31</v>
      </c>
      <c r="D30">
        <v>4</v>
      </c>
      <c r="E30">
        <v>403</v>
      </c>
      <c r="F30" t="s">
        <v>390</v>
      </c>
      <c r="G30" s="30">
        <v>19</v>
      </c>
      <c r="H30">
        <v>85.78</v>
      </c>
      <c r="I30">
        <v>171.56</v>
      </c>
      <c r="J30">
        <v>0.05</v>
      </c>
      <c r="K30">
        <v>0.1</v>
      </c>
      <c r="L30">
        <v>31.06</v>
      </c>
      <c r="M30">
        <v>62.12</v>
      </c>
      <c r="N30">
        <v>31.11</v>
      </c>
      <c r="O30">
        <v>62.22</v>
      </c>
      <c r="P30">
        <v>17</v>
      </c>
      <c r="Q30">
        <v>34</v>
      </c>
      <c r="R30" s="46">
        <v>327</v>
      </c>
      <c r="S30">
        <v>3270</v>
      </c>
      <c r="T30">
        <v>37.075428387828865</v>
      </c>
      <c r="U30">
        <v>2224.5257032697318</v>
      </c>
      <c r="V30">
        <v>3802.3252011627906</v>
      </c>
    </row>
    <row r="31" spans="1:22" x14ac:dyDescent="0.2">
      <c r="A31" t="s">
        <v>59</v>
      </c>
      <c r="B31" t="s">
        <v>8</v>
      </c>
      <c r="C31" t="s">
        <v>31</v>
      </c>
      <c r="D31">
        <v>4</v>
      </c>
      <c r="E31">
        <v>403</v>
      </c>
      <c r="F31" t="s">
        <v>389</v>
      </c>
      <c r="G31" s="30">
        <v>19</v>
      </c>
      <c r="H31">
        <v>61.73</v>
      </c>
      <c r="I31">
        <v>123.46</v>
      </c>
      <c r="J31">
        <v>11.63</v>
      </c>
      <c r="K31">
        <v>23.26</v>
      </c>
      <c r="L31">
        <v>38.799999999999997</v>
      </c>
      <c r="M31">
        <v>77.599999999999994</v>
      </c>
      <c r="N31">
        <v>50.43</v>
      </c>
      <c r="O31">
        <v>100.86</v>
      </c>
      <c r="P31">
        <v>23.5</v>
      </c>
      <c r="Q31">
        <v>47</v>
      </c>
      <c r="R31" s="46">
        <v>253</v>
      </c>
      <c r="S31">
        <v>2530</v>
      </c>
      <c r="T31">
        <v>28.68527028171469</v>
      </c>
      <c r="U31">
        <v>1721.1162169028812</v>
      </c>
      <c r="V31">
        <v>2941.8601709302325</v>
      </c>
    </row>
    <row r="32" spans="1:22" x14ac:dyDescent="0.2">
      <c r="A32" t="s">
        <v>60</v>
      </c>
      <c r="B32" t="s">
        <v>8</v>
      </c>
      <c r="C32" t="s">
        <v>21</v>
      </c>
      <c r="D32">
        <v>4</v>
      </c>
      <c r="E32">
        <v>404</v>
      </c>
      <c r="F32" t="s">
        <v>390</v>
      </c>
      <c r="G32" s="30">
        <v>22</v>
      </c>
      <c r="H32">
        <v>100.6</v>
      </c>
      <c r="I32">
        <v>201.2</v>
      </c>
      <c r="J32">
        <v>0.65</v>
      </c>
      <c r="K32">
        <v>1.3</v>
      </c>
      <c r="L32">
        <v>4.96</v>
      </c>
      <c r="M32">
        <v>9.92</v>
      </c>
      <c r="N32">
        <v>5.61</v>
      </c>
      <c r="O32">
        <v>11.22</v>
      </c>
      <c r="P32">
        <v>26.5</v>
      </c>
      <c r="Q32">
        <v>53</v>
      </c>
      <c r="R32" s="46">
        <v>317</v>
      </c>
      <c r="S32">
        <v>3170</v>
      </c>
      <c r="T32">
        <v>35.941623238353976</v>
      </c>
      <c r="U32">
        <v>2156.4973943012387</v>
      </c>
      <c r="V32">
        <v>3686.0461430232554</v>
      </c>
    </row>
    <row r="33" spans="1:22" x14ac:dyDescent="0.2">
      <c r="A33" t="s">
        <v>61</v>
      </c>
      <c r="B33" t="s">
        <v>8</v>
      </c>
      <c r="C33" t="s">
        <v>21</v>
      </c>
      <c r="D33">
        <v>4</v>
      </c>
      <c r="E33">
        <v>404</v>
      </c>
      <c r="F33" t="s">
        <v>389</v>
      </c>
      <c r="G33" s="30">
        <v>21</v>
      </c>
      <c r="H33">
        <v>62.23</v>
      </c>
      <c r="I33">
        <v>124.46</v>
      </c>
      <c r="J33">
        <v>35.43</v>
      </c>
      <c r="K33">
        <v>70.86</v>
      </c>
      <c r="L33">
        <v>45.86</v>
      </c>
      <c r="M33">
        <v>91.72</v>
      </c>
      <c r="N33">
        <v>81.289999999999992</v>
      </c>
      <c r="O33">
        <v>162.57999999999998</v>
      </c>
      <c r="P33">
        <v>16</v>
      </c>
      <c r="Q33">
        <v>32</v>
      </c>
      <c r="R33" s="46">
        <v>252</v>
      </c>
      <c r="S33">
        <v>2520</v>
      </c>
      <c r="T33">
        <v>28.5718897667672</v>
      </c>
      <c r="U33">
        <v>1714.3133860060318</v>
      </c>
      <c r="V33">
        <v>2930.232265116279</v>
      </c>
    </row>
    <row r="35" spans="1:22" x14ac:dyDescent="0.2">
      <c r="A35" t="s">
        <v>369</v>
      </c>
      <c r="B35" t="s">
        <v>353</v>
      </c>
    </row>
    <row r="36" spans="1:22" x14ac:dyDescent="0.2">
      <c r="A36" t="s">
        <v>370</v>
      </c>
      <c r="B36" t="s">
        <v>354</v>
      </c>
    </row>
    <row r="37" spans="1:22" x14ac:dyDescent="0.2">
      <c r="A37" t="s">
        <v>371</v>
      </c>
      <c r="B37" t="s">
        <v>355</v>
      </c>
    </row>
    <row r="38" spans="1:22" x14ac:dyDescent="0.2">
      <c r="A38" t="s">
        <v>372</v>
      </c>
      <c r="B38" t="s">
        <v>356</v>
      </c>
    </row>
    <row r="39" spans="1:22" x14ac:dyDescent="0.2">
      <c r="A39" t="s">
        <v>373</v>
      </c>
      <c r="B39" t="s">
        <v>357</v>
      </c>
    </row>
    <row r="40" spans="1:22" x14ac:dyDescent="0.2">
      <c r="A40" t="s">
        <v>374</v>
      </c>
      <c r="B40" t="s">
        <v>358</v>
      </c>
    </row>
    <row r="41" spans="1:22" x14ac:dyDescent="0.2">
      <c r="A41" t="s">
        <v>375</v>
      </c>
      <c r="B41" t="s">
        <v>359</v>
      </c>
    </row>
    <row r="42" spans="1:22" x14ac:dyDescent="0.2">
      <c r="A42" t="s">
        <v>376</v>
      </c>
      <c r="B42" t="s">
        <v>358</v>
      </c>
    </row>
    <row r="43" spans="1:22" x14ac:dyDescent="0.2">
      <c r="A43" t="s">
        <v>377</v>
      </c>
      <c r="B43" t="s">
        <v>355</v>
      </c>
    </row>
    <row r="44" spans="1:22" x14ac:dyDescent="0.2">
      <c r="A44" t="s">
        <v>378</v>
      </c>
      <c r="B44" t="s">
        <v>358</v>
      </c>
    </row>
    <row r="45" spans="1:22" x14ac:dyDescent="0.2">
      <c r="A45" t="s">
        <v>379</v>
      </c>
      <c r="B45" t="s">
        <v>360</v>
      </c>
    </row>
    <row r="46" spans="1:22" x14ac:dyDescent="0.2">
      <c r="A46" t="s">
        <v>380</v>
      </c>
      <c r="B46" t="s">
        <v>361</v>
      </c>
    </row>
    <row r="47" spans="1:22" x14ac:dyDescent="0.2">
      <c r="A47" t="s">
        <v>381</v>
      </c>
      <c r="B47" t="s">
        <v>362</v>
      </c>
    </row>
    <row r="48" spans="1:22" x14ac:dyDescent="0.2">
      <c r="A48" t="s">
        <v>382</v>
      </c>
      <c r="B48" t="s">
        <v>363</v>
      </c>
    </row>
    <row r="49" spans="1:2" x14ac:dyDescent="0.2">
      <c r="A49" t="s">
        <v>383</v>
      </c>
      <c r="B49" t="s">
        <v>364</v>
      </c>
    </row>
    <row r="50" spans="1:2" x14ac:dyDescent="0.2">
      <c r="A50" t="s">
        <v>384</v>
      </c>
      <c r="B50" t="s">
        <v>365</v>
      </c>
    </row>
    <row r="51" spans="1:2" x14ac:dyDescent="0.2">
      <c r="A51" t="s">
        <v>385</v>
      </c>
      <c r="B51" t="s">
        <v>366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7DA64-B665-4D4E-9F1E-F2542813EA57}">
  <dimension ref="A1:V35"/>
  <sheetViews>
    <sheetView workbookViewId="0">
      <selection activeCell="J33" sqref="J33"/>
    </sheetView>
  </sheetViews>
  <sheetFormatPr baseColWidth="10" defaultRowHeight="16" x14ac:dyDescent="0.2"/>
  <cols>
    <col min="1" max="1" width="42.83203125" customWidth="1"/>
  </cols>
  <sheetData>
    <row r="1" spans="1:22" ht="17" x14ac:dyDescent="0.2">
      <c r="A1" s="35" t="s">
        <v>302</v>
      </c>
      <c r="B1" s="35" t="s">
        <v>303</v>
      </c>
      <c r="C1" s="35" t="s">
        <v>304</v>
      </c>
      <c r="D1" s="35" t="s">
        <v>305</v>
      </c>
      <c r="E1" s="36" t="s">
        <v>306</v>
      </c>
      <c r="F1" s="36" t="s">
        <v>386</v>
      </c>
      <c r="G1" s="35" t="s">
        <v>307</v>
      </c>
      <c r="H1" s="36" t="s">
        <v>308</v>
      </c>
      <c r="I1" s="36" t="s">
        <v>309</v>
      </c>
      <c r="J1" s="36" t="s">
        <v>310</v>
      </c>
      <c r="K1" s="36" t="s">
        <v>311</v>
      </c>
      <c r="L1" s="36" t="s">
        <v>312</v>
      </c>
      <c r="M1" s="36" t="s">
        <v>313</v>
      </c>
      <c r="N1" s="36" t="s">
        <v>314</v>
      </c>
      <c r="O1" s="36" t="s">
        <v>315</v>
      </c>
      <c r="P1" s="37" t="s">
        <v>329</v>
      </c>
      <c r="Q1" s="37" t="s">
        <v>330</v>
      </c>
      <c r="R1" s="37" t="s">
        <v>342</v>
      </c>
      <c r="S1" s="37" t="s">
        <v>336</v>
      </c>
      <c r="T1" s="36" t="s">
        <v>340</v>
      </c>
      <c r="U1" s="36" t="s">
        <v>343</v>
      </c>
      <c r="V1" s="36" t="s">
        <v>344</v>
      </c>
    </row>
    <row r="2" spans="1:22" x14ac:dyDescent="0.2">
      <c r="A2" t="s">
        <v>20</v>
      </c>
      <c r="B2" t="s">
        <v>8</v>
      </c>
      <c r="C2" t="s">
        <v>21</v>
      </c>
      <c r="D2">
        <v>1</v>
      </c>
      <c r="E2">
        <v>101</v>
      </c>
      <c r="F2" t="s">
        <v>390</v>
      </c>
      <c r="G2" s="30">
        <v>22</v>
      </c>
      <c r="H2">
        <v>91.99</v>
      </c>
      <c r="I2">
        <v>183.98</v>
      </c>
      <c r="J2">
        <v>9.39</v>
      </c>
      <c r="K2">
        <v>18.78</v>
      </c>
      <c r="L2">
        <v>20.64</v>
      </c>
      <c r="M2">
        <v>41.28</v>
      </c>
      <c r="N2">
        <v>30.03</v>
      </c>
      <c r="O2">
        <v>60.06</v>
      </c>
      <c r="P2">
        <v>19</v>
      </c>
      <c r="Q2">
        <v>38</v>
      </c>
      <c r="R2" s="46">
        <v>222</v>
      </c>
      <c r="S2" s="30">
        <v>2220</v>
      </c>
      <c r="T2">
        <v>25.170474318342531</v>
      </c>
      <c r="U2">
        <v>1510.22845910055</v>
      </c>
      <c r="V2">
        <v>2581.3950906976743</v>
      </c>
    </row>
    <row r="3" spans="1:22" x14ac:dyDescent="0.2">
      <c r="A3" t="s">
        <v>24</v>
      </c>
      <c r="B3" t="s">
        <v>8</v>
      </c>
      <c r="C3" t="s">
        <v>25</v>
      </c>
      <c r="D3">
        <v>1</v>
      </c>
      <c r="E3">
        <v>102</v>
      </c>
      <c r="F3" t="s">
        <v>390</v>
      </c>
      <c r="G3" s="30">
        <v>22</v>
      </c>
      <c r="H3">
        <v>83.84</v>
      </c>
      <c r="I3">
        <v>167.68</v>
      </c>
      <c r="J3">
        <v>7.23</v>
      </c>
      <c r="K3">
        <v>14.46</v>
      </c>
      <c r="L3">
        <v>14.75</v>
      </c>
      <c r="M3">
        <v>29.5</v>
      </c>
      <c r="N3">
        <v>21.98</v>
      </c>
      <c r="O3">
        <v>43.96</v>
      </c>
      <c r="P3">
        <v>22</v>
      </c>
      <c r="Q3">
        <v>44</v>
      </c>
      <c r="R3" s="46">
        <v>472</v>
      </c>
      <c r="S3" s="30">
        <v>4720</v>
      </c>
      <c r="T3">
        <v>53.515603055214754</v>
      </c>
      <c r="U3">
        <v>3210.9361833128855</v>
      </c>
      <c r="V3">
        <v>5488.3715441860459</v>
      </c>
    </row>
    <row r="4" spans="1:22" x14ac:dyDescent="0.2">
      <c r="A4" t="s">
        <v>27</v>
      </c>
      <c r="B4" t="s">
        <v>8</v>
      </c>
      <c r="C4" t="s">
        <v>28</v>
      </c>
      <c r="D4">
        <v>1</v>
      </c>
      <c r="E4">
        <v>103</v>
      </c>
      <c r="F4" t="s">
        <v>390</v>
      </c>
      <c r="G4" s="30">
        <v>21</v>
      </c>
      <c r="H4">
        <v>109.21</v>
      </c>
      <c r="I4">
        <v>218.42</v>
      </c>
      <c r="J4">
        <v>6.67</v>
      </c>
      <c r="K4">
        <v>13.34</v>
      </c>
      <c r="L4">
        <v>11.28</v>
      </c>
      <c r="M4">
        <v>22.56</v>
      </c>
      <c r="N4">
        <v>17.95</v>
      </c>
      <c r="O4">
        <v>35.9</v>
      </c>
      <c r="P4">
        <v>24.5</v>
      </c>
      <c r="Q4">
        <v>49</v>
      </c>
      <c r="R4">
        <v>456</v>
      </c>
      <c r="S4" s="30">
        <v>4560</v>
      </c>
      <c r="T4">
        <v>51.701514816054932</v>
      </c>
      <c r="U4">
        <v>3102.0908889632956</v>
      </c>
      <c r="V4">
        <v>5302.3250511627903</v>
      </c>
    </row>
    <row r="5" spans="1:22" x14ac:dyDescent="0.2">
      <c r="A5" t="s">
        <v>30</v>
      </c>
      <c r="B5" t="s">
        <v>8</v>
      </c>
      <c r="C5" t="s">
        <v>31</v>
      </c>
      <c r="D5">
        <v>1</v>
      </c>
      <c r="E5">
        <v>104</v>
      </c>
      <c r="F5" t="s">
        <v>390</v>
      </c>
      <c r="G5" s="30">
        <v>28</v>
      </c>
      <c r="H5">
        <v>122.15</v>
      </c>
      <c r="I5">
        <v>244.3</v>
      </c>
      <c r="J5">
        <v>5.52</v>
      </c>
      <c r="K5">
        <v>11.04</v>
      </c>
      <c r="L5">
        <v>21.38</v>
      </c>
      <c r="M5">
        <v>42.76</v>
      </c>
      <c r="N5">
        <v>26.9</v>
      </c>
      <c r="O5">
        <v>53.8</v>
      </c>
      <c r="P5">
        <v>18</v>
      </c>
      <c r="Q5">
        <v>36</v>
      </c>
      <c r="R5" s="46">
        <v>244</v>
      </c>
      <c r="S5" s="30">
        <v>2440</v>
      </c>
      <c r="T5">
        <v>27.664845647187288</v>
      </c>
      <c r="U5">
        <v>1659.8907388312373</v>
      </c>
      <c r="V5">
        <v>2837.2090186046507</v>
      </c>
    </row>
    <row r="6" spans="1:22" x14ac:dyDescent="0.2">
      <c r="A6" t="s">
        <v>35</v>
      </c>
      <c r="B6" t="s">
        <v>8</v>
      </c>
      <c r="C6" t="s">
        <v>28</v>
      </c>
      <c r="D6">
        <v>2</v>
      </c>
      <c r="E6">
        <v>201</v>
      </c>
      <c r="F6" t="s">
        <v>390</v>
      </c>
      <c r="G6" s="30">
        <v>25</v>
      </c>
      <c r="H6">
        <v>152.65</v>
      </c>
      <c r="I6">
        <v>305.3</v>
      </c>
      <c r="J6">
        <v>6.06</v>
      </c>
      <c r="K6">
        <v>12.12</v>
      </c>
      <c r="L6">
        <v>0.24</v>
      </c>
      <c r="M6">
        <v>0.48</v>
      </c>
      <c r="N6">
        <v>6.3</v>
      </c>
      <c r="O6">
        <v>12.6</v>
      </c>
      <c r="P6">
        <v>18</v>
      </c>
      <c r="Q6">
        <v>36</v>
      </c>
      <c r="R6">
        <v>406</v>
      </c>
      <c r="S6" s="30">
        <v>4060</v>
      </c>
      <c r="T6">
        <v>46.032489068680491</v>
      </c>
      <c r="U6">
        <v>2761.9493441208292</v>
      </c>
      <c r="V6">
        <v>4720.9297604651156</v>
      </c>
    </row>
    <row r="7" spans="1:22" x14ac:dyDescent="0.2">
      <c r="A7" t="s">
        <v>37</v>
      </c>
      <c r="B7" t="s">
        <v>8</v>
      </c>
      <c r="C7" t="s">
        <v>31</v>
      </c>
      <c r="D7">
        <v>2</v>
      </c>
      <c r="E7">
        <v>202</v>
      </c>
      <c r="F7" t="s">
        <v>390</v>
      </c>
      <c r="G7" s="30">
        <v>24</v>
      </c>
      <c r="H7">
        <v>137.91999999999999</v>
      </c>
      <c r="I7">
        <v>275.83999999999997</v>
      </c>
      <c r="J7">
        <v>3.45</v>
      </c>
      <c r="K7">
        <v>6.9</v>
      </c>
      <c r="L7">
        <v>14.88</v>
      </c>
      <c r="M7">
        <v>29.76</v>
      </c>
      <c r="N7">
        <v>18.330000000000002</v>
      </c>
      <c r="O7">
        <v>36.660000000000004</v>
      </c>
      <c r="P7">
        <v>16.5</v>
      </c>
      <c r="Q7">
        <v>33</v>
      </c>
      <c r="R7" s="46">
        <v>372</v>
      </c>
      <c r="S7" s="30">
        <v>3720</v>
      </c>
      <c r="T7">
        <v>42.177551560465865</v>
      </c>
      <c r="U7">
        <v>2530.6530936279519</v>
      </c>
      <c r="V7">
        <v>4325.5809627906974</v>
      </c>
    </row>
    <row r="8" spans="1:22" x14ac:dyDescent="0.2">
      <c r="A8" t="s">
        <v>40</v>
      </c>
      <c r="B8" t="s">
        <v>8</v>
      </c>
      <c r="C8" t="s">
        <v>21</v>
      </c>
      <c r="D8">
        <v>2</v>
      </c>
      <c r="E8">
        <v>203</v>
      </c>
      <c r="F8" t="s">
        <v>390</v>
      </c>
      <c r="G8" s="30">
        <v>19</v>
      </c>
      <c r="H8">
        <v>98.47</v>
      </c>
      <c r="I8">
        <v>196.94</v>
      </c>
      <c r="J8">
        <v>3.53</v>
      </c>
      <c r="K8">
        <v>7.06</v>
      </c>
      <c r="L8">
        <v>9.9700000000000006</v>
      </c>
      <c r="M8">
        <v>19.940000000000001</v>
      </c>
      <c r="N8">
        <v>13.5</v>
      </c>
      <c r="O8">
        <v>27</v>
      </c>
      <c r="P8">
        <v>18</v>
      </c>
      <c r="Q8">
        <v>36</v>
      </c>
      <c r="R8" s="46">
        <v>418</v>
      </c>
      <c r="S8" s="30">
        <v>4180</v>
      </c>
      <c r="T8">
        <v>47.393055248050366</v>
      </c>
      <c r="U8">
        <v>2843.5833148830216</v>
      </c>
      <c r="V8">
        <v>4860.4646302325582</v>
      </c>
    </row>
    <row r="9" spans="1:22" x14ac:dyDescent="0.2">
      <c r="A9" t="s">
        <v>42</v>
      </c>
      <c r="B9" t="s">
        <v>8</v>
      </c>
      <c r="C9" t="s">
        <v>25</v>
      </c>
      <c r="D9">
        <v>2</v>
      </c>
      <c r="E9">
        <v>204</v>
      </c>
      <c r="F9" t="s">
        <v>390</v>
      </c>
      <c r="G9" s="30">
        <v>22</v>
      </c>
      <c r="H9">
        <v>123.71</v>
      </c>
      <c r="I9">
        <v>247.42</v>
      </c>
      <c r="J9">
        <v>13.25</v>
      </c>
      <c r="K9">
        <v>26.5</v>
      </c>
      <c r="L9">
        <v>2.37</v>
      </c>
      <c r="M9">
        <v>4.74</v>
      </c>
      <c r="N9">
        <v>15.620000000000001</v>
      </c>
      <c r="O9">
        <v>31.240000000000002</v>
      </c>
      <c r="P9">
        <v>18</v>
      </c>
      <c r="Q9">
        <v>36</v>
      </c>
      <c r="R9" s="46">
        <v>440</v>
      </c>
      <c r="S9" s="30">
        <v>4400</v>
      </c>
      <c r="T9">
        <v>49.887426576895109</v>
      </c>
      <c r="U9">
        <v>2993.2455946137065</v>
      </c>
      <c r="V9">
        <v>5116.2785581395347</v>
      </c>
    </row>
    <row r="10" spans="1:22" x14ac:dyDescent="0.2">
      <c r="A10" t="s">
        <v>44</v>
      </c>
      <c r="B10" t="s">
        <v>8</v>
      </c>
      <c r="C10" t="s">
        <v>31</v>
      </c>
      <c r="D10">
        <v>3</v>
      </c>
      <c r="E10">
        <v>301</v>
      </c>
      <c r="F10" t="s">
        <v>390</v>
      </c>
      <c r="G10" s="30">
        <v>25</v>
      </c>
      <c r="H10">
        <v>189.87</v>
      </c>
      <c r="I10">
        <v>379.74</v>
      </c>
      <c r="J10">
        <v>2.35</v>
      </c>
      <c r="K10">
        <v>4.7</v>
      </c>
      <c r="L10">
        <v>2.56</v>
      </c>
      <c r="M10">
        <v>5.12</v>
      </c>
      <c r="N10">
        <v>4.91</v>
      </c>
      <c r="O10">
        <v>9.82</v>
      </c>
      <c r="P10">
        <v>21</v>
      </c>
      <c r="Q10">
        <v>42</v>
      </c>
      <c r="R10" s="46">
        <v>364</v>
      </c>
      <c r="S10" s="30">
        <v>3640</v>
      </c>
      <c r="T10">
        <v>41.27050744088595</v>
      </c>
      <c r="U10">
        <v>2476.2304464531571</v>
      </c>
      <c r="V10">
        <v>4232.5577162790696</v>
      </c>
    </row>
    <row r="11" spans="1:22" ht="17" customHeight="1" x14ac:dyDescent="0.2">
      <c r="A11" t="s">
        <v>47</v>
      </c>
      <c r="B11" t="s">
        <v>8</v>
      </c>
      <c r="C11" t="s">
        <v>21</v>
      </c>
      <c r="D11">
        <v>3</v>
      </c>
      <c r="E11">
        <v>302</v>
      </c>
      <c r="F11" t="s">
        <v>390</v>
      </c>
      <c r="G11" s="30">
        <v>22</v>
      </c>
      <c r="H11">
        <v>106.52</v>
      </c>
      <c r="I11">
        <v>213.04</v>
      </c>
      <c r="J11">
        <v>9.2799999999999994</v>
      </c>
      <c r="K11">
        <v>18.559999999999999</v>
      </c>
      <c r="L11">
        <v>22.69</v>
      </c>
      <c r="M11">
        <v>45.38</v>
      </c>
      <c r="N11">
        <v>31.97</v>
      </c>
      <c r="O11">
        <v>63.94</v>
      </c>
      <c r="P11">
        <v>20</v>
      </c>
      <c r="Q11">
        <v>40</v>
      </c>
      <c r="R11" s="46">
        <v>303</v>
      </c>
      <c r="S11">
        <v>3030</v>
      </c>
      <c r="T11">
        <v>34.354296029089134</v>
      </c>
      <c r="U11">
        <v>2061.257761745348</v>
      </c>
      <c r="V11">
        <v>3523.2554616279067</v>
      </c>
    </row>
    <row r="12" spans="1:22" x14ac:dyDescent="0.2">
      <c r="A12" t="s">
        <v>49</v>
      </c>
      <c r="B12" t="s">
        <v>8</v>
      </c>
      <c r="C12" t="s">
        <v>25</v>
      </c>
      <c r="D12">
        <v>3</v>
      </c>
      <c r="E12">
        <v>303</v>
      </c>
      <c r="F12" t="s">
        <v>390</v>
      </c>
      <c r="G12" s="30">
        <v>19</v>
      </c>
      <c r="H12">
        <v>123.6</v>
      </c>
      <c r="I12">
        <v>247.2</v>
      </c>
      <c r="J12">
        <v>0.7</v>
      </c>
      <c r="K12">
        <v>1.4</v>
      </c>
      <c r="L12">
        <v>3.05</v>
      </c>
      <c r="M12">
        <v>6.1</v>
      </c>
      <c r="N12">
        <v>3.75</v>
      </c>
      <c r="O12">
        <v>7.5</v>
      </c>
      <c r="P12">
        <v>23</v>
      </c>
      <c r="Q12">
        <v>46</v>
      </c>
      <c r="R12" s="46">
        <v>445</v>
      </c>
      <c r="S12">
        <v>4450</v>
      </c>
      <c r="T12">
        <v>50.45432915163255</v>
      </c>
      <c r="U12">
        <v>3027.2597490979529</v>
      </c>
      <c r="V12">
        <v>5174.418087209302</v>
      </c>
    </row>
    <row r="13" spans="1:22" x14ac:dyDescent="0.2">
      <c r="A13" t="s">
        <v>51</v>
      </c>
      <c r="B13" t="s">
        <v>8</v>
      </c>
      <c r="C13" t="s">
        <v>28</v>
      </c>
      <c r="D13">
        <v>3</v>
      </c>
      <c r="E13">
        <v>304</v>
      </c>
      <c r="F13" t="s">
        <v>390</v>
      </c>
      <c r="G13" s="30">
        <v>27</v>
      </c>
      <c r="H13">
        <v>115.82</v>
      </c>
      <c r="I13">
        <v>231.64</v>
      </c>
      <c r="J13">
        <v>2.0499999999999998</v>
      </c>
      <c r="K13">
        <v>4.0999999999999996</v>
      </c>
      <c r="L13">
        <v>7.62</v>
      </c>
      <c r="M13">
        <v>15.24</v>
      </c>
      <c r="N13">
        <v>9.67</v>
      </c>
      <c r="O13">
        <v>19.34</v>
      </c>
      <c r="P13">
        <v>19.5</v>
      </c>
      <c r="Q13">
        <v>39</v>
      </c>
      <c r="R13" s="46">
        <v>418</v>
      </c>
      <c r="S13">
        <v>4180</v>
      </c>
      <c r="T13">
        <v>47.393055248050366</v>
      </c>
      <c r="U13">
        <v>2843.5833148830216</v>
      </c>
      <c r="V13">
        <v>4860.4646302325582</v>
      </c>
    </row>
    <row r="14" spans="1:22" x14ac:dyDescent="0.2">
      <c r="A14" t="s">
        <v>53</v>
      </c>
      <c r="B14" t="s">
        <v>8</v>
      </c>
      <c r="C14" t="s">
        <v>25</v>
      </c>
      <c r="D14">
        <v>4</v>
      </c>
      <c r="E14">
        <v>401</v>
      </c>
      <c r="F14" t="s">
        <v>390</v>
      </c>
      <c r="G14" s="30">
        <v>25</v>
      </c>
      <c r="H14">
        <v>146.13</v>
      </c>
      <c r="I14">
        <v>292.26</v>
      </c>
      <c r="J14">
        <v>9.11</v>
      </c>
      <c r="K14">
        <v>18.22</v>
      </c>
      <c r="L14">
        <v>14.5</v>
      </c>
      <c r="M14">
        <v>29</v>
      </c>
      <c r="N14">
        <v>23.61</v>
      </c>
      <c r="O14">
        <v>47.22</v>
      </c>
      <c r="P14">
        <v>14.5</v>
      </c>
      <c r="Q14">
        <v>29</v>
      </c>
      <c r="R14" s="46">
        <v>372</v>
      </c>
      <c r="S14">
        <v>3720</v>
      </c>
      <c r="T14">
        <v>42.177551560465865</v>
      </c>
      <c r="U14">
        <v>2530.6530936279519</v>
      </c>
      <c r="V14">
        <v>4325.5809627906974</v>
      </c>
    </row>
    <row r="15" spans="1:22" x14ac:dyDescent="0.2">
      <c r="A15" t="s">
        <v>55</v>
      </c>
      <c r="B15" t="s">
        <v>8</v>
      </c>
      <c r="C15" t="s">
        <v>28</v>
      </c>
      <c r="D15">
        <v>4</v>
      </c>
      <c r="E15">
        <v>402</v>
      </c>
      <c r="F15" t="s">
        <v>390</v>
      </c>
      <c r="G15" s="30">
        <v>21</v>
      </c>
      <c r="H15">
        <v>79.72</v>
      </c>
      <c r="I15">
        <v>159.44</v>
      </c>
      <c r="J15">
        <v>10.57</v>
      </c>
      <c r="K15">
        <v>21.14</v>
      </c>
      <c r="L15">
        <v>40.96</v>
      </c>
      <c r="M15">
        <v>81.92</v>
      </c>
      <c r="N15">
        <v>51.53</v>
      </c>
      <c r="O15">
        <v>103.06</v>
      </c>
      <c r="P15">
        <v>19.5</v>
      </c>
      <c r="Q15">
        <v>39</v>
      </c>
      <c r="R15" s="46">
        <v>333</v>
      </c>
      <c r="S15">
        <v>3330</v>
      </c>
      <c r="T15">
        <v>37.755711477513799</v>
      </c>
      <c r="U15">
        <v>2265.3426886508278</v>
      </c>
      <c r="V15">
        <v>3872.0926360465114</v>
      </c>
    </row>
    <row r="16" spans="1:22" x14ac:dyDescent="0.2">
      <c r="A16" t="s">
        <v>57</v>
      </c>
      <c r="B16" t="s">
        <v>8</v>
      </c>
      <c r="C16" t="s">
        <v>31</v>
      </c>
      <c r="D16">
        <v>4</v>
      </c>
      <c r="E16">
        <v>403</v>
      </c>
      <c r="F16" t="s">
        <v>390</v>
      </c>
      <c r="G16" s="30">
        <v>19</v>
      </c>
      <c r="H16">
        <v>85.78</v>
      </c>
      <c r="I16">
        <v>171.56</v>
      </c>
      <c r="J16">
        <v>0.05</v>
      </c>
      <c r="K16">
        <v>0.1</v>
      </c>
      <c r="L16">
        <v>31.06</v>
      </c>
      <c r="M16">
        <v>62.12</v>
      </c>
      <c r="N16">
        <v>31.11</v>
      </c>
      <c r="O16">
        <v>62.22</v>
      </c>
      <c r="P16">
        <v>17</v>
      </c>
      <c r="Q16">
        <v>34</v>
      </c>
      <c r="R16" s="46">
        <v>327</v>
      </c>
      <c r="S16">
        <v>3270</v>
      </c>
      <c r="T16">
        <v>37.075428387828865</v>
      </c>
      <c r="U16">
        <v>2224.5257032697318</v>
      </c>
      <c r="V16">
        <v>3802.3252011627906</v>
      </c>
    </row>
    <row r="17" spans="1:22" x14ac:dyDescent="0.2">
      <c r="A17" t="s">
        <v>60</v>
      </c>
      <c r="B17" t="s">
        <v>8</v>
      </c>
      <c r="C17" t="s">
        <v>21</v>
      </c>
      <c r="D17">
        <v>4</v>
      </c>
      <c r="E17">
        <v>404</v>
      </c>
      <c r="F17" t="s">
        <v>390</v>
      </c>
      <c r="G17" s="30">
        <v>22</v>
      </c>
      <c r="H17">
        <v>100.6</v>
      </c>
      <c r="I17">
        <v>201.2</v>
      </c>
      <c r="J17">
        <v>0.65</v>
      </c>
      <c r="K17">
        <v>1.3</v>
      </c>
      <c r="L17">
        <v>4.96</v>
      </c>
      <c r="M17">
        <v>9.92</v>
      </c>
      <c r="N17">
        <v>5.61</v>
      </c>
      <c r="O17">
        <v>11.22</v>
      </c>
      <c r="P17">
        <v>26.5</v>
      </c>
      <c r="Q17">
        <v>53</v>
      </c>
      <c r="R17" s="46">
        <v>317</v>
      </c>
      <c r="S17">
        <v>3170</v>
      </c>
      <c r="T17">
        <v>35.941623238353976</v>
      </c>
      <c r="U17">
        <v>2156.4973943012387</v>
      </c>
      <c r="V17">
        <v>3686.0461430232554</v>
      </c>
    </row>
    <row r="19" spans="1:22" x14ac:dyDescent="0.2">
      <c r="A19" t="s">
        <v>369</v>
      </c>
      <c r="B19" t="s">
        <v>353</v>
      </c>
    </row>
    <row r="20" spans="1:22" x14ac:dyDescent="0.2">
      <c r="A20" t="s">
        <v>370</v>
      </c>
      <c r="B20" t="s">
        <v>354</v>
      </c>
    </row>
    <row r="21" spans="1:22" x14ac:dyDescent="0.2">
      <c r="A21" t="s">
        <v>371</v>
      </c>
      <c r="B21" t="s">
        <v>355</v>
      </c>
    </row>
    <row r="22" spans="1:22" x14ac:dyDescent="0.2">
      <c r="A22" t="s">
        <v>372</v>
      </c>
      <c r="B22" t="s">
        <v>356</v>
      </c>
    </row>
    <row r="23" spans="1:22" x14ac:dyDescent="0.2">
      <c r="A23" t="s">
        <v>373</v>
      </c>
      <c r="B23" t="s">
        <v>357</v>
      </c>
    </row>
    <row r="24" spans="1:22" x14ac:dyDescent="0.2">
      <c r="A24" t="s">
        <v>374</v>
      </c>
      <c r="B24" t="s">
        <v>358</v>
      </c>
    </row>
    <row r="25" spans="1:22" x14ac:dyDescent="0.2">
      <c r="A25" t="s">
        <v>375</v>
      </c>
      <c r="B25" t="s">
        <v>359</v>
      </c>
    </row>
    <row r="26" spans="1:22" x14ac:dyDescent="0.2">
      <c r="A26" t="s">
        <v>376</v>
      </c>
      <c r="B26" t="s">
        <v>358</v>
      </c>
    </row>
    <row r="27" spans="1:22" x14ac:dyDescent="0.2">
      <c r="A27" t="s">
        <v>377</v>
      </c>
      <c r="B27" t="s">
        <v>355</v>
      </c>
    </row>
    <row r="28" spans="1:22" x14ac:dyDescent="0.2">
      <c r="A28" t="s">
        <v>378</v>
      </c>
      <c r="B28" t="s">
        <v>358</v>
      </c>
    </row>
    <row r="29" spans="1:22" x14ac:dyDescent="0.2">
      <c r="A29" t="s">
        <v>379</v>
      </c>
      <c r="B29" t="s">
        <v>360</v>
      </c>
    </row>
    <row r="30" spans="1:22" x14ac:dyDescent="0.2">
      <c r="A30" t="s">
        <v>380</v>
      </c>
      <c r="B30" t="s">
        <v>361</v>
      </c>
    </row>
    <row r="31" spans="1:22" x14ac:dyDescent="0.2">
      <c r="A31" t="s">
        <v>381</v>
      </c>
      <c r="B31" t="s">
        <v>362</v>
      </c>
    </row>
    <row r="32" spans="1:22" x14ac:dyDescent="0.2">
      <c r="A32" t="s">
        <v>382</v>
      </c>
      <c r="B32" t="s">
        <v>363</v>
      </c>
    </row>
    <row r="33" spans="1:2" x14ac:dyDescent="0.2">
      <c r="A33" t="s">
        <v>383</v>
      </c>
      <c r="B33" t="s">
        <v>364</v>
      </c>
    </row>
    <row r="34" spans="1:2" x14ac:dyDescent="0.2">
      <c r="A34" t="s">
        <v>384</v>
      </c>
      <c r="B34" t="s">
        <v>365</v>
      </c>
    </row>
    <row r="35" spans="1:2" x14ac:dyDescent="0.2">
      <c r="A35" t="s">
        <v>385</v>
      </c>
      <c r="B35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Notes</vt:lpstr>
      <vt:lpstr>cereal_rye_weed_biomass</vt:lpstr>
      <vt:lpstr>dry_bean_emergence</vt:lpstr>
      <vt:lpstr>bean_weeds_biomass</vt:lpstr>
      <vt:lpstr>harvest_data</vt:lpstr>
      <vt:lpstr>METADATA</vt:lpstr>
      <vt:lpstr>Combined Data</vt:lpstr>
      <vt:lpstr>M+SW</vt:lpstr>
      <vt:lpstr>M</vt:lpstr>
      <vt:lpstr>SW</vt:lpstr>
      <vt:lpstr>WF</vt:lpstr>
      <vt:lpstr>100_seed_weight</vt:lpstr>
      <vt:lpstr>seed_rain_density</vt:lpstr>
      <vt:lpstr>seed_rain_biomass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youngerman</dc:creator>
  <cp:keywords/>
  <dc:description/>
  <cp:lastModifiedBy>Eric Youngerman</cp:lastModifiedBy>
  <cp:revision/>
  <dcterms:created xsi:type="dcterms:W3CDTF">2023-04-18T14:52:12Z</dcterms:created>
  <dcterms:modified xsi:type="dcterms:W3CDTF">2024-10-28T14:33:57Z</dcterms:modified>
  <cp:category/>
  <cp:contentStatus/>
</cp:coreProperties>
</file>