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0" yWindow="0" windowWidth="20880" windowHeight="6405"/>
  </bookViews>
  <sheets>
    <sheet name="MM" sheetId="1" r:id="rId1"/>
    <sheet name="AM" sheetId="3" r:id="rId2"/>
    <sheet name="MM - Regression" sheetId="2" r:id="rId3"/>
    <sheet name="AM - Regression" sheetId="4" r:id="rId4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P4" i="1" l="1"/>
  <c r="B30" i="1"/>
  <c r="B32" i="1" l="1"/>
  <c r="K21" i="1" l="1"/>
  <c r="L21" i="1" s="1"/>
  <c r="I21" i="1"/>
  <c r="K21" i="3" l="1"/>
  <c r="K22" i="3"/>
  <c r="K23" i="3"/>
  <c r="K4" i="3"/>
  <c r="K22" i="1"/>
  <c r="K23" i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E18" i="3"/>
  <c r="E17" i="3"/>
  <c r="E16" i="3"/>
  <c r="F17" i="3" s="1"/>
  <c r="G17" i="3" s="1"/>
  <c r="E15" i="3"/>
  <c r="E14" i="3"/>
  <c r="E13" i="3"/>
  <c r="F13" i="3" s="1"/>
  <c r="G13" i="3" s="1"/>
  <c r="E12" i="3"/>
  <c r="E11" i="3"/>
  <c r="F12" i="3" s="1"/>
  <c r="G12" i="3" s="1"/>
  <c r="E10" i="3"/>
  <c r="E9" i="3"/>
  <c r="E8" i="3"/>
  <c r="E7" i="3"/>
  <c r="E6" i="3"/>
  <c r="F7" i="3" s="1"/>
  <c r="G7" i="3" s="1"/>
  <c r="E5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F10" i="3" l="1"/>
  <c r="G10" i="3" s="1"/>
  <c r="F15" i="3"/>
  <c r="G15" i="3" s="1"/>
  <c r="F11" i="3"/>
  <c r="G11" i="3" s="1"/>
  <c r="F18" i="3"/>
  <c r="G18" i="3" s="1"/>
  <c r="H7" i="3"/>
  <c r="H11" i="3" s="1"/>
  <c r="F9" i="3"/>
  <c r="G9" i="3" s="1"/>
  <c r="H9" i="3" s="1"/>
  <c r="F16" i="3"/>
  <c r="G16" i="3" s="1"/>
  <c r="F6" i="3"/>
  <c r="G6" i="3" s="1"/>
  <c r="F8" i="3"/>
  <c r="G8" i="3" s="1"/>
  <c r="F14" i="3"/>
  <c r="G14" i="3" s="1"/>
  <c r="H8" i="3" l="1"/>
  <c r="H13" i="3"/>
  <c r="H6" i="3"/>
  <c r="H12" i="3"/>
  <c r="H15" i="3"/>
  <c r="H16" i="3" l="1"/>
  <c r="H10" i="3"/>
  <c r="B25" i="3"/>
  <c r="I6" i="3" s="1"/>
  <c r="H17" i="3"/>
  <c r="I17" i="3" s="1"/>
  <c r="I13" i="3"/>
  <c r="I16" i="3" l="1"/>
  <c r="L13" i="3"/>
  <c r="J13" i="3"/>
  <c r="L6" i="3"/>
  <c r="I22" i="3"/>
  <c r="L22" i="3" s="1"/>
  <c r="J6" i="3"/>
  <c r="I7" i="3"/>
  <c r="I9" i="3"/>
  <c r="I8" i="3"/>
  <c r="I11" i="3"/>
  <c r="H14" i="3"/>
  <c r="I10" i="3"/>
  <c r="L17" i="3"/>
  <c r="J17" i="3"/>
  <c r="I12" i="3"/>
  <c r="L16" i="3"/>
  <c r="J16" i="3"/>
  <c r="I15" i="3"/>
  <c r="E5" i="1"/>
  <c r="E6" i="1"/>
  <c r="E7" i="1"/>
  <c r="E8" i="1"/>
  <c r="F9" i="1" s="1"/>
  <c r="G9" i="1" s="1"/>
  <c r="E9" i="1"/>
  <c r="E10" i="1"/>
  <c r="E11" i="1"/>
  <c r="E12" i="1"/>
  <c r="E13" i="1"/>
  <c r="F14" i="1" s="1"/>
  <c r="G14" i="1" s="1"/>
  <c r="E14" i="1"/>
  <c r="E15" i="1"/>
  <c r="E16" i="1"/>
  <c r="F17" i="1" s="1"/>
  <c r="G17" i="1" s="1"/>
  <c r="E17" i="1"/>
  <c r="E18" i="1"/>
  <c r="F18" i="1" s="1"/>
  <c r="G18" i="1" s="1"/>
  <c r="F8" i="1" l="1"/>
  <c r="G8" i="1" s="1"/>
  <c r="F11" i="1"/>
  <c r="G11" i="1" s="1"/>
  <c r="F10" i="1"/>
  <c r="G10" i="1" s="1"/>
  <c r="F15" i="1"/>
  <c r="G15" i="1" s="1"/>
  <c r="F7" i="1"/>
  <c r="G7" i="1" s="1"/>
  <c r="I5" i="3"/>
  <c r="L9" i="3"/>
  <c r="O9" i="3" s="1"/>
  <c r="J9" i="3"/>
  <c r="L12" i="3"/>
  <c r="J12" i="3"/>
  <c r="L8" i="3"/>
  <c r="M8" i="3" s="1"/>
  <c r="J8" i="3"/>
  <c r="I4" i="3"/>
  <c r="I20" i="3"/>
  <c r="L10" i="3"/>
  <c r="O10" i="3" s="1"/>
  <c r="J10" i="3"/>
  <c r="H18" i="3"/>
  <c r="I18" i="3" s="1"/>
  <c r="I14" i="3"/>
  <c r="L7" i="3"/>
  <c r="O7" i="3" s="1"/>
  <c r="J7" i="3"/>
  <c r="I23" i="3"/>
  <c r="L23" i="3" s="1"/>
  <c r="I19" i="3"/>
  <c r="L15" i="3"/>
  <c r="O15" i="3" s="1"/>
  <c r="J15" i="3"/>
  <c r="L11" i="3"/>
  <c r="J11" i="3"/>
  <c r="F6" i="1"/>
  <c r="G6" i="1" s="1"/>
  <c r="F12" i="1"/>
  <c r="G12" i="1" s="1"/>
  <c r="F16" i="1"/>
  <c r="G16" i="1" s="1"/>
  <c r="F13" i="1"/>
  <c r="G13" i="1" s="1"/>
  <c r="H9" i="1"/>
  <c r="H13" i="1" s="1"/>
  <c r="H17" i="1" s="1"/>
  <c r="H6" i="1"/>
  <c r="H7" i="1"/>
  <c r="H11" i="1" s="1"/>
  <c r="H15" i="1" s="1"/>
  <c r="O13" i="3"/>
  <c r="M13" i="3"/>
  <c r="M16" i="3"/>
  <c r="O16" i="3"/>
  <c r="O6" i="3"/>
  <c r="M6" i="3"/>
  <c r="O17" i="3"/>
  <c r="M17" i="3"/>
  <c r="O12" i="3"/>
  <c r="M12" i="3"/>
  <c r="M15" i="3" l="1"/>
  <c r="H8" i="1"/>
  <c r="H12" i="1" s="1"/>
  <c r="H16" i="1" s="1"/>
  <c r="N15" i="3"/>
  <c r="P15" i="3"/>
  <c r="N8" i="3"/>
  <c r="P8" i="3"/>
  <c r="N12" i="3"/>
  <c r="P12" i="3"/>
  <c r="N16" i="3"/>
  <c r="P16" i="3"/>
  <c r="N13" i="3"/>
  <c r="P13" i="3"/>
  <c r="N17" i="3"/>
  <c r="P17" i="3"/>
  <c r="N6" i="3"/>
  <c r="P6" i="3"/>
  <c r="M7" i="3"/>
  <c r="M10" i="3"/>
  <c r="O8" i="3"/>
  <c r="M9" i="3"/>
  <c r="J4" i="3"/>
  <c r="L4" i="3"/>
  <c r="O4" i="3" s="1"/>
  <c r="L14" i="3"/>
  <c r="M14" i="3" s="1"/>
  <c r="J14" i="3"/>
  <c r="M11" i="3"/>
  <c r="O11" i="3"/>
  <c r="J18" i="3"/>
  <c r="L18" i="3"/>
  <c r="O18" i="3" s="1"/>
  <c r="L19" i="3"/>
  <c r="O19" i="3" s="1"/>
  <c r="J19" i="3"/>
  <c r="L20" i="3"/>
  <c r="O20" i="3" s="1"/>
  <c r="J20" i="3"/>
  <c r="I21" i="3"/>
  <c r="L21" i="3" s="1"/>
  <c r="L5" i="3"/>
  <c r="O5" i="3" s="1"/>
  <c r="J5" i="3"/>
  <c r="H10" i="1"/>
  <c r="B25" i="1"/>
  <c r="I13" i="1" s="1"/>
  <c r="M4" i="3"/>
  <c r="N4" i="3" l="1"/>
  <c r="P4" i="3"/>
  <c r="N10" i="3"/>
  <c r="P10" i="3"/>
  <c r="N11" i="3"/>
  <c r="P11" i="3"/>
  <c r="N14" i="3"/>
  <c r="P14" i="3"/>
  <c r="N7" i="3"/>
  <c r="P7" i="3"/>
  <c r="N9" i="3"/>
  <c r="P9" i="3"/>
  <c r="O14" i="3"/>
  <c r="M20" i="3"/>
  <c r="M19" i="3"/>
  <c r="M18" i="3"/>
  <c r="M5" i="3"/>
  <c r="L13" i="1"/>
  <c r="J13" i="1"/>
  <c r="I6" i="1"/>
  <c r="I16" i="1"/>
  <c r="I8" i="1"/>
  <c r="I12" i="1"/>
  <c r="I15" i="1"/>
  <c r="I17" i="1"/>
  <c r="I7" i="1"/>
  <c r="I9" i="1"/>
  <c r="H14" i="1"/>
  <c r="I10" i="1"/>
  <c r="I11" i="1"/>
  <c r="B29" i="3"/>
  <c r="N19" i="3" l="1"/>
  <c r="P19" i="3"/>
  <c r="N18" i="3"/>
  <c r="P18" i="3"/>
  <c r="N20" i="3"/>
  <c r="P20" i="3"/>
  <c r="N5" i="3"/>
  <c r="B28" i="3" s="1"/>
  <c r="P5" i="3"/>
  <c r="B30" i="3" s="1"/>
  <c r="L17" i="1"/>
  <c r="J17" i="1"/>
  <c r="I20" i="1"/>
  <c r="L8" i="1"/>
  <c r="J8" i="1"/>
  <c r="I4" i="1"/>
  <c r="J10" i="1"/>
  <c r="L10" i="1"/>
  <c r="L16" i="1"/>
  <c r="J16" i="1"/>
  <c r="L15" i="1"/>
  <c r="J15" i="1"/>
  <c r="L12" i="1"/>
  <c r="J12" i="1"/>
  <c r="I22" i="1"/>
  <c r="L22" i="1" s="1"/>
  <c r="L6" i="1"/>
  <c r="J6" i="1"/>
  <c r="J11" i="1"/>
  <c r="L11" i="1"/>
  <c r="L9" i="1"/>
  <c r="J9" i="1"/>
  <c r="I5" i="1"/>
  <c r="H18" i="1"/>
  <c r="I18" i="1" s="1"/>
  <c r="I14" i="1"/>
  <c r="I23" i="1"/>
  <c r="L23" i="1" s="1"/>
  <c r="L7" i="1"/>
  <c r="J7" i="1"/>
  <c r="I19" i="1"/>
  <c r="M13" i="1"/>
  <c r="O13" i="1"/>
  <c r="N13" i="1" l="1"/>
  <c r="P13" i="1"/>
  <c r="M6" i="1"/>
  <c r="O6" i="1"/>
  <c r="J14" i="1"/>
  <c r="L14" i="1"/>
  <c r="J18" i="1"/>
  <c r="L18" i="1"/>
  <c r="L5" i="1"/>
  <c r="J5" i="1"/>
  <c r="L19" i="1"/>
  <c r="J19" i="1"/>
  <c r="O9" i="1"/>
  <c r="M9" i="1"/>
  <c r="O8" i="1"/>
  <c r="M8" i="1"/>
  <c r="M12" i="1"/>
  <c r="O12" i="1"/>
  <c r="M11" i="1"/>
  <c r="O11" i="1"/>
  <c r="O15" i="1"/>
  <c r="M15" i="1"/>
  <c r="J20" i="1"/>
  <c r="L20" i="1"/>
  <c r="M10" i="1"/>
  <c r="O10" i="1"/>
  <c r="L4" i="1"/>
  <c r="O7" i="1"/>
  <c r="M7" i="1"/>
  <c r="O16" i="1"/>
  <c r="M16" i="1"/>
  <c r="O17" i="1"/>
  <c r="M17" i="1"/>
  <c r="N7" i="1" l="1"/>
  <c r="P7" i="1"/>
  <c r="N15" i="1"/>
  <c r="P15" i="1"/>
  <c r="N9" i="1"/>
  <c r="P9" i="1"/>
  <c r="N11" i="1"/>
  <c r="P11" i="1"/>
  <c r="N17" i="1"/>
  <c r="P17" i="1"/>
  <c r="N6" i="1"/>
  <c r="P6" i="1"/>
  <c r="N10" i="1"/>
  <c r="P10" i="1"/>
  <c r="N12" i="1"/>
  <c r="P12" i="1"/>
  <c r="N16" i="1"/>
  <c r="P16" i="1"/>
  <c r="N8" i="1"/>
  <c r="P8" i="1"/>
  <c r="M5" i="1"/>
  <c r="O5" i="1"/>
  <c r="M20" i="1"/>
  <c r="O20" i="1"/>
  <c r="M18" i="1"/>
  <c r="O18" i="1"/>
  <c r="O14" i="1"/>
  <c r="M14" i="1"/>
  <c r="O4" i="1"/>
  <c r="M4" i="1"/>
  <c r="M19" i="1"/>
  <c r="O19" i="1"/>
  <c r="N19" i="1" l="1"/>
  <c r="P19" i="1"/>
  <c r="N5" i="1"/>
  <c r="P5" i="1"/>
  <c r="N4" i="1"/>
  <c r="N20" i="1"/>
  <c r="B28" i="1" s="1"/>
  <c r="P20" i="1"/>
  <c r="N14" i="1"/>
  <c r="P14" i="1"/>
  <c r="N18" i="1"/>
  <c r="P18" i="1"/>
  <c r="B29" i="1"/>
</calcChain>
</file>

<file path=xl/sharedStrings.xml><?xml version="1.0" encoding="utf-8"?>
<sst xmlns="http://schemas.openxmlformats.org/spreadsheetml/2006/main" count="95" uniqueCount="49">
  <si>
    <t>QTR</t>
  </si>
  <si>
    <t>PVB</t>
  </si>
  <si>
    <t>Time Series</t>
  </si>
  <si>
    <t>SMA(4)</t>
  </si>
  <si>
    <t>Primary SI</t>
  </si>
  <si>
    <t>Unadjusted SI</t>
  </si>
  <si>
    <t>Average Unadjusted SI</t>
  </si>
  <si>
    <t>Final SI</t>
  </si>
  <si>
    <t>Deseasonal</t>
  </si>
  <si>
    <t>Trend</t>
  </si>
  <si>
    <t>Fit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</si>
  <si>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</si>
  <si>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</si>
  <si>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</si>
  <si>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</si>
  <si>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</si>
  <si>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</si>
  <si>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</si>
  <si>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</si>
  <si>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</si>
  <si>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</si>
  <si>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</si>
  <si>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</si>
  <si>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</si>
  <si>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</si>
  <si>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</si>
  <si>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</si>
  <si>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</si>
  <si>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</si>
  <si>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</si>
  <si>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</si>
  <si>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</si>
  <si>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</si>
  <si>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</si>
  <si>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</si>
  <si>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</si>
  <si>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Line</t>
  </si>
  <si>
    <t>| Error |</t>
  </si>
  <si>
    <t>MAD</t>
  </si>
  <si>
    <t>APE</t>
  </si>
  <si>
    <t>MAPE</t>
  </si>
  <si>
    <t>=2060.43t + 42007.16</t>
  </si>
  <si>
    <t>=2033.19t + 41736.33</t>
  </si>
  <si>
    <t>Multiplicative Model</t>
  </si>
  <si>
    <t>Additive Model</t>
  </si>
  <si>
    <t>Error^2</t>
  </si>
  <si>
    <t>MSE</t>
  </si>
  <si>
    <t>CMA (2)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</si>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</sst>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center" vertical="center"/>
    </xf>
    <xf numFmtId="2" fontId="0" fillId="5" borderId="0" xfId="0" applyNumberFormat="1" applyFill="1" applyBorder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PVB - Multiplicative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MM!$D$4:$D$20</c:f>
              <c:numCache>
                <c:formatCode>0</c:formatCode>
                <c:ptCount val="17"/>
                <c:pt idx="0">
                  <c:v>27512</c:v>
                </c:pt>
                <c:pt idx="1">
                  <c:v>45798</c:v>
                </c:pt>
                <c:pt idx="2">
                  <c:v>76968</c:v>
                </c:pt>
                <c:pt idx="3">
                  <c:v>43858</c:v>
                </c:pt>
                <c:pt idx="4">
                  <c:v>30580</c:v>
                </c:pt>
                <c:pt idx="5">
                  <c:v>53198</c:v>
                </c:pt>
                <c:pt idx="6">
                  <c:v>88704</c:v>
                </c:pt>
                <c:pt idx="7">
                  <c:v>51590</c:v>
                </c:pt>
                <c:pt idx="8">
                  <c:v>35372</c:v>
                </c:pt>
                <c:pt idx="9">
                  <c:v>57840</c:v>
                </c:pt>
                <c:pt idx="10">
                  <c:v>93388</c:v>
                </c:pt>
                <c:pt idx="11">
                  <c:v>58906</c:v>
                </c:pt>
                <c:pt idx="12">
                  <c:v>39382</c:v>
                </c:pt>
                <c:pt idx="13">
                  <c:v>75219</c:v>
                </c:pt>
                <c:pt idx="14">
                  <c:v>122868</c:v>
                </c:pt>
                <c:pt idx="15">
                  <c:v>54996</c:v>
                </c:pt>
                <c:pt idx="16">
                  <c:v>48159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C62-99F9-09AED75B1C64}"/>
            </c:ext>
          </c:extLst>
        </c:ser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MM!$K$4:$K$20</c:f>
              <c:numCache>
                <c:formatCode>General</c:formatCode>
                <c:ptCount val="17"/>
                <c:pt idx="0">
                  <c:v>44067.590000000004</c:v>
                </c:pt>
                <c:pt idx="1">
                  <c:v>46128.020000000004</c:v>
                </c:pt>
                <c:pt idx="2">
                  <c:v>48188.450000000004</c:v>
                </c:pt>
                <c:pt idx="3">
                  <c:v>50248.880000000005</c:v>
                </c:pt>
                <c:pt idx="4">
                  <c:v>52309.310000000005</c:v>
                </c:pt>
                <c:pt idx="5">
                  <c:v>54369.740000000005</c:v>
                </c:pt>
                <c:pt idx="6">
                  <c:v>56430.17</c:v>
                </c:pt>
                <c:pt idx="7">
                  <c:v>58490.600000000006</c:v>
                </c:pt>
                <c:pt idx="8">
                  <c:v>60551.03</c:v>
                </c:pt>
                <c:pt idx="9">
                  <c:v>62611.460000000006</c:v>
                </c:pt>
                <c:pt idx="10">
                  <c:v>64671.89</c:v>
                </c:pt>
                <c:pt idx="11">
                  <c:v>66732.320000000007</c:v>
                </c:pt>
                <c:pt idx="12">
                  <c:v>68792.75</c:v>
                </c:pt>
                <c:pt idx="13">
                  <c:v>70853.179999999993</c:v>
                </c:pt>
                <c:pt idx="14">
                  <c:v>72913.61</c:v>
                </c:pt>
                <c:pt idx="15">
                  <c:v>74974.040000000008</c:v>
                </c:pt>
                <c:pt idx="16">
                  <c:v>77034.47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129-4C62-99F9-09AED75B1C64}"/>
            </c:ext>
          </c:extLst>
        </c:ser>
        <c:ser>
          <c:idx val="2"/>
          <c:order val="2"/>
          <c:tx>
            <c:v>Fits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MM!$L$4:$L$20</c:f>
              <c:numCache>
                <c:formatCode>0.00</c:formatCode>
                <c:ptCount val="17"/>
                <c:pt idx="0">
                  <c:v>25369.883998603931</c:v>
                </c:pt>
                <c:pt idx="1">
                  <c:v>44934.569154634999</c:v>
                </c:pt>
                <c:pt idx="2">
                  <c:v>75376.4336796688</c:v>
                </c:pt>
                <c:pt idx="3">
                  <c:v>44518.870423489687</c:v>
                </c:pt>
                <c:pt idx="4">
                  <c:v>30114.67445229051</c:v>
                </c:pt>
                <c:pt idx="5">
                  <c:v>52963.054602159922</c:v>
                </c:pt>
                <c:pt idx="6">
                  <c:v>88268.142397969554</c:v>
                </c:pt>
                <c:pt idx="7">
                  <c:v>51820.76580397744</c:v>
                </c:pt>
                <c:pt idx="8">
                  <c:v>34859.464905977082</c:v>
                </c:pt>
                <c:pt idx="9">
                  <c:v>60991.540049684838</c:v>
                </c:pt>
                <c:pt idx="10">
                  <c:v>101159.85111627031</c:v>
                </c:pt>
                <c:pt idx="11">
                  <c:v>59122.661184465192</c:v>
                </c:pt>
                <c:pt idx="12">
                  <c:v>39604.255359663657</c:v>
                </c:pt>
                <c:pt idx="13">
                  <c:v>69020.025497209746</c:v>
                </c:pt>
                <c:pt idx="14">
                  <c:v>114051.55983457106</c:v>
                </c:pt>
                <c:pt idx="15">
                  <c:v>66424.556564952945</c:v>
                </c:pt>
                <c:pt idx="16">
                  <c:v>44349.045813350232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129-4C62-99F9-09AED75B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01439"/>
        <c:axId val="10113208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Deseasonal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MM!$J$4:$J$20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47788.454064146135</c:v>
                      </c:pt>
                      <c:pt idx="1">
                        <c:v>47014.383351266391</c:v>
                      </c:pt>
                      <c:pt idx="2">
                        <c:v>49205.944597514383</c:v>
                      </c:pt>
                      <c:pt idx="3">
                        <c:v>49502.949155627983</c:v>
                      </c:pt>
                      <c:pt idx="4">
                        <c:v>53117.582337946675</c:v>
                      </c:pt>
                      <c:pt idx="5">
                        <c:v>54610.925488463894</c:v>
                      </c:pt>
                      <c:pt idx="6">
                        <c:v>56708.815476274758</c:v>
                      </c:pt>
                      <c:pt idx="7">
                        <c:v>58230.132403184085</c:v>
                      </c:pt>
                      <c:pt idx="8">
                        <c:v>61441.305508758982</c:v>
                      </c:pt>
                      <c:pt idx="9">
                        <c:v>59376.215839932927</c:v>
                      </c:pt>
                      <c:pt idx="10">
                        <c:v>59703.315066945652</c:v>
                      </c:pt>
                      <c:pt idx="11">
                        <c:v>66487.772423763556</c:v>
                      </c:pt>
                      <c:pt idx="12">
                        <c:v>68406.691551112352</c:v>
                      </c:pt>
                      <c:pt idx="13">
                        <c:v>77216.797705116085</c:v>
                      </c:pt>
                      <c:pt idx="14">
                        <c:v>78549.99481352506</c:v>
                      </c:pt>
                      <c:pt idx="15">
                        <c:v>62074.51757405528</c:v>
                      </c:pt>
                      <c:pt idx="16">
                        <c:v>83652.375664263367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8E-4A0D-B1FD-83B9E3240804}"/>
                  </c:ext>
                </c:extLst>
              </c15:ser>
            </c15:filteredLineSeries>
          </c:ext>
        </c:extLst>
      </c:lineChart>
      <c:catAx>
        <c:axId val="10096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20847"/>
        <c:crosses val="autoZero"/>
        <c:auto val="1"/>
        <c:lblAlgn val="ctr"/>
        <c:lblOffset val="100"/>
        <c:noMultiLvlLbl val="0"/>
      </c:catAx>
      <c:valAx>
        <c:axId val="10113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18855764084646"/>
          <c:y val="0.46197142023913679"/>
          <c:w val="0.12681137364331826"/>
          <c:h val="0.10714360704911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PVB -</a:t>
            </a:r>
            <a:r>
              <a:rPr lang="en-US" baseline="0"/>
              <a:t> Additive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AM!$D$4:$D$20</c:f>
              <c:numCache>
                <c:formatCode>0</c:formatCode>
                <c:ptCount val="17"/>
                <c:pt idx="0">
                  <c:v>27512</c:v>
                </c:pt>
                <c:pt idx="1">
                  <c:v>45798</c:v>
                </c:pt>
                <c:pt idx="2">
                  <c:v>76968</c:v>
                </c:pt>
                <c:pt idx="3">
                  <c:v>43858</c:v>
                </c:pt>
                <c:pt idx="4">
                  <c:v>30580</c:v>
                </c:pt>
                <c:pt idx="5">
                  <c:v>53198</c:v>
                </c:pt>
                <c:pt idx="6">
                  <c:v>88704</c:v>
                </c:pt>
                <c:pt idx="7">
                  <c:v>51590</c:v>
                </c:pt>
                <c:pt idx="8">
                  <c:v>35372</c:v>
                </c:pt>
                <c:pt idx="9">
                  <c:v>57840</c:v>
                </c:pt>
                <c:pt idx="10">
                  <c:v>93388</c:v>
                </c:pt>
                <c:pt idx="11">
                  <c:v>58906</c:v>
                </c:pt>
                <c:pt idx="12">
                  <c:v>39382</c:v>
                </c:pt>
                <c:pt idx="13">
                  <c:v>75219</c:v>
                </c:pt>
                <c:pt idx="14">
                  <c:v>122868</c:v>
                </c:pt>
                <c:pt idx="15">
                  <c:v>54996</c:v>
                </c:pt>
                <c:pt idx="16">
                  <c:v>48159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1-46EF-A501-E3F516AE6E92}"/>
            </c:ext>
          </c:extLst>
        </c:ser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AM!$K$4:$K$20</c:f>
              <c:numCache>
                <c:formatCode>General</c:formatCode>
                <c:ptCount val="17"/>
                <c:pt idx="0">
                  <c:v>43769.520000000004</c:v>
                </c:pt>
                <c:pt idx="1">
                  <c:v>45802.71</c:v>
                </c:pt>
                <c:pt idx="2">
                  <c:v>47835.9</c:v>
                </c:pt>
                <c:pt idx="3">
                  <c:v>49869.090000000004</c:v>
                </c:pt>
                <c:pt idx="4">
                  <c:v>51902.28</c:v>
                </c:pt>
                <c:pt idx="5">
                  <c:v>53935.47</c:v>
                </c:pt>
                <c:pt idx="6">
                  <c:v>55968.66</c:v>
                </c:pt>
                <c:pt idx="7">
                  <c:v>58001.850000000006</c:v>
                </c:pt>
                <c:pt idx="8">
                  <c:v>60035.040000000001</c:v>
                </c:pt>
                <c:pt idx="9">
                  <c:v>62068.23</c:v>
                </c:pt>
                <c:pt idx="10">
                  <c:v>64101.42</c:v>
                </c:pt>
                <c:pt idx="11">
                  <c:v>66134.61</c:v>
                </c:pt>
                <c:pt idx="12">
                  <c:v>68167.8</c:v>
                </c:pt>
                <c:pt idx="13">
                  <c:v>70200.990000000005</c:v>
                </c:pt>
                <c:pt idx="14">
                  <c:v>72234.180000000008</c:v>
                </c:pt>
                <c:pt idx="15">
                  <c:v>74267.37</c:v>
                </c:pt>
                <c:pt idx="16">
                  <c:v>76300.56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1-46EF-A501-E3F516AE6E92}"/>
            </c:ext>
          </c:extLst>
        </c:ser>
        <c:ser>
          <c:idx val="2"/>
          <c:order val="2"/>
          <c:tx>
            <c:v>Fits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AM!$L$4:$L$20</c:f>
              <c:numCache>
                <c:formatCode>0.00</c:formatCode>
                <c:ptCount val="17"/>
                <c:pt idx="0">
                  <c:v>17593.694479166672</c:v>
                </c:pt>
                <c:pt idx="1">
                  <c:v>44224.634479166663</c:v>
                </c:pt>
                <c:pt idx="2">
                  <c:v>82287.251562499994</c:v>
                </c:pt>
                <c:pt idx="3">
                  <c:v>43171.639479166668</c:v>
                </c:pt>
                <c:pt idx="4">
                  <c:v>25726.454479166667</c:v>
                </c:pt>
                <c:pt idx="5">
                  <c:v>52357.394479166665</c:v>
                </c:pt>
                <c:pt idx="6">
                  <c:v>90420.011562500003</c:v>
                </c:pt>
                <c:pt idx="7">
                  <c:v>51304.39947916667</c:v>
                </c:pt>
                <c:pt idx="8">
                  <c:v>33859.214479166665</c:v>
                </c:pt>
                <c:pt idx="9">
                  <c:v>60490.154479166667</c:v>
                </c:pt>
                <c:pt idx="10">
                  <c:v>98552.771562499998</c:v>
                </c:pt>
                <c:pt idx="11">
                  <c:v>59437.159479166665</c:v>
                </c:pt>
                <c:pt idx="12">
                  <c:v>41991.974479166674</c:v>
                </c:pt>
                <c:pt idx="13">
                  <c:v>68622.914479166677</c:v>
                </c:pt>
                <c:pt idx="14">
                  <c:v>106685.53156250001</c:v>
                </c:pt>
                <c:pt idx="15">
                  <c:v>67569.919479166667</c:v>
                </c:pt>
                <c:pt idx="16">
                  <c:v>50124.734479166669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1-46EF-A501-E3F516AE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01439"/>
        <c:axId val="1011320847"/>
      </c:lineChart>
      <c:catAx>
        <c:axId val="10096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20847"/>
        <c:crosses val="autoZero"/>
        <c:auto val="1"/>
        <c:lblAlgn val="ctr"/>
        <c:lblOffset val="100"/>
        <c:noMultiLvlLbl val="0"/>
      </c:catAx>
      <c:valAx>
        <c:axId val="10113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28</xdr:col>
      <xdr:colOff>285750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29</xdr:col>
      <xdr:colOff>297657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selection activeCell="H28" sqref="H28"/>
    </sheetView>
  </sheetViews>
  <sheetFormatPr defaultRowHeight="15" x14ac:dyDescent="0.25"/>
  <cols>
    <col min="1" max="1" width="12.7109375" style="1" customWidth="1"/>
    <col min="2" max="2" width="12.42578125" style="1" bestFit="1" customWidth="1"/>
    <col min="3" max="3" width="11.140625" style="1" bestFit="1" customWidth="1"/>
    <col min="4" max="4" width="7.7109375" style="1" bestFit="1" customWidth="1"/>
    <col min="5" max="6" width="9.28515625" style="1" bestFit="1" customWidth="1"/>
    <col min="7" max="7" width="10.7109375" style="1" bestFit="1" customWidth="1"/>
    <col min="8" max="8" width="13.85546875" style="1" bestFit="1" customWidth="1"/>
    <col min="9" max="9" width="8.140625" style="1" bestFit="1" customWidth="1"/>
    <col min="10" max="10" width="12" style="1" bestFit="1" customWidth="1"/>
    <col min="11" max="11" width="9.85546875" style="1" bestFit="1" customWidth="1"/>
    <col min="12" max="12" width="10.28515625" style="1" bestFit="1" customWidth="1"/>
    <col min="13" max="13" width="10" style="1" bestFit="1" customWidth="1"/>
    <col min="14" max="14" width="9.28515625" style="1" bestFit="1" customWidth="1"/>
    <col min="15" max="15" width="6" style="1" bestFit="1" customWidth="1"/>
    <col min="16" max="16" width="13.5703125" style="1" bestFit="1" customWidth="1"/>
    <col min="17" max="17" width="3.28515625" style="1" customWidth="1"/>
    <col min="18" max="16384" width="9.140625" style="1"/>
  </cols>
  <sheetData>
    <row r="1" spans="1:16" x14ac:dyDescent="0.25">
      <c r="A1" s="2" t="s">
        <v>43</v>
      </c>
    </row>
    <row r="3" spans="1:16" s="10" customFormat="1" ht="30.75" customHeight="1" x14ac:dyDescent="0.25">
      <c r="A3" s="8"/>
      <c r="B3" s="9" t="s">
        <v>0</v>
      </c>
      <c r="C3" s="9" t="s">
        <v>2</v>
      </c>
      <c r="D3" s="9" t="s">
        <v>1</v>
      </c>
      <c r="E3" s="9" t="s">
        <v>3</v>
      </c>
      <c r="F3" s="9" t="s">
        <v>47</v>
      </c>
      <c r="G3" s="9" t="s">
        <v>4</v>
      </c>
      <c r="H3" s="9" t="s">
        <v>5</v>
      </c>
      <c r="I3" s="9" t="s">
        <v>7</v>
      </c>
      <c r="J3" s="9" t="s">
        <v>8</v>
      </c>
      <c r="K3" s="9" t="s">
        <v>9</v>
      </c>
      <c r="L3" s="8" t="s">
        <v>10</v>
      </c>
      <c r="M3" s="8" t="s">
        <v>11</v>
      </c>
      <c r="N3" s="8" t="s">
        <v>37</v>
      </c>
      <c r="O3" s="8" t="s">
        <v>39</v>
      </c>
      <c r="P3" s="8" t="s">
        <v>45</v>
      </c>
    </row>
    <row r="4" spans="1:16" x14ac:dyDescent="0.25">
      <c r="A4" s="34">
        <v>2002</v>
      </c>
      <c r="B4" s="5">
        <v>1</v>
      </c>
      <c r="C4" s="6">
        <v>1</v>
      </c>
      <c r="D4" s="17">
        <v>27512</v>
      </c>
      <c r="E4" s="13"/>
      <c r="F4" s="13"/>
      <c r="G4" s="13"/>
      <c r="H4" s="13"/>
      <c r="I4" s="12">
        <f>I8</f>
        <v>0.57570391298012735</v>
      </c>
      <c r="J4" s="12">
        <f>D4/I4</f>
        <v>47788.454064146135</v>
      </c>
      <c r="K4" s="6">
        <f>2060.43*C4+ 42007.16</f>
        <v>44067.590000000004</v>
      </c>
      <c r="L4" s="29">
        <f>I4*K4</f>
        <v>25369.883998603931</v>
      </c>
      <c r="M4" s="27">
        <f>D4-L4</f>
        <v>2142.1160013960689</v>
      </c>
      <c r="N4" s="30">
        <f>ABS(M4)</f>
        <v>2142.1160013960689</v>
      </c>
      <c r="O4" s="27">
        <f>ABS((D4-L4)/D4)*100</f>
        <v>7.7861151548272352</v>
      </c>
      <c r="P4" s="27">
        <f>M4^2</f>
        <v>4588660.9634370832</v>
      </c>
    </row>
    <row r="5" spans="1:16" x14ac:dyDescent="0.25">
      <c r="A5" s="34"/>
      <c r="B5" s="5">
        <v>2</v>
      </c>
      <c r="C5" s="6">
        <v>2</v>
      </c>
      <c r="D5" s="17">
        <v>45798</v>
      </c>
      <c r="E5" s="12">
        <f>AVERAGE(D4:D7)</f>
        <v>48534</v>
      </c>
      <c r="F5" s="13"/>
      <c r="G5" s="13"/>
      <c r="H5" s="13"/>
      <c r="I5" s="12">
        <f>I9</f>
        <v>0.97412742091758975</v>
      </c>
      <c r="J5" s="12">
        <f t="shared" ref="J5:J20" si="0">D5/I5</f>
        <v>47014.383351266391</v>
      </c>
      <c r="K5" s="6">
        <f t="shared" ref="K5:K23" si="1">2060.43*C5+ 42007.16</f>
        <v>46128.020000000004</v>
      </c>
      <c r="L5" s="29">
        <f t="shared" ref="L5:L23" si="2">I5*K5</f>
        <v>44934.569154634999</v>
      </c>
      <c r="M5" s="27">
        <f t="shared" ref="M5:M20" si="3">D5-L5</f>
        <v>863.43084536500101</v>
      </c>
      <c r="N5" s="30">
        <f t="shared" ref="N5:N20" si="4">ABS(M5)</f>
        <v>863.43084536500101</v>
      </c>
      <c r="O5" s="27">
        <f t="shared" ref="O5:O20" si="5">ABS((D5-L5)/D5)*100</f>
        <v>1.885302514007164</v>
      </c>
      <c r="P5" s="27">
        <f t="shared" ref="P5:P20" si="6">M5^2</f>
        <v>745512.82472772023</v>
      </c>
    </row>
    <row r="6" spans="1:16" x14ac:dyDescent="0.25">
      <c r="A6" s="34"/>
      <c r="B6" s="5">
        <v>3</v>
      </c>
      <c r="C6" s="6">
        <v>3</v>
      </c>
      <c r="D6" s="17">
        <v>76968</v>
      </c>
      <c r="E6" s="12">
        <f t="shared" ref="E6:E18" si="7">AVERAGE(D5:D8)</f>
        <v>49301</v>
      </c>
      <c r="F6" s="12">
        <f>AVERAGE(E5:E6)</f>
        <v>48917.5</v>
      </c>
      <c r="G6" s="12">
        <f>D6/F6</f>
        <v>1.5734246435324781</v>
      </c>
      <c r="H6" s="12">
        <f>AVERAGE(G6,G10,G14,G18)</f>
        <v>1.5762502535869432</v>
      </c>
      <c r="I6" s="12">
        <f>H6/$B$25</f>
        <v>1.5642012490476203</v>
      </c>
      <c r="J6" s="12">
        <f t="shared" si="0"/>
        <v>49205.944597514383</v>
      </c>
      <c r="K6" s="6">
        <f t="shared" si="1"/>
        <v>48188.450000000004</v>
      </c>
      <c r="L6" s="29">
        <f t="shared" si="2"/>
        <v>75376.4336796688</v>
      </c>
      <c r="M6" s="27">
        <f t="shared" si="3"/>
        <v>1591.5663203311997</v>
      </c>
      <c r="N6" s="30">
        <f t="shared" si="4"/>
        <v>1591.5663203311997</v>
      </c>
      <c r="O6" s="27">
        <f t="shared" si="5"/>
        <v>2.0678286045255168</v>
      </c>
      <c r="P6" s="27">
        <f t="shared" si="6"/>
        <v>2533083.3520125947</v>
      </c>
    </row>
    <row r="7" spans="1:16" x14ac:dyDescent="0.25">
      <c r="A7" s="34"/>
      <c r="B7" s="5">
        <v>4</v>
      </c>
      <c r="C7" s="6">
        <v>4</v>
      </c>
      <c r="D7" s="17">
        <v>43858</v>
      </c>
      <c r="E7" s="12">
        <f t="shared" si="7"/>
        <v>51151</v>
      </c>
      <c r="F7" s="12">
        <f t="shared" ref="F7:F18" si="8">AVERAGE(E6:E7)</f>
        <v>50226</v>
      </c>
      <c r="G7" s="12">
        <f t="shared" ref="G7:G18" si="9">D7/F7</f>
        <v>0.87321307689244609</v>
      </c>
      <c r="H7" s="12">
        <f>AVERAGE(G7,G11,G15)</f>
        <v>0.89279200272500592</v>
      </c>
      <c r="I7" s="12">
        <f t="shared" ref="I7:I18" si="10">H7/$B$25</f>
        <v>0.88596741705466231</v>
      </c>
      <c r="J7" s="12">
        <f t="shared" si="0"/>
        <v>49502.949155627983</v>
      </c>
      <c r="K7" s="6">
        <f t="shared" si="1"/>
        <v>50248.880000000005</v>
      </c>
      <c r="L7" s="29">
        <f t="shared" si="2"/>
        <v>44518.870423489687</v>
      </c>
      <c r="M7" s="27">
        <f t="shared" si="3"/>
        <v>-660.8704234896868</v>
      </c>
      <c r="N7" s="30">
        <f t="shared" si="4"/>
        <v>660.8704234896868</v>
      </c>
      <c r="O7" s="27">
        <f t="shared" si="5"/>
        <v>1.5068412227864627</v>
      </c>
      <c r="P7" s="27">
        <f t="shared" si="6"/>
        <v>436749.71664343798</v>
      </c>
    </row>
    <row r="8" spans="1:16" x14ac:dyDescent="0.25">
      <c r="A8" s="34">
        <v>2003</v>
      </c>
      <c r="B8" s="5">
        <v>1</v>
      </c>
      <c r="C8" s="6">
        <v>5</v>
      </c>
      <c r="D8" s="17">
        <v>30580</v>
      </c>
      <c r="E8" s="12">
        <f t="shared" si="7"/>
        <v>54085</v>
      </c>
      <c r="F8" s="12">
        <f t="shared" si="8"/>
        <v>52618</v>
      </c>
      <c r="G8" s="12">
        <f t="shared" si="9"/>
        <v>0.58116994184499604</v>
      </c>
      <c r="H8" s="12">
        <f>AVERAGE(G8,G12,G16)</f>
        <v>0.58013854635292839</v>
      </c>
      <c r="I8" s="12">
        <f t="shared" si="10"/>
        <v>0.57570391298012735</v>
      </c>
      <c r="J8" s="12">
        <f t="shared" si="0"/>
        <v>53117.582337946675</v>
      </c>
      <c r="K8" s="6">
        <f t="shared" si="1"/>
        <v>52309.310000000005</v>
      </c>
      <c r="L8" s="29">
        <f t="shared" si="2"/>
        <v>30114.67445229051</v>
      </c>
      <c r="M8" s="27">
        <f t="shared" si="3"/>
        <v>465.32554770948991</v>
      </c>
      <c r="N8" s="30">
        <f t="shared" si="4"/>
        <v>465.32554770948991</v>
      </c>
      <c r="O8" s="27">
        <f t="shared" si="5"/>
        <v>1.5216662776634726</v>
      </c>
      <c r="P8" s="27">
        <f t="shared" si="6"/>
        <v>216527.86535113677</v>
      </c>
    </row>
    <row r="9" spans="1:16" x14ac:dyDescent="0.25">
      <c r="A9" s="34"/>
      <c r="B9" s="5">
        <v>2</v>
      </c>
      <c r="C9" s="6">
        <v>6</v>
      </c>
      <c r="D9" s="17">
        <v>53198</v>
      </c>
      <c r="E9" s="12">
        <f t="shared" si="7"/>
        <v>56018</v>
      </c>
      <c r="F9" s="12">
        <f t="shared" si="8"/>
        <v>55051.5</v>
      </c>
      <c r="G9" s="12">
        <f t="shared" si="9"/>
        <v>0.96633152593480653</v>
      </c>
      <c r="H9" s="12">
        <f>AVERAGE(G9,G13,G17)</f>
        <v>0.98163110097388773</v>
      </c>
      <c r="I9" s="12">
        <f t="shared" si="10"/>
        <v>0.97412742091758975</v>
      </c>
      <c r="J9" s="12">
        <f t="shared" si="0"/>
        <v>54610.925488463894</v>
      </c>
      <c r="K9" s="6">
        <f t="shared" si="1"/>
        <v>54369.740000000005</v>
      </c>
      <c r="L9" s="29">
        <f t="shared" si="2"/>
        <v>52963.054602159922</v>
      </c>
      <c r="M9" s="27">
        <f t="shared" si="3"/>
        <v>234.94539784007793</v>
      </c>
      <c r="N9" s="30">
        <f t="shared" si="4"/>
        <v>234.94539784007793</v>
      </c>
      <c r="O9" s="27">
        <f t="shared" si="5"/>
        <v>0.44164329080055253</v>
      </c>
      <c r="P9" s="27">
        <f t="shared" si="6"/>
        <v>55199.339966232495</v>
      </c>
    </row>
    <row r="10" spans="1:16" x14ac:dyDescent="0.25">
      <c r="A10" s="34"/>
      <c r="B10" s="5">
        <v>3</v>
      </c>
      <c r="C10" s="6">
        <v>7</v>
      </c>
      <c r="D10" s="17">
        <v>88704</v>
      </c>
      <c r="E10" s="12">
        <f t="shared" si="7"/>
        <v>57216</v>
      </c>
      <c r="F10" s="12">
        <f t="shared" si="8"/>
        <v>56617</v>
      </c>
      <c r="G10" s="12">
        <f t="shared" si="9"/>
        <v>1.5667379055760637</v>
      </c>
      <c r="H10" s="12">
        <f>H6</f>
        <v>1.5762502535869432</v>
      </c>
      <c r="I10" s="12">
        <f t="shared" si="10"/>
        <v>1.5642012490476203</v>
      </c>
      <c r="J10" s="12">
        <f t="shared" si="0"/>
        <v>56708.815476274758</v>
      </c>
      <c r="K10" s="6">
        <f t="shared" si="1"/>
        <v>56430.17</v>
      </c>
      <c r="L10" s="29">
        <f t="shared" si="2"/>
        <v>88268.142397969554</v>
      </c>
      <c r="M10" s="27">
        <f t="shared" si="3"/>
        <v>435.85760203044629</v>
      </c>
      <c r="N10" s="30">
        <f t="shared" si="4"/>
        <v>435.85760203044629</v>
      </c>
      <c r="O10" s="27">
        <f t="shared" si="5"/>
        <v>0.49136183490084584</v>
      </c>
      <c r="P10" s="27">
        <f t="shared" si="6"/>
        <v>189971.84924773089</v>
      </c>
    </row>
    <row r="11" spans="1:16" x14ac:dyDescent="0.25">
      <c r="A11" s="34"/>
      <c r="B11" s="5">
        <v>4</v>
      </c>
      <c r="C11" s="6">
        <v>8</v>
      </c>
      <c r="D11" s="17">
        <v>51590</v>
      </c>
      <c r="E11" s="12">
        <f t="shared" si="7"/>
        <v>58376.5</v>
      </c>
      <c r="F11" s="12">
        <f t="shared" si="8"/>
        <v>57796.25</v>
      </c>
      <c r="G11" s="12">
        <f t="shared" si="9"/>
        <v>0.89261846573090819</v>
      </c>
      <c r="H11" s="12">
        <f t="shared" ref="H11:H18" si="11">H7</f>
        <v>0.89279200272500592</v>
      </c>
      <c r="I11" s="12">
        <f t="shared" si="10"/>
        <v>0.88596741705466231</v>
      </c>
      <c r="J11" s="12">
        <f t="shared" si="0"/>
        <v>58230.132403184085</v>
      </c>
      <c r="K11" s="6">
        <f t="shared" si="1"/>
        <v>58490.600000000006</v>
      </c>
      <c r="L11" s="29">
        <f t="shared" si="2"/>
        <v>51820.76580397744</v>
      </c>
      <c r="M11" s="27">
        <f t="shared" si="3"/>
        <v>-230.76580397743965</v>
      </c>
      <c r="N11" s="30">
        <f t="shared" si="4"/>
        <v>230.76580397743965</v>
      </c>
      <c r="O11" s="27">
        <f t="shared" si="5"/>
        <v>0.44730723779305998</v>
      </c>
      <c r="P11" s="27">
        <f t="shared" si="6"/>
        <v>53252.856285354101</v>
      </c>
    </row>
    <row r="12" spans="1:16" x14ac:dyDescent="0.25">
      <c r="A12" s="34">
        <v>2003</v>
      </c>
      <c r="B12" s="5">
        <v>1</v>
      </c>
      <c r="C12" s="6">
        <v>9</v>
      </c>
      <c r="D12" s="17">
        <v>35372</v>
      </c>
      <c r="E12" s="12">
        <f t="shared" si="7"/>
        <v>59547.5</v>
      </c>
      <c r="F12" s="12">
        <f t="shared" si="8"/>
        <v>58962</v>
      </c>
      <c r="G12" s="12">
        <f t="shared" si="9"/>
        <v>0.59991180760489804</v>
      </c>
      <c r="H12" s="12">
        <f t="shared" si="11"/>
        <v>0.58013854635292839</v>
      </c>
      <c r="I12" s="12">
        <f t="shared" si="10"/>
        <v>0.57570391298012735</v>
      </c>
      <c r="J12" s="12">
        <f t="shared" si="0"/>
        <v>61441.305508758982</v>
      </c>
      <c r="K12" s="6">
        <f t="shared" si="1"/>
        <v>60551.03</v>
      </c>
      <c r="L12" s="29">
        <f t="shared" si="2"/>
        <v>34859.464905977082</v>
      </c>
      <c r="M12" s="27">
        <f t="shared" si="3"/>
        <v>512.5350940229182</v>
      </c>
      <c r="N12" s="30">
        <f t="shared" si="4"/>
        <v>512.5350940229182</v>
      </c>
      <c r="O12" s="27">
        <f t="shared" si="5"/>
        <v>1.4489853387507583</v>
      </c>
      <c r="P12" s="27">
        <f t="shared" si="6"/>
        <v>262692.22260508162</v>
      </c>
    </row>
    <row r="13" spans="1:16" x14ac:dyDescent="0.25">
      <c r="A13" s="34"/>
      <c r="B13" s="5">
        <v>2</v>
      </c>
      <c r="C13" s="6">
        <v>10</v>
      </c>
      <c r="D13" s="17">
        <v>57840</v>
      </c>
      <c r="E13" s="12">
        <f t="shared" si="7"/>
        <v>61376.5</v>
      </c>
      <c r="F13" s="12">
        <f t="shared" si="8"/>
        <v>60462</v>
      </c>
      <c r="G13" s="12">
        <f t="shared" si="9"/>
        <v>0.95663391882504711</v>
      </c>
      <c r="H13" s="12">
        <f t="shared" si="11"/>
        <v>0.98163110097388773</v>
      </c>
      <c r="I13" s="12">
        <f t="shared" si="10"/>
        <v>0.97412742091758975</v>
      </c>
      <c r="J13" s="12">
        <f t="shared" si="0"/>
        <v>59376.215839932927</v>
      </c>
      <c r="K13" s="6">
        <f t="shared" si="1"/>
        <v>62611.460000000006</v>
      </c>
      <c r="L13" s="29">
        <f t="shared" si="2"/>
        <v>60991.540049684838</v>
      </c>
      <c r="M13" s="27">
        <f t="shared" si="3"/>
        <v>-3151.5400496848379</v>
      </c>
      <c r="N13" s="30">
        <f t="shared" si="4"/>
        <v>3151.5400496848379</v>
      </c>
      <c r="O13" s="27">
        <f t="shared" si="5"/>
        <v>5.4487206944758606</v>
      </c>
      <c r="P13" s="27">
        <f t="shared" si="6"/>
        <v>9932204.6847675107</v>
      </c>
    </row>
    <row r="14" spans="1:16" x14ac:dyDescent="0.25">
      <c r="A14" s="34"/>
      <c r="B14" s="5">
        <v>3</v>
      </c>
      <c r="C14" s="6">
        <v>11</v>
      </c>
      <c r="D14" s="17">
        <v>93388</v>
      </c>
      <c r="E14" s="12">
        <f t="shared" si="7"/>
        <v>62379</v>
      </c>
      <c r="F14" s="12">
        <f t="shared" si="8"/>
        <v>61877.75</v>
      </c>
      <c r="G14" s="12">
        <f t="shared" si="9"/>
        <v>1.5092339330373195</v>
      </c>
      <c r="H14" s="12">
        <f t="shared" si="11"/>
        <v>1.5762502535869432</v>
      </c>
      <c r="I14" s="12">
        <f t="shared" si="10"/>
        <v>1.5642012490476203</v>
      </c>
      <c r="J14" s="12">
        <f t="shared" si="0"/>
        <v>59703.315066945652</v>
      </c>
      <c r="K14" s="6">
        <f t="shared" si="1"/>
        <v>64671.89</v>
      </c>
      <c r="L14" s="29">
        <f t="shared" si="2"/>
        <v>101159.85111627031</v>
      </c>
      <c r="M14" s="27">
        <f t="shared" si="3"/>
        <v>-7771.8511162703071</v>
      </c>
      <c r="N14" s="30">
        <f t="shared" si="4"/>
        <v>7771.8511162703071</v>
      </c>
      <c r="O14" s="27">
        <f t="shared" si="5"/>
        <v>8.3221089607554575</v>
      </c>
      <c r="P14" s="27">
        <f t="shared" si="6"/>
        <v>60401669.773472019</v>
      </c>
    </row>
    <row r="15" spans="1:16" x14ac:dyDescent="0.25">
      <c r="A15" s="34"/>
      <c r="B15" s="5">
        <v>4</v>
      </c>
      <c r="C15" s="6">
        <v>12</v>
      </c>
      <c r="D15" s="17">
        <v>58906</v>
      </c>
      <c r="E15" s="12">
        <f t="shared" si="7"/>
        <v>66723.75</v>
      </c>
      <c r="F15" s="12">
        <f t="shared" si="8"/>
        <v>64551.375</v>
      </c>
      <c r="G15" s="12">
        <f t="shared" si="9"/>
        <v>0.91254446555166335</v>
      </c>
      <c r="H15" s="12">
        <f t="shared" si="11"/>
        <v>0.89279200272500592</v>
      </c>
      <c r="I15" s="12">
        <f t="shared" si="10"/>
        <v>0.88596741705466231</v>
      </c>
      <c r="J15" s="12">
        <f t="shared" si="0"/>
        <v>66487.772423763556</v>
      </c>
      <c r="K15" s="6">
        <f t="shared" si="1"/>
        <v>66732.320000000007</v>
      </c>
      <c r="L15" s="29">
        <f t="shared" si="2"/>
        <v>59122.661184465192</v>
      </c>
      <c r="M15" s="27">
        <f t="shared" si="3"/>
        <v>-216.66118446519249</v>
      </c>
      <c r="N15" s="30">
        <f t="shared" si="4"/>
        <v>216.66118446519249</v>
      </c>
      <c r="O15" s="27">
        <f t="shared" si="5"/>
        <v>0.36780834628932962</v>
      </c>
      <c r="P15" s="27">
        <f t="shared" si="6"/>
        <v>46942.068853860168</v>
      </c>
    </row>
    <row r="16" spans="1:16" x14ac:dyDescent="0.25">
      <c r="A16" s="34">
        <v>2004</v>
      </c>
      <c r="B16" s="5">
        <v>1</v>
      </c>
      <c r="C16" s="6">
        <v>13</v>
      </c>
      <c r="D16" s="17">
        <v>39382</v>
      </c>
      <c r="E16" s="12">
        <f t="shared" si="7"/>
        <v>74093.75</v>
      </c>
      <c r="F16" s="12">
        <f t="shared" si="8"/>
        <v>70408.75</v>
      </c>
      <c r="G16" s="12">
        <f t="shared" si="9"/>
        <v>0.55933388960889097</v>
      </c>
      <c r="H16" s="12">
        <f t="shared" si="11"/>
        <v>0.58013854635292839</v>
      </c>
      <c r="I16" s="12">
        <f t="shared" si="10"/>
        <v>0.57570391298012735</v>
      </c>
      <c r="J16" s="12">
        <f t="shared" si="0"/>
        <v>68406.691551112352</v>
      </c>
      <c r="K16" s="6">
        <f t="shared" si="1"/>
        <v>68792.75</v>
      </c>
      <c r="L16" s="29">
        <f t="shared" si="2"/>
        <v>39604.255359663657</v>
      </c>
      <c r="M16" s="27">
        <f t="shared" si="3"/>
        <v>-222.25535966365715</v>
      </c>
      <c r="N16" s="30">
        <f t="shared" si="4"/>
        <v>222.25535966365715</v>
      </c>
      <c r="O16" s="27">
        <f t="shared" si="5"/>
        <v>0.56435772602624834</v>
      </c>
      <c r="P16" s="27">
        <f t="shared" si="6"/>
        <v>49397.444899221598</v>
      </c>
    </row>
    <row r="17" spans="1:16" x14ac:dyDescent="0.25">
      <c r="A17" s="34"/>
      <c r="B17" s="5">
        <v>2</v>
      </c>
      <c r="C17" s="6">
        <v>14</v>
      </c>
      <c r="D17" s="17">
        <v>75219</v>
      </c>
      <c r="E17" s="12">
        <f t="shared" si="7"/>
        <v>73116.25</v>
      </c>
      <c r="F17" s="12">
        <f t="shared" si="8"/>
        <v>73605</v>
      </c>
      <c r="G17" s="12">
        <f t="shared" si="9"/>
        <v>1.0219278581618096</v>
      </c>
      <c r="H17" s="12">
        <f t="shared" si="11"/>
        <v>0.98163110097388773</v>
      </c>
      <c r="I17" s="12">
        <f t="shared" si="10"/>
        <v>0.97412742091758975</v>
      </c>
      <c r="J17" s="12">
        <f t="shared" si="0"/>
        <v>77216.797705116085</v>
      </c>
      <c r="K17" s="6">
        <f t="shared" si="1"/>
        <v>70853.179999999993</v>
      </c>
      <c r="L17" s="29">
        <f t="shared" si="2"/>
        <v>69020.025497209746</v>
      </c>
      <c r="M17" s="27">
        <f t="shared" si="3"/>
        <v>6198.9745027902536</v>
      </c>
      <c r="N17" s="30">
        <f t="shared" si="4"/>
        <v>6198.9745027902536</v>
      </c>
      <c r="O17" s="27">
        <f t="shared" si="5"/>
        <v>8.2412349310549917</v>
      </c>
      <c r="P17" s="27">
        <f t="shared" si="6"/>
        <v>38427284.886243671</v>
      </c>
    </row>
    <row r="18" spans="1:16" x14ac:dyDescent="0.25">
      <c r="A18" s="34"/>
      <c r="B18" s="5">
        <v>3</v>
      </c>
      <c r="C18" s="6">
        <v>15</v>
      </c>
      <c r="D18" s="17">
        <v>122868</v>
      </c>
      <c r="E18" s="12">
        <f t="shared" si="7"/>
        <v>75310.5</v>
      </c>
      <c r="F18" s="12">
        <f t="shared" si="8"/>
        <v>74213.375</v>
      </c>
      <c r="G18" s="12">
        <f t="shared" si="9"/>
        <v>1.6556045322019111</v>
      </c>
      <c r="H18" s="12">
        <f t="shared" si="11"/>
        <v>1.5762502535869432</v>
      </c>
      <c r="I18" s="12">
        <f t="shared" si="10"/>
        <v>1.5642012490476203</v>
      </c>
      <c r="J18" s="12">
        <f t="shared" si="0"/>
        <v>78549.99481352506</v>
      </c>
      <c r="K18" s="6">
        <f t="shared" si="1"/>
        <v>72913.61</v>
      </c>
      <c r="L18" s="29">
        <f t="shared" si="2"/>
        <v>114051.55983457106</v>
      </c>
      <c r="M18" s="27">
        <f t="shared" si="3"/>
        <v>8816.4401654289395</v>
      </c>
      <c r="N18" s="30">
        <f t="shared" si="4"/>
        <v>8816.4401654289395</v>
      </c>
      <c r="O18" s="27">
        <f t="shared" si="5"/>
        <v>7.1755381103533384</v>
      </c>
      <c r="P18" s="27">
        <f t="shared" si="6"/>
        <v>77729617.190588668</v>
      </c>
    </row>
    <row r="19" spans="1:16" x14ac:dyDescent="0.25">
      <c r="A19" s="34"/>
      <c r="B19" s="5">
        <v>4</v>
      </c>
      <c r="C19" s="6">
        <v>16</v>
      </c>
      <c r="D19" s="17">
        <v>54996</v>
      </c>
      <c r="E19" s="13"/>
      <c r="F19" s="13"/>
      <c r="G19" s="13"/>
      <c r="H19" s="13"/>
      <c r="I19" s="12">
        <f>I7</f>
        <v>0.88596741705466231</v>
      </c>
      <c r="J19" s="12">
        <f t="shared" si="0"/>
        <v>62074.51757405528</v>
      </c>
      <c r="K19" s="6">
        <f t="shared" si="1"/>
        <v>74974.040000000008</v>
      </c>
      <c r="L19" s="29">
        <f t="shared" si="2"/>
        <v>66424.556564952945</v>
      </c>
      <c r="M19" s="27">
        <f t="shared" si="3"/>
        <v>-11428.556564952945</v>
      </c>
      <c r="N19" s="30">
        <f t="shared" si="4"/>
        <v>11428.556564952945</v>
      </c>
      <c r="O19" s="27">
        <f t="shared" si="5"/>
        <v>20.780705078465608</v>
      </c>
      <c r="P19" s="27">
        <f t="shared" si="6"/>
        <v>130611905.15832907</v>
      </c>
    </row>
    <row r="20" spans="1:16" ht="15" customHeight="1" x14ac:dyDescent="0.25">
      <c r="A20" s="34">
        <v>2005</v>
      </c>
      <c r="B20" s="5">
        <v>1</v>
      </c>
      <c r="C20" s="7">
        <v>17</v>
      </c>
      <c r="D20" s="18">
        <v>48159</v>
      </c>
      <c r="E20" s="15"/>
      <c r="F20" s="15"/>
      <c r="G20" s="15"/>
      <c r="H20" s="15"/>
      <c r="I20" s="14">
        <f>I8</f>
        <v>0.57570391298012735</v>
      </c>
      <c r="J20" s="14">
        <f t="shared" si="0"/>
        <v>83652.375664263367</v>
      </c>
      <c r="K20" s="7">
        <f t="shared" si="1"/>
        <v>77034.47</v>
      </c>
      <c r="L20" s="14">
        <f t="shared" si="2"/>
        <v>44349.045813350232</v>
      </c>
      <c r="M20" s="28">
        <f t="shared" si="3"/>
        <v>3809.9541866497675</v>
      </c>
      <c r="N20" s="28">
        <f t="shared" si="4"/>
        <v>3809.9541866497675</v>
      </c>
      <c r="O20" s="28">
        <f t="shared" si="5"/>
        <v>7.9111987097941556</v>
      </c>
      <c r="P20" s="28">
        <f t="shared" si="6"/>
        <v>14515750.904370092</v>
      </c>
    </row>
    <row r="21" spans="1:16" x14ac:dyDescent="0.25">
      <c r="A21" s="34"/>
      <c r="B21" s="5">
        <v>2</v>
      </c>
      <c r="C21" s="6">
        <v>18</v>
      </c>
      <c r="D21" s="6"/>
      <c r="E21" s="6"/>
      <c r="F21" s="6"/>
      <c r="G21" s="6"/>
      <c r="H21" s="6"/>
      <c r="I21" s="12">
        <f>I5</f>
        <v>0.97412742091758975</v>
      </c>
      <c r="J21" s="6"/>
      <c r="K21" s="25">
        <f>2060.43*C21+ 42007.16</f>
        <v>79094.899999999994</v>
      </c>
      <c r="L21" s="31">
        <f>I21*K21</f>
        <v>77048.510944734662</v>
      </c>
    </row>
    <row r="22" spans="1:16" x14ac:dyDescent="0.25">
      <c r="A22" s="34"/>
      <c r="B22" s="5">
        <v>3</v>
      </c>
      <c r="C22" s="6">
        <v>19</v>
      </c>
      <c r="D22" s="6"/>
      <c r="E22" s="6"/>
      <c r="F22" s="6"/>
      <c r="G22" s="6"/>
      <c r="H22" s="6"/>
      <c r="I22" s="12">
        <f t="shared" ref="I22:I23" si="12">I6</f>
        <v>1.5642012490476203</v>
      </c>
      <c r="J22" s="6"/>
      <c r="K22" s="25">
        <f t="shared" si="1"/>
        <v>81155.33</v>
      </c>
      <c r="L22" s="31">
        <f t="shared" si="2"/>
        <v>126943.26855287181</v>
      </c>
    </row>
    <row r="23" spans="1:16" x14ac:dyDescent="0.25">
      <c r="A23" s="34"/>
      <c r="B23" s="5">
        <v>4</v>
      </c>
      <c r="C23" s="6">
        <v>20</v>
      </c>
      <c r="D23" s="6"/>
      <c r="E23" s="6"/>
      <c r="F23" s="6"/>
      <c r="G23" s="6"/>
      <c r="H23" s="6"/>
      <c r="I23" s="12">
        <f t="shared" si="12"/>
        <v>0.88596741705466231</v>
      </c>
      <c r="J23" s="6"/>
      <c r="K23" s="25">
        <f t="shared" si="1"/>
        <v>83215.760000000009</v>
      </c>
      <c r="L23" s="31">
        <f t="shared" si="2"/>
        <v>73726.451945440698</v>
      </c>
    </row>
    <row r="24" spans="1:16" x14ac:dyDescent="0.25">
      <c r="K24" s="26"/>
    </row>
    <row r="25" spans="1:16" ht="45" x14ac:dyDescent="0.25">
      <c r="A25" s="11" t="s">
        <v>6</v>
      </c>
      <c r="B25" s="23">
        <f>AVERAGE(H6:H9)</f>
        <v>1.0077029759096914</v>
      </c>
      <c r="K25" s="26"/>
    </row>
    <row r="26" spans="1:16" ht="30" x14ac:dyDescent="0.25">
      <c r="A26" s="11" t="s">
        <v>36</v>
      </c>
      <c r="B26" s="24" t="s">
        <v>41</v>
      </c>
    </row>
    <row r="28" spans="1:16" x14ac:dyDescent="0.25">
      <c r="A28" s="3" t="s">
        <v>38</v>
      </c>
      <c r="B28" s="1">
        <f>AVERAGE(N4:N20)</f>
        <v>2867.8615391804842</v>
      </c>
    </row>
    <row r="29" spans="1:16" x14ac:dyDescent="0.25">
      <c r="A29" s="3" t="s">
        <v>40</v>
      </c>
      <c r="B29" s="1">
        <f>AVERAGE(O4:O20)*100</f>
        <v>449.46308254864738</v>
      </c>
    </row>
    <row r="30" spans="1:16" x14ac:dyDescent="0.25">
      <c r="A30" s="3" t="s">
        <v>46</v>
      </c>
      <c r="B30" s="27">
        <f>AVERAGE(P4:P20)</f>
        <v>20046848.417752966</v>
      </c>
    </row>
    <row r="32" spans="1:16" x14ac:dyDescent="0.25">
      <c r="A32" s="33" t="s">
        <v>48</v>
      </c>
      <c r="B32" s="1">
        <f>SQRT(B30)</f>
        <v>4477.3707036332125</v>
      </c>
    </row>
  </sheetData>
  <mergeCells count="5">
    <mergeCell ref="A4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0" zoomScaleNormal="80" workbookViewId="0">
      <selection activeCell="O25" sqref="O25"/>
    </sheetView>
  </sheetViews>
  <sheetFormatPr defaultRowHeight="15" x14ac:dyDescent="0.25"/>
  <cols>
    <col min="1" max="1" width="12.7109375" style="1" customWidth="1"/>
    <col min="2" max="2" width="20.5703125" style="1" bestFit="1" customWidth="1"/>
    <col min="3" max="3" width="11.140625" style="1" bestFit="1" customWidth="1"/>
    <col min="4" max="4" width="7.7109375" style="1" bestFit="1" customWidth="1"/>
    <col min="5" max="6" width="9.28515625" style="1" bestFit="1" customWidth="1"/>
    <col min="7" max="7" width="10.7109375" style="1" bestFit="1" customWidth="1"/>
    <col min="8" max="8" width="13.28515625" style="1" bestFit="1" customWidth="1"/>
    <col min="9" max="9" width="10" style="1" bestFit="1" customWidth="1"/>
    <col min="10" max="10" width="12" style="1" bestFit="1" customWidth="1"/>
    <col min="11" max="11" width="10" style="1" bestFit="1" customWidth="1"/>
    <col min="12" max="12" width="13.28515625" style="1" bestFit="1" customWidth="1"/>
    <col min="13" max="13" width="10" style="1" bestFit="1" customWidth="1"/>
    <col min="14" max="14" width="13.28515625" style="1" bestFit="1" customWidth="1"/>
    <col min="15" max="15" width="9.140625" style="1"/>
    <col min="16" max="16" width="13.5703125" style="1" bestFit="1" customWidth="1"/>
    <col min="17" max="17" width="3" style="1" customWidth="1"/>
    <col min="18" max="16384" width="9.140625" style="1"/>
  </cols>
  <sheetData>
    <row r="1" spans="1:16" x14ac:dyDescent="0.25">
      <c r="A1" s="2" t="s">
        <v>44</v>
      </c>
    </row>
    <row r="3" spans="1:16" s="10" customFormat="1" ht="30" x14ac:dyDescent="0.25">
      <c r="A3" s="8"/>
      <c r="B3" s="9" t="s">
        <v>0</v>
      </c>
      <c r="C3" s="9" t="s">
        <v>2</v>
      </c>
      <c r="D3" s="9" t="s">
        <v>1</v>
      </c>
      <c r="E3" s="9" t="s">
        <v>3</v>
      </c>
      <c r="F3" s="9" t="s">
        <v>47</v>
      </c>
      <c r="G3" s="9" t="s">
        <v>4</v>
      </c>
      <c r="H3" s="9" t="s">
        <v>5</v>
      </c>
      <c r="I3" s="9" t="s">
        <v>7</v>
      </c>
      <c r="J3" s="9" t="s">
        <v>8</v>
      </c>
      <c r="K3" s="9" t="s">
        <v>9</v>
      </c>
      <c r="L3" s="8" t="s">
        <v>10</v>
      </c>
      <c r="M3" s="8" t="s">
        <v>11</v>
      </c>
      <c r="N3" s="8" t="s">
        <v>37</v>
      </c>
      <c r="O3" s="8" t="s">
        <v>39</v>
      </c>
      <c r="P3" s="8" t="s">
        <v>45</v>
      </c>
    </row>
    <row r="4" spans="1:16" x14ac:dyDescent="0.25">
      <c r="A4" s="34">
        <v>2002</v>
      </c>
      <c r="B4" s="5">
        <v>1</v>
      </c>
      <c r="C4" s="6">
        <v>1</v>
      </c>
      <c r="D4" s="17">
        <v>27512</v>
      </c>
      <c r="E4" s="13"/>
      <c r="F4" s="13"/>
      <c r="G4" s="13"/>
      <c r="H4" s="13"/>
      <c r="I4" s="12">
        <f>I8</f>
        <v>-26175.825520833332</v>
      </c>
      <c r="J4" s="29">
        <f>D4-I4</f>
        <v>53687.825520833328</v>
      </c>
      <c r="K4" s="6">
        <f>2033.19*C4 + 41736.33</f>
        <v>43769.520000000004</v>
      </c>
      <c r="L4" s="29">
        <f>I4+K4</f>
        <v>17593.694479166672</v>
      </c>
      <c r="M4" s="27">
        <f>D4-L4</f>
        <v>9918.305520833328</v>
      </c>
      <c r="N4" s="26">
        <f>ABS(M4)</f>
        <v>9918.305520833328</v>
      </c>
      <c r="O4" s="1">
        <f>ABS((D4-L4)/D4)*100</f>
        <v>36.05083425717261</v>
      </c>
      <c r="P4" s="27">
        <f>M4^2</f>
        <v>98372784.404592872</v>
      </c>
    </row>
    <row r="5" spans="1:16" x14ac:dyDescent="0.25">
      <c r="A5" s="34"/>
      <c r="B5" s="5">
        <v>2</v>
      </c>
      <c r="C5" s="6">
        <v>2</v>
      </c>
      <c r="D5" s="17">
        <v>45798</v>
      </c>
      <c r="E5" s="12">
        <f>AVERAGE(D4:D7)</f>
        <v>48534</v>
      </c>
      <c r="F5" s="13"/>
      <c r="G5" s="13"/>
      <c r="H5" s="13"/>
      <c r="I5" s="12">
        <f>I9</f>
        <v>-1578.0755208333339</v>
      </c>
      <c r="J5" s="29">
        <f t="shared" ref="J5:J20" si="0">D5-I5</f>
        <v>47376.075520833336</v>
      </c>
      <c r="K5" s="6">
        <f t="shared" ref="K5:K23" si="1">2033.19*C5 + 41736.33</f>
        <v>45802.71</v>
      </c>
      <c r="L5" s="29">
        <f t="shared" ref="L5:L23" si="2">I5+K5</f>
        <v>44224.634479166663</v>
      </c>
      <c r="M5" s="27">
        <f t="shared" ref="M5:M20" si="3">D5-L5</f>
        <v>1573.3655208333366</v>
      </c>
      <c r="N5" s="26">
        <f t="shared" ref="N5:N20" si="4">ABS(M5)</f>
        <v>1573.3655208333366</v>
      </c>
      <c r="O5" s="1">
        <f t="shared" ref="O5:O20" si="5">ABS((D5-L5)/D5)*100</f>
        <v>3.4354459164883546</v>
      </c>
      <c r="P5" s="27">
        <f t="shared" ref="P5:P20" si="6">M5^2</f>
        <v>2475479.0621471568</v>
      </c>
    </row>
    <row r="6" spans="1:16" x14ac:dyDescent="0.25">
      <c r="A6" s="34"/>
      <c r="B6" s="5">
        <v>3</v>
      </c>
      <c r="C6" s="6">
        <v>3</v>
      </c>
      <c r="D6" s="17">
        <v>76968</v>
      </c>
      <c r="E6" s="12">
        <f t="shared" ref="E6:E18" si="7">AVERAGE(D5:D8)</f>
        <v>49301</v>
      </c>
      <c r="F6" s="12">
        <f>AVERAGE(E5:E6)</f>
        <v>48917.5</v>
      </c>
      <c r="G6" s="16">
        <f>D6-F6</f>
        <v>28050.5</v>
      </c>
      <c r="H6" s="12">
        <f>AVERAGE(G6,G10,G14,G18)</f>
        <v>35075.59375</v>
      </c>
      <c r="I6" s="12">
        <f>H6-$B$25</f>
        <v>34451.3515625</v>
      </c>
      <c r="J6" s="29">
        <f t="shared" si="0"/>
        <v>42516.6484375</v>
      </c>
      <c r="K6" s="6">
        <f t="shared" si="1"/>
        <v>47835.9</v>
      </c>
      <c r="L6" s="29">
        <f t="shared" si="2"/>
        <v>82287.251562499994</v>
      </c>
      <c r="M6" s="27">
        <f t="shared" si="3"/>
        <v>-5319.2515624999942</v>
      </c>
      <c r="N6" s="26">
        <f t="shared" si="4"/>
        <v>5319.2515624999942</v>
      </c>
      <c r="O6" s="1">
        <f t="shared" si="5"/>
        <v>6.9109910124986937</v>
      </c>
      <c r="P6" s="27">
        <f t="shared" si="6"/>
        <v>28294437.185158629</v>
      </c>
    </row>
    <row r="7" spans="1:16" x14ac:dyDescent="0.25">
      <c r="A7" s="34"/>
      <c r="B7" s="5">
        <v>4</v>
      </c>
      <c r="C7" s="6">
        <v>4</v>
      </c>
      <c r="D7" s="17">
        <v>43858</v>
      </c>
      <c r="E7" s="12">
        <f t="shared" si="7"/>
        <v>51151</v>
      </c>
      <c r="F7" s="12">
        <f t="shared" ref="F7:F18" si="8">AVERAGE(E6:E7)</f>
        <v>50226</v>
      </c>
      <c r="G7" s="16">
        <f t="shared" ref="G7:G18" si="9">D7-F7</f>
        <v>-6368</v>
      </c>
      <c r="H7" s="12">
        <f>AVERAGE(G7,G11,G15)</f>
        <v>-6073.208333333333</v>
      </c>
      <c r="I7" s="12">
        <f t="shared" ref="I7:I18" si="10">H7-$B$25</f>
        <v>-6697.4505208333339</v>
      </c>
      <c r="J7" s="29">
        <f t="shared" si="0"/>
        <v>50555.450520833336</v>
      </c>
      <c r="K7" s="6">
        <f t="shared" si="1"/>
        <v>49869.090000000004</v>
      </c>
      <c r="L7" s="29">
        <f t="shared" si="2"/>
        <v>43171.639479166668</v>
      </c>
      <c r="M7" s="27">
        <f t="shared" si="3"/>
        <v>686.36052083333198</v>
      </c>
      <c r="N7" s="26">
        <f t="shared" si="4"/>
        <v>686.36052083333198</v>
      </c>
      <c r="O7" s="1">
        <f t="shared" si="5"/>
        <v>1.564960830027206</v>
      </c>
      <c r="P7" s="27">
        <f t="shared" si="6"/>
        <v>471090.76455860276</v>
      </c>
    </row>
    <row r="8" spans="1:16" x14ac:dyDescent="0.25">
      <c r="A8" s="34">
        <v>2003</v>
      </c>
      <c r="B8" s="5">
        <v>1</v>
      </c>
      <c r="C8" s="6">
        <v>5</v>
      </c>
      <c r="D8" s="17">
        <v>30580</v>
      </c>
      <c r="E8" s="12">
        <f t="shared" si="7"/>
        <v>54085</v>
      </c>
      <c r="F8" s="12">
        <f t="shared" si="8"/>
        <v>52618</v>
      </c>
      <c r="G8" s="16">
        <f t="shared" si="9"/>
        <v>-22038</v>
      </c>
      <c r="H8" s="12">
        <f>AVERAGE(G8,G12,G16)</f>
        <v>-25551.583333333332</v>
      </c>
      <c r="I8" s="12">
        <f t="shared" si="10"/>
        <v>-26175.825520833332</v>
      </c>
      <c r="J8" s="29">
        <f t="shared" si="0"/>
        <v>56755.825520833328</v>
      </c>
      <c r="K8" s="6">
        <f t="shared" si="1"/>
        <v>51902.28</v>
      </c>
      <c r="L8" s="29">
        <f t="shared" si="2"/>
        <v>25726.454479166667</v>
      </c>
      <c r="M8" s="27">
        <f t="shared" si="3"/>
        <v>4853.5455208333333</v>
      </c>
      <c r="N8" s="26">
        <f t="shared" si="4"/>
        <v>4853.5455208333333</v>
      </c>
      <c r="O8" s="1">
        <f t="shared" si="5"/>
        <v>15.871633488663614</v>
      </c>
      <c r="P8" s="27">
        <f t="shared" si="6"/>
        <v>23556904.122801311</v>
      </c>
    </row>
    <row r="9" spans="1:16" x14ac:dyDescent="0.25">
      <c r="A9" s="34"/>
      <c r="B9" s="5">
        <v>2</v>
      </c>
      <c r="C9" s="6">
        <v>6</v>
      </c>
      <c r="D9" s="17">
        <v>53198</v>
      </c>
      <c r="E9" s="12">
        <f t="shared" si="7"/>
        <v>56018</v>
      </c>
      <c r="F9" s="12">
        <f t="shared" si="8"/>
        <v>55051.5</v>
      </c>
      <c r="G9" s="16">
        <f t="shared" si="9"/>
        <v>-1853.5</v>
      </c>
      <c r="H9" s="12">
        <f>AVERAGE(G9,G13,G17)</f>
        <v>-953.83333333333337</v>
      </c>
      <c r="I9" s="12">
        <f t="shared" si="10"/>
        <v>-1578.0755208333339</v>
      </c>
      <c r="J9" s="29">
        <f t="shared" si="0"/>
        <v>54776.075520833336</v>
      </c>
      <c r="K9" s="6">
        <f t="shared" si="1"/>
        <v>53935.47</v>
      </c>
      <c r="L9" s="29">
        <f t="shared" si="2"/>
        <v>52357.394479166665</v>
      </c>
      <c r="M9" s="27">
        <f t="shared" si="3"/>
        <v>840.60552083333459</v>
      </c>
      <c r="N9" s="26">
        <f t="shared" si="4"/>
        <v>840.60552083333459</v>
      </c>
      <c r="O9" s="1">
        <f t="shared" si="5"/>
        <v>1.5801449694224119</v>
      </c>
      <c r="P9" s="27">
        <f t="shared" si="6"/>
        <v>706617.64165548177</v>
      </c>
    </row>
    <row r="10" spans="1:16" x14ac:dyDescent="0.25">
      <c r="A10" s="34"/>
      <c r="B10" s="5">
        <v>3</v>
      </c>
      <c r="C10" s="6">
        <v>7</v>
      </c>
      <c r="D10" s="17">
        <v>88704</v>
      </c>
      <c r="E10" s="12">
        <f t="shared" si="7"/>
        <v>57216</v>
      </c>
      <c r="F10" s="12">
        <f t="shared" si="8"/>
        <v>56617</v>
      </c>
      <c r="G10" s="16">
        <f t="shared" si="9"/>
        <v>32087</v>
      </c>
      <c r="H10" s="12">
        <f>H6</f>
        <v>35075.59375</v>
      </c>
      <c r="I10" s="12">
        <f t="shared" si="10"/>
        <v>34451.3515625</v>
      </c>
      <c r="J10" s="29">
        <f t="shared" si="0"/>
        <v>54252.6484375</v>
      </c>
      <c r="K10" s="6">
        <f t="shared" si="1"/>
        <v>55968.66</v>
      </c>
      <c r="L10" s="29">
        <f t="shared" si="2"/>
        <v>90420.011562500003</v>
      </c>
      <c r="M10" s="27">
        <f t="shared" si="3"/>
        <v>-1716.0115625000035</v>
      </c>
      <c r="N10" s="26">
        <f t="shared" si="4"/>
        <v>1716.0115625000035</v>
      </c>
      <c r="O10" s="1">
        <f t="shared" si="5"/>
        <v>1.9345368444489579</v>
      </c>
      <c r="P10" s="27">
        <f t="shared" si="6"/>
        <v>2944695.6826337036</v>
      </c>
    </row>
    <row r="11" spans="1:16" x14ac:dyDescent="0.25">
      <c r="A11" s="34"/>
      <c r="B11" s="5">
        <v>4</v>
      </c>
      <c r="C11" s="6">
        <v>8</v>
      </c>
      <c r="D11" s="17">
        <v>51590</v>
      </c>
      <c r="E11" s="12">
        <f t="shared" si="7"/>
        <v>58376.5</v>
      </c>
      <c r="F11" s="12">
        <f t="shared" si="8"/>
        <v>57796.25</v>
      </c>
      <c r="G11" s="16">
        <f t="shared" si="9"/>
        <v>-6206.25</v>
      </c>
      <c r="H11" s="12">
        <f t="shared" ref="H11:H18" si="11">H7</f>
        <v>-6073.208333333333</v>
      </c>
      <c r="I11" s="12">
        <f t="shared" si="10"/>
        <v>-6697.4505208333339</v>
      </c>
      <c r="J11" s="29">
        <f t="shared" si="0"/>
        <v>58287.450520833336</v>
      </c>
      <c r="K11" s="6">
        <f t="shared" si="1"/>
        <v>58001.850000000006</v>
      </c>
      <c r="L11" s="29">
        <f t="shared" si="2"/>
        <v>51304.39947916667</v>
      </c>
      <c r="M11" s="27">
        <f t="shared" si="3"/>
        <v>285.60052083332994</v>
      </c>
      <c r="N11" s="26">
        <f t="shared" si="4"/>
        <v>285.60052083332994</v>
      </c>
      <c r="O11" s="1">
        <f t="shared" si="5"/>
        <v>0.55359666763584015</v>
      </c>
      <c r="P11" s="27">
        <f t="shared" si="6"/>
        <v>81567.657500269328</v>
      </c>
    </row>
    <row r="12" spans="1:16" x14ac:dyDescent="0.25">
      <c r="A12" s="34">
        <v>2003</v>
      </c>
      <c r="B12" s="5">
        <v>1</v>
      </c>
      <c r="C12" s="6">
        <v>9</v>
      </c>
      <c r="D12" s="17">
        <v>35372</v>
      </c>
      <c r="E12" s="12">
        <f t="shared" si="7"/>
        <v>59547.5</v>
      </c>
      <c r="F12" s="12">
        <f t="shared" si="8"/>
        <v>58962</v>
      </c>
      <c r="G12" s="16">
        <f t="shared" si="9"/>
        <v>-23590</v>
      </c>
      <c r="H12" s="12">
        <f t="shared" si="11"/>
        <v>-25551.583333333332</v>
      </c>
      <c r="I12" s="12">
        <f t="shared" si="10"/>
        <v>-26175.825520833332</v>
      </c>
      <c r="J12" s="29">
        <f t="shared" si="0"/>
        <v>61547.825520833328</v>
      </c>
      <c r="K12" s="6">
        <f t="shared" si="1"/>
        <v>60035.040000000001</v>
      </c>
      <c r="L12" s="29">
        <f t="shared" si="2"/>
        <v>33859.214479166665</v>
      </c>
      <c r="M12" s="27">
        <f t="shared" si="3"/>
        <v>1512.7855208333349</v>
      </c>
      <c r="N12" s="26">
        <f t="shared" si="4"/>
        <v>1512.7855208333349</v>
      </c>
      <c r="O12" s="1">
        <f t="shared" si="5"/>
        <v>4.2767881964077086</v>
      </c>
      <c r="P12" s="27">
        <f t="shared" si="6"/>
        <v>2288520.0320429844</v>
      </c>
    </row>
    <row r="13" spans="1:16" x14ac:dyDescent="0.25">
      <c r="A13" s="34"/>
      <c r="B13" s="5">
        <v>2</v>
      </c>
      <c r="C13" s="6">
        <v>10</v>
      </c>
      <c r="D13" s="17">
        <v>57840</v>
      </c>
      <c r="E13" s="12">
        <f t="shared" si="7"/>
        <v>61376.5</v>
      </c>
      <c r="F13" s="12">
        <f t="shared" si="8"/>
        <v>60462</v>
      </c>
      <c r="G13" s="16">
        <f t="shared" si="9"/>
        <v>-2622</v>
      </c>
      <c r="H13" s="12">
        <f t="shared" si="11"/>
        <v>-953.83333333333337</v>
      </c>
      <c r="I13" s="12">
        <f t="shared" si="10"/>
        <v>-1578.0755208333339</v>
      </c>
      <c r="J13" s="29">
        <f t="shared" si="0"/>
        <v>59418.075520833336</v>
      </c>
      <c r="K13" s="6">
        <f t="shared" si="1"/>
        <v>62068.23</v>
      </c>
      <c r="L13" s="29">
        <f t="shared" si="2"/>
        <v>60490.154479166667</v>
      </c>
      <c r="M13" s="27">
        <f t="shared" si="3"/>
        <v>-2650.1544791666674</v>
      </c>
      <c r="N13" s="26">
        <f t="shared" si="4"/>
        <v>2650.1544791666674</v>
      </c>
      <c r="O13" s="1">
        <f t="shared" si="5"/>
        <v>4.5818715061664381</v>
      </c>
      <c r="P13" s="27">
        <f t="shared" si="6"/>
        <v>7023318.7634471506</v>
      </c>
    </row>
    <row r="14" spans="1:16" x14ac:dyDescent="0.25">
      <c r="A14" s="34"/>
      <c r="B14" s="5">
        <v>3</v>
      </c>
      <c r="C14" s="6">
        <v>11</v>
      </c>
      <c r="D14" s="17">
        <v>93388</v>
      </c>
      <c r="E14" s="12">
        <f t="shared" si="7"/>
        <v>62379</v>
      </c>
      <c r="F14" s="12">
        <f t="shared" si="8"/>
        <v>61877.75</v>
      </c>
      <c r="G14" s="16">
        <f t="shared" si="9"/>
        <v>31510.25</v>
      </c>
      <c r="H14" s="12">
        <f t="shared" si="11"/>
        <v>35075.59375</v>
      </c>
      <c r="I14" s="12">
        <f t="shared" si="10"/>
        <v>34451.3515625</v>
      </c>
      <c r="J14" s="29">
        <f t="shared" si="0"/>
        <v>58936.6484375</v>
      </c>
      <c r="K14" s="6">
        <f t="shared" si="1"/>
        <v>64101.42</v>
      </c>
      <c r="L14" s="29">
        <f t="shared" si="2"/>
        <v>98552.771562499998</v>
      </c>
      <c r="M14" s="27">
        <f t="shared" si="3"/>
        <v>-5164.7715624999983</v>
      </c>
      <c r="N14" s="26">
        <f t="shared" si="4"/>
        <v>5164.7715624999983</v>
      </c>
      <c r="O14" s="1">
        <f t="shared" si="5"/>
        <v>5.5304445565811431</v>
      </c>
      <c r="P14" s="27">
        <f t="shared" si="6"/>
        <v>26674865.292808674</v>
      </c>
    </row>
    <row r="15" spans="1:16" x14ac:dyDescent="0.25">
      <c r="A15" s="34"/>
      <c r="B15" s="5">
        <v>4</v>
      </c>
      <c r="C15" s="6">
        <v>12</v>
      </c>
      <c r="D15" s="17">
        <v>58906</v>
      </c>
      <c r="E15" s="12">
        <f t="shared" si="7"/>
        <v>66723.75</v>
      </c>
      <c r="F15" s="12">
        <f t="shared" si="8"/>
        <v>64551.375</v>
      </c>
      <c r="G15" s="16">
        <f t="shared" si="9"/>
        <v>-5645.375</v>
      </c>
      <c r="H15" s="12">
        <f t="shared" si="11"/>
        <v>-6073.208333333333</v>
      </c>
      <c r="I15" s="12">
        <f t="shared" si="10"/>
        <v>-6697.4505208333339</v>
      </c>
      <c r="J15" s="29">
        <f t="shared" si="0"/>
        <v>65603.450520833328</v>
      </c>
      <c r="K15" s="6">
        <f t="shared" si="1"/>
        <v>66134.61</v>
      </c>
      <c r="L15" s="29">
        <f t="shared" si="2"/>
        <v>59437.159479166665</v>
      </c>
      <c r="M15" s="27">
        <f t="shared" si="3"/>
        <v>-531.15947916666482</v>
      </c>
      <c r="N15" s="26">
        <f t="shared" si="4"/>
        <v>531.15947916666482</v>
      </c>
      <c r="O15" s="1">
        <f t="shared" si="5"/>
        <v>0.90170692147941611</v>
      </c>
      <c r="P15" s="27">
        <f t="shared" si="6"/>
        <v>282130.39230860263</v>
      </c>
    </row>
    <row r="16" spans="1:16" x14ac:dyDescent="0.25">
      <c r="A16" s="34">
        <v>2004</v>
      </c>
      <c r="B16" s="5">
        <v>1</v>
      </c>
      <c r="C16" s="6">
        <v>13</v>
      </c>
      <c r="D16" s="17">
        <v>39382</v>
      </c>
      <c r="E16" s="12">
        <f t="shared" si="7"/>
        <v>74093.75</v>
      </c>
      <c r="F16" s="12">
        <f t="shared" si="8"/>
        <v>70408.75</v>
      </c>
      <c r="G16" s="16">
        <f t="shared" si="9"/>
        <v>-31026.75</v>
      </c>
      <c r="H16" s="12">
        <f t="shared" si="11"/>
        <v>-25551.583333333332</v>
      </c>
      <c r="I16" s="12">
        <f t="shared" si="10"/>
        <v>-26175.825520833332</v>
      </c>
      <c r="J16" s="29">
        <f t="shared" si="0"/>
        <v>65557.825520833328</v>
      </c>
      <c r="K16" s="6">
        <f t="shared" si="1"/>
        <v>68167.8</v>
      </c>
      <c r="L16" s="29">
        <f t="shared" si="2"/>
        <v>41991.974479166674</v>
      </c>
      <c r="M16" s="27">
        <f t="shared" si="3"/>
        <v>-2609.9744791666744</v>
      </c>
      <c r="N16" s="26">
        <f t="shared" si="4"/>
        <v>2609.9744791666744</v>
      </c>
      <c r="O16" s="1">
        <f t="shared" si="5"/>
        <v>6.6273284220371593</v>
      </c>
      <c r="P16" s="27">
        <f t="shared" si="6"/>
        <v>6811966.781901353</v>
      </c>
    </row>
    <row r="17" spans="1:16" x14ac:dyDescent="0.25">
      <c r="A17" s="34"/>
      <c r="B17" s="5">
        <v>2</v>
      </c>
      <c r="C17" s="6">
        <v>14</v>
      </c>
      <c r="D17" s="17">
        <v>75219</v>
      </c>
      <c r="E17" s="12">
        <f t="shared" si="7"/>
        <v>73116.25</v>
      </c>
      <c r="F17" s="12">
        <f t="shared" si="8"/>
        <v>73605</v>
      </c>
      <c r="G17" s="16">
        <f t="shared" si="9"/>
        <v>1614</v>
      </c>
      <c r="H17" s="12">
        <f t="shared" si="11"/>
        <v>-953.83333333333337</v>
      </c>
      <c r="I17" s="12">
        <f t="shared" si="10"/>
        <v>-1578.0755208333339</v>
      </c>
      <c r="J17" s="29">
        <f t="shared" si="0"/>
        <v>76797.075520833328</v>
      </c>
      <c r="K17" s="6">
        <f t="shared" si="1"/>
        <v>70200.990000000005</v>
      </c>
      <c r="L17" s="29">
        <f t="shared" si="2"/>
        <v>68622.914479166677</v>
      </c>
      <c r="M17" s="27">
        <f t="shared" si="3"/>
        <v>6596.0855208333232</v>
      </c>
      <c r="N17" s="26">
        <f t="shared" si="4"/>
        <v>6596.0855208333232</v>
      </c>
      <c r="O17" s="1">
        <f t="shared" si="5"/>
        <v>8.7691747043078525</v>
      </c>
      <c r="P17" s="27">
        <f t="shared" si="6"/>
        <v>43508344.198147014</v>
      </c>
    </row>
    <row r="18" spans="1:16" x14ac:dyDescent="0.25">
      <c r="A18" s="34"/>
      <c r="B18" s="5">
        <v>3</v>
      </c>
      <c r="C18" s="6">
        <v>15</v>
      </c>
      <c r="D18" s="17">
        <v>122868</v>
      </c>
      <c r="E18" s="12">
        <f t="shared" si="7"/>
        <v>75310.5</v>
      </c>
      <c r="F18" s="12">
        <f t="shared" si="8"/>
        <v>74213.375</v>
      </c>
      <c r="G18" s="16">
        <f t="shared" si="9"/>
        <v>48654.625</v>
      </c>
      <c r="H18" s="12">
        <f t="shared" si="11"/>
        <v>35075.59375</v>
      </c>
      <c r="I18" s="12">
        <f t="shared" si="10"/>
        <v>34451.3515625</v>
      </c>
      <c r="J18" s="29">
        <f t="shared" si="0"/>
        <v>88416.6484375</v>
      </c>
      <c r="K18" s="6">
        <f t="shared" si="1"/>
        <v>72234.180000000008</v>
      </c>
      <c r="L18" s="29">
        <f t="shared" si="2"/>
        <v>106685.53156250001</v>
      </c>
      <c r="M18" s="27">
        <f t="shared" si="3"/>
        <v>16182.468437499992</v>
      </c>
      <c r="N18" s="26">
        <f t="shared" si="4"/>
        <v>16182.468437499992</v>
      </c>
      <c r="O18" s="1">
        <f t="shared" si="5"/>
        <v>13.170612720561897</v>
      </c>
      <c r="P18" s="27">
        <f t="shared" si="6"/>
        <v>261872284.73068345</v>
      </c>
    </row>
    <row r="19" spans="1:16" x14ac:dyDescent="0.25">
      <c r="A19" s="34"/>
      <c r="B19" s="5">
        <v>4</v>
      </c>
      <c r="C19" s="6">
        <v>16</v>
      </c>
      <c r="D19" s="17">
        <v>54996</v>
      </c>
      <c r="E19" s="13"/>
      <c r="F19" s="13"/>
      <c r="G19" s="13"/>
      <c r="H19" s="13"/>
      <c r="I19" s="12">
        <f>I7</f>
        <v>-6697.4505208333339</v>
      </c>
      <c r="J19" s="29">
        <f t="shared" si="0"/>
        <v>61693.450520833336</v>
      </c>
      <c r="K19" s="6">
        <f t="shared" si="1"/>
        <v>74267.37</v>
      </c>
      <c r="L19" s="29">
        <f t="shared" si="2"/>
        <v>67569.919479166667</v>
      </c>
      <c r="M19" s="27">
        <f t="shared" si="3"/>
        <v>-12573.919479166667</v>
      </c>
      <c r="N19" s="26">
        <f t="shared" si="4"/>
        <v>12573.919479166667</v>
      </c>
      <c r="O19" s="1">
        <f t="shared" si="5"/>
        <v>22.863334568271632</v>
      </c>
      <c r="P19" s="27">
        <f t="shared" si="6"/>
        <v>158103451.06856695</v>
      </c>
    </row>
    <row r="20" spans="1:16" ht="15" customHeight="1" x14ac:dyDescent="0.25">
      <c r="A20" s="34">
        <v>2005</v>
      </c>
      <c r="B20" s="5">
        <v>1</v>
      </c>
      <c r="C20" s="7">
        <v>17</v>
      </c>
      <c r="D20" s="18">
        <v>48159</v>
      </c>
      <c r="E20" s="15"/>
      <c r="F20" s="15"/>
      <c r="G20" s="15"/>
      <c r="H20" s="15"/>
      <c r="I20" s="14">
        <f>I8</f>
        <v>-26175.825520833332</v>
      </c>
      <c r="J20" s="14">
        <f t="shared" si="0"/>
        <v>74334.825520833328</v>
      </c>
      <c r="K20" s="7">
        <f t="shared" si="1"/>
        <v>76300.56</v>
      </c>
      <c r="L20" s="14">
        <f t="shared" si="2"/>
        <v>50124.734479166669</v>
      </c>
      <c r="M20" s="28">
        <f t="shared" si="3"/>
        <v>-1965.7344791666692</v>
      </c>
      <c r="N20" s="4">
        <f t="shared" si="4"/>
        <v>1965.7344791666692</v>
      </c>
      <c r="O20" s="4">
        <f t="shared" si="5"/>
        <v>4.0817593371263294</v>
      </c>
      <c r="P20" s="28">
        <f t="shared" si="6"/>
        <v>3864112.0425846563</v>
      </c>
    </row>
    <row r="21" spans="1:16" x14ac:dyDescent="0.25">
      <c r="A21" s="34"/>
      <c r="B21" s="5">
        <v>2</v>
      </c>
      <c r="C21" s="6">
        <v>18</v>
      </c>
      <c r="D21" s="6"/>
      <c r="E21" s="6"/>
      <c r="F21" s="6"/>
      <c r="G21" s="6"/>
      <c r="H21" s="6"/>
      <c r="I21" s="12">
        <f>I5</f>
        <v>-1578.0755208333339</v>
      </c>
      <c r="J21" s="6"/>
      <c r="K21" s="25">
        <f t="shared" si="1"/>
        <v>78333.75</v>
      </c>
      <c r="L21" s="31">
        <f t="shared" si="2"/>
        <v>76755.674479166672</v>
      </c>
    </row>
    <row r="22" spans="1:16" x14ac:dyDescent="0.25">
      <c r="A22" s="34"/>
      <c r="B22" s="5">
        <v>3</v>
      </c>
      <c r="C22" s="6">
        <v>19</v>
      </c>
      <c r="D22" s="6"/>
      <c r="E22" s="6"/>
      <c r="F22" s="6"/>
      <c r="G22" s="6"/>
      <c r="H22" s="6"/>
      <c r="I22" s="12">
        <f t="shared" ref="I22:I23" si="12">I6</f>
        <v>34451.3515625</v>
      </c>
      <c r="J22" s="6"/>
      <c r="K22" s="25">
        <f t="shared" si="1"/>
        <v>80366.94</v>
      </c>
      <c r="L22" s="31">
        <f t="shared" si="2"/>
        <v>114818.2915625</v>
      </c>
    </row>
    <row r="23" spans="1:16" x14ac:dyDescent="0.25">
      <c r="A23" s="34"/>
      <c r="B23" s="5">
        <v>4</v>
      </c>
      <c r="C23" s="6">
        <v>20</v>
      </c>
      <c r="D23" s="6"/>
      <c r="E23" s="6"/>
      <c r="F23" s="6"/>
      <c r="G23" s="6"/>
      <c r="H23" s="6"/>
      <c r="I23" s="12">
        <f t="shared" si="12"/>
        <v>-6697.4505208333339</v>
      </c>
      <c r="J23" s="6"/>
      <c r="K23" s="25">
        <f t="shared" si="1"/>
        <v>82400.13</v>
      </c>
      <c r="L23" s="31">
        <f t="shared" si="2"/>
        <v>75702.679479166676</v>
      </c>
    </row>
    <row r="24" spans="1:16" x14ac:dyDescent="0.25">
      <c r="K24" s="26"/>
      <c r="L24" s="26"/>
    </row>
    <row r="25" spans="1:16" ht="45" x14ac:dyDescent="0.25">
      <c r="A25" s="11" t="s">
        <v>6</v>
      </c>
      <c r="B25" s="32">
        <f>AVERAGE(H6:H9)</f>
        <v>624.24218750000057</v>
      </c>
      <c r="K25" s="26"/>
      <c r="L25" s="26"/>
    </row>
    <row r="26" spans="1:16" ht="30" x14ac:dyDescent="0.25">
      <c r="A26" s="11" t="s">
        <v>36</v>
      </c>
      <c r="B26" s="24" t="s">
        <v>42</v>
      </c>
      <c r="K26" s="26"/>
      <c r="L26" s="26"/>
    </row>
    <row r="28" spans="1:16" x14ac:dyDescent="0.25">
      <c r="A28" s="3" t="s">
        <v>38</v>
      </c>
      <c r="B28" s="1">
        <f>AVERAGE(N4:N20)</f>
        <v>4410.5940992647047</v>
      </c>
    </row>
    <row r="29" spans="1:16" x14ac:dyDescent="0.25">
      <c r="A29" s="3" t="s">
        <v>40</v>
      </c>
      <c r="B29" s="1">
        <f>AVERAGE(O4:O20)*100</f>
        <v>815.91273481939572</v>
      </c>
    </row>
    <row r="30" spans="1:16" x14ac:dyDescent="0.25">
      <c r="A30" s="3" t="s">
        <v>46</v>
      </c>
      <c r="B30" s="27">
        <f>AVERAGE(P4:P20)</f>
        <v>39254857.048443466</v>
      </c>
    </row>
  </sheetData>
  <mergeCells count="5">
    <mergeCell ref="A4:A7"/>
    <mergeCell ref="A8:A11"/>
    <mergeCell ref="A12:A15"/>
    <mergeCell ref="A16:A19"/>
    <mergeCell ref="A20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8" sqref="B2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22" t="s">
        <v>13</v>
      </c>
      <c r="B3" s="22"/>
    </row>
    <row r="4" spans="1:9" x14ac:dyDescent="0.25">
      <c r="A4" s="19" t="s">
        <v>14</v>
      </c>
      <c r="B4" s="19">
        <v>0.90425546093696452</v>
      </c>
    </row>
    <row r="5" spans="1:9" x14ac:dyDescent="0.25">
      <c r="A5" s="19" t="s">
        <v>15</v>
      </c>
      <c r="B5" s="19">
        <v>0.81767793863432225</v>
      </c>
    </row>
    <row r="6" spans="1:9" x14ac:dyDescent="0.25">
      <c r="A6" s="19" t="s">
        <v>16</v>
      </c>
      <c r="B6" s="19">
        <v>0.80465493425105961</v>
      </c>
    </row>
    <row r="7" spans="1:9" x14ac:dyDescent="0.25">
      <c r="A7" s="19" t="s">
        <v>17</v>
      </c>
      <c r="B7" s="19">
        <v>4794.7002317810011</v>
      </c>
    </row>
    <row r="8" spans="1:9" ht="15.75" thickBot="1" x14ac:dyDescent="0.3">
      <c r="A8" s="20" t="s">
        <v>18</v>
      </c>
      <c r="B8" s="20">
        <v>16</v>
      </c>
    </row>
    <row r="10" spans="1:9" ht="15.75" thickBot="1" x14ac:dyDescent="0.3">
      <c r="A10" t="s">
        <v>19</v>
      </c>
    </row>
    <row r="11" spans="1:9" x14ac:dyDescent="0.25">
      <c r="A11" s="21"/>
      <c r="B11" s="21" t="s">
        <v>24</v>
      </c>
      <c r="C11" s="21" t="s">
        <v>25</v>
      </c>
      <c r="D11" s="21" t="s">
        <v>26</v>
      </c>
      <c r="E11" s="21" t="s">
        <v>27</v>
      </c>
      <c r="F11" s="21" t="s">
        <v>28</v>
      </c>
    </row>
    <row r="12" spans="1:9" x14ac:dyDescent="0.25">
      <c r="A12" s="19" t="s">
        <v>20</v>
      </c>
      <c r="B12" s="19">
        <v>1</v>
      </c>
      <c r="C12" s="19">
        <v>1443424304.0533512</v>
      </c>
      <c r="D12" s="19">
        <v>1443424304.0533512</v>
      </c>
      <c r="E12" s="19">
        <v>62.787196761233567</v>
      </c>
      <c r="F12" s="19">
        <v>1.5304954370719305E-6</v>
      </c>
    </row>
    <row r="13" spans="1:9" x14ac:dyDescent="0.25">
      <c r="A13" s="19" t="s">
        <v>21</v>
      </c>
      <c r="B13" s="19">
        <v>14</v>
      </c>
      <c r="C13" s="19">
        <v>321848104.37697101</v>
      </c>
      <c r="D13" s="19">
        <v>22989150.312640786</v>
      </c>
      <c r="E13" s="19"/>
      <c r="F13" s="19"/>
    </row>
    <row r="14" spans="1:9" ht="15.75" thickBot="1" x14ac:dyDescent="0.3">
      <c r="A14" s="20" t="s">
        <v>22</v>
      </c>
      <c r="B14" s="20">
        <v>15</v>
      </c>
      <c r="C14" s="20">
        <v>1765272408.4303222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29</v>
      </c>
      <c r="C16" s="21" t="s">
        <v>17</v>
      </c>
      <c r="D16" s="21" t="s">
        <v>30</v>
      </c>
      <c r="E16" s="21" t="s">
        <v>31</v>
      </c>
      <c r="F16" s="21" t="s">
        <v>32</v>
      </c>
      <c r="G16" s="21" t="s">
        <v>33</v>
      </c>
      <c r="H16" s="21" t="s">
        <v>34</v>
      </c>
      <c r="I16" s="21" t="s">
        <v>35</v>
      </c>
    </row>
    <row r="17" spans="1:9" x14ac:dyDescent="0.25">
      <c r="A17" s="19" t="s">
        <v>23</v>
      </c>
      <c r="B17" s="19">
        <v>42007.161692825197</v>
      </c>
      <c r="C17" s="19">
        <v>2745.7401551469889</v>
      </c>
      <c r="D17" s="19">
        <v>15.299030250215502</v>
      </c>
      <c r="E17" s="19">
        <v>3.9185607374499472E-10</v>
      </c>
      <c r="F17" s="19">
        <v>36118.134759584558</v>
      </c>
      <c r="G17" s="19">
        <v>47896.188626065821</v>
      </c>
      <c r="H17" s="19">
        <v>36118.134759584558</v>
      </c>
      <c r="I17" s="19">
        <v>47896.188626065821</v>
      </c>
    </row>
    <row r="18" spans="1:9" ht="15.75" thickBot="1" x14ac:dyDescent="0.3">
      <c r="A18" s="20">
        <v>1</v>
      </c>
      <c r="B18" s="20">
        <v>2060.4284991615</v>
      </c>
      <c r="C18" s="20">
        <v>260.02912909586735</v>
      </c>
      <c r="D18" s="20">
        <v>7.9238372497946727</v>
      </c>
      <c r="E18" s="20">
        <v>1.530495437071925E-6</v>
      </c>
      <c r="F18" s="20">
        <v>1502.7214846058248</v>
      </c>
      <c r="G18" s="20">
        <v>2618.1355137171777</v>
      </c>
      <c r="H18" s="20">
        <v>1502.7214846058248</v>
      </c>
      <c r="I18" s="20">
        <v>2618.1355137171777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Q18" sqref="Q18:Q19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22" t="s">
        <v>13</v>
      </c>
      <c r="B3" s="22"/>
    </row>
    <row r="4" spans="1:9" x14ac:dyDescent="0.25">
      <c r="A4" s="19" t="s">
        <v>14</v>
      </c>
      <c r="B4" s="19">
        <v>0.84370721838138707</v>
      </c>
    </row>
    <row r="5" spans="1:9" x14ac:dyDescent="0.25">
      <c r="A5" s="19" t="s">
        <v>15</v>
      </c>
      <c r="B5" s="19">
        <v>0.7118418703488576</v>
      </c>
    </row>
    <row r="6" spans="1:9" x14ac:dyDescent="0.25">
      <c r="A6" s="19" t="s">
        <v>16</v>
      </c>
      <c r="B6" s="19">
        <v>0.69125914680234746</v>
      </c>
    </row>
    <row r="7" spans="1:9" x14ac:dyDescent="0.25">
      <c r="A7" s="19" t="s">
        <v>17</v>
      </c>
      <c r="B7" s="19">
        <v>6374.9497780465645</v>
      </c>
    </row>
    <row r="8" spans="1:9" ht="15.75" thickBot="1" x14ac:dyDescent="0.3">
      <c r="A8" s="20" t="s">
        <v>18</v>
      </c>
      <c r="B8" s="20">
        <v>16</v>
      </c>
    </row>
    <row r="10" spans="1:9" ht="15.75" thickBot="1" x14ac:dyDescent="0.3">
      <c r="A10" t="s">
        <v>19</v>
      </c>
    </row>
    <row r="11" spans="1:9" x14ac:dyDescent="0.25">
      <c r="A11" s="21"/>
      <c r="B11" s="21" t="s">
        <v>24</v>
      </c>
      <c r="C11" s="21" t="s">
        <v>25</v>
      </c>
      <c r="D11" s="21" t="s">
        <v>26</v>
      </c>
      <c r="E11" s="21" t="s">
        <v>27</v>
      </c>
      <c r="F11" s="21" t="s">
        <v>28</v>
      </c>
    </row>
    <row r="12" spans="1:9" x14ac:dyDescent="0.25">
      <c r="A12" s="19" t="s">
        <v>20</v>
      </c>
      <c r="B12" s="19">
        <v>1</v>
      </c>
      <c r="C12" s="19">
        <v>1405510919.6279726</v>
      </c>
      <c r="D12" s="19">
        <v>1405510919.6279726</v>
      </c>
      <c r="E12" s="19">
        <v>34.584435278466898</v>
      </c>
      <c r="F12" s="19">
        <v>3.9986571682888989E-5</v>
      </c>
    </row>
    <row r="13" spans="1:9" x14ac:dyDescent="0.25">
      <c r="A13" s="19" t="s">
        <v>21</v>
      </c>
      <c r="B13" s="19">
        <v>14</v>
      </c>
      <c r="C13" s="19">
        <v>568959785.41662312</v>
      </c>
      <c r="D13" s="19">
        <v>40639984.672615938</v>
      </c>
      <c r="E13" s="19"/>
      <c r="F13" s="19"/>
    </row>
    <row r="14" spans="1:9" ht="15.75" thickBot="1" x14ac:dyDescent="0.3">
      <c r="A14" s="20" t="s">
        <v>22</v>
      </c>
      <c r="B14" s="20">
        <v>15</v>
      </c>
      <c r="C14" s="20">
        <v>1974470705.0445957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29</v>
      </c>
      <c r="C16" s="21" t="s">
        <v>17</v>
      </c>
      <c r="D16" s="21" t="s">
        <v>30</v>
      </c>
      <c r="E16" s="21" t="s">
        <v>31</v>
      </c>
      <c r="F16" s="21" t="s">
        <v>32</v>
      </c>
      <c r="G16" s="21" t="s">
        <v>33</v>
      </c>
      <c r="H16" s="21" t="s">
        <v>34</v>
      </c>
      <c r="I16" s="21" t="s">
        <v>35</v>
      </c>
    </row>
    <row r="17" spans="1:9" x14ac:dyDescent="0.25">
      <c r="A17" s="19" t="s">
        <v>23</v>
      </c>
      <c r="B17" s="19">
        <v>41736.333854166674</v>
      </c>
      <c r="C17" s="19">
        <v>3650.6882070760771</v>
      </c>
      <c r="D17" s="19">
        <v>11.43245642650877</v>
      </c>
      <c r="E17" s="19">
        <v>1.7376070520405875E-8</v>
      </c>
      <c r="F17" s="19">
        <v>33906.38638589139</v>
      </c>
      <c r="G17" s="19">
        <v>49566.281322441959</v>
      </c>
      <c r="H17" s="19">
        <v>33906.38638589139</v>
      </c>
      <c r="I17" s="19">
        <v>49566.281322441959</v>
      </c>
    </row>
    <row r="18" spans="1:9" ht="15.75" thickBot="1" x14ac:dyDescent="0.3">
      <c r="A18" s="20">
        <v>1</v>
      </c>
      <c r="B18" s="20">
        <v>2033.1885416666701</v>
      </c>
      <c r="C18" s="20">
        <v>345.73019348064543</v>
      </c>
      <c r="D18" s="20">
        <v>5.8808532780938281</v>
      </c>
      <c r="E18" s="20">
        <v>3.998657168288884E-5</v>
      </c>
      <c r="F18" s="20">
        <v>1291.6710250781321</v>
      </c>
      <c r="G18" s="20">
        <v>2774.7060582552022</v>
      </c>
      <c r="H18" s="20">
        <v>1291.6710250781321</v>
      </c>
      <c r="I18" s="20">
        <v>2774.7060582552022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</vt:lpstr>
      <vt:lpstr>AM</vt:lpstr>
      <vt:lpstr>MM - Regression</vt:lpstr>
      <vt:lpstr>AM -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Yung</dc:creator>
  <cp:lastModifiedBy>Eric Yung</cp:lastModifiedBy>
  <dcterms:created xsi:type="dcterms:W3CDTF">2021-02-08T07:34:20Z</dcterms:created>
  <dcterms:modified xsi:type="dcterms:W3CDTF">2021-08-09T07:21:45Z</dcterms:modified>
</cp:coreProperties>
</file>