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kinremi.Eriiseoluwa\Downloads\"/>
    </mc:Choice>
  </mc:AlternateContent>
  <xr:revisionPtr revIDLastSave="0" documentId="13_ncr:1_{EEEF4DF5-988C-4D92-BDD1-FA1EC5D4C46D}" xr6:coauthVersionLast="47" xr6:coauthVersionMax="47" xr10:uidLastSave="{00000000-0000-0000-0000-000000000000}"/>
  <bookViews>
    <workbookView xWindow="-120" yWindow="-120" windowWidth="15600" windowHeight="11160" activeTab="3" xr2:uid="{00000000-000D-0000-FFFF-FFFF00000000}"/>
  </bookViews>
  <sheets>
    <sheet name="Sheet1" sheetId="1" r:id="rId1"/>
    <sheet name="Sheet2" sheetId="4" r:id="rId2"/>
    <sheet name="Sheet5" sheetId="7" r:id="rId3"/>
    <sheet name="Sheet3" sheetId="5" r:id="rId4"/>
  </sheets>
  <calcPr calcId="191028"/>
  <pivotCaches>
    <pivotCache cacheId="0" r:id="rId5"/>
    <pivotCache cacheId="2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" i="1"/>
  <c r="I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D11" i="4"/>
  <c r="D10" i="4"/>
  <c r="D9" i="4"/>
  <c r="C11" i="4"/>
  <c r="C10" i="4"/>
  <c r="C9" i="4"/>
  <c r="B11" i="4"/>
  <c r="E11" i="4" s="1"/>
  <c r="B10" i="4"/>
  <c r="E10" i="4" s="1"/>
  <c r="B9" i="4"/>
  <c r="E9" i="4" s="1"/>
  <c r="B5" i="4"/>
  <c r="D8" i="4"/>
  <c r="C8" i="4"/>
  <c r="B8" i="4"/>
  <c r="E8" i="4" s="1"/>
  <c r="D7" i="4"/>
  <c r="C7" i="4"/>
  <c r="B7" i="4"/>
  <c r="B6" i="4"/>
  <c r="D6" i="4"/>
  <c r="C6" i="4"/>
  <c r="D5" i="4"/>
  <c r="C5" i="4"/>
  <c r="B4" i="4"/>
  <c r="E4" i="4" s="1"/>
  <c r="D4" i="4"/>
  <c r="C4" i="4"/>
  <c r="D3" i="4"/>
  <c r="C3" i="4"/>
  <c r="B3" i="4"/>
  <c r="E2" i="4"/>
  <c r="D2" i="4"/>
  <c r="C2" i="4"/>
  <c r="B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E7" i="4" l="1"/>
  <c r="E6" i="4"/>
  <c r="E5" i="4"/>
  <c r="E3" i="4"/>
</calcChain>
</file>

<file path=xl/sharedStrings.xml><?xml version="1.0" encoding="utf-8"?>
<sst xmlns="http://schemas.openxmlformats.org/spreadsheetml/2006/main" count="387" uniqueCount="48">
  <si>
    <t>Date</t>
  </si>
  <si>
    <t>Product</t>
  </si>
  <si>
    <t>Quantity</t>
  </si>
  <si>
    <t>Price</t>
  </si>
  <si>
    <t>Payment Method</t>
  </si>
  <si>
    <t>Customer Type</t>
  </si>
  <si>
    <t>Total</t>
  </si>
  <si>
    <t>Bread</t>
  </si>
  <si>
    <t>Cake</t>
  </si>
  <si>
    <t>Cookies</t>
  </si>
  <si>
    <t>Cash</t>
  </si>
  <si>
    <t>Card</t>
  </si>
  <si>
    <t>Transfer</t>
  </si>
  <si>
    <t>New</t>
  </si>
  <si>
    <t>Returning</t>
  </si>
  <si>
    <t>Row Labels</t>
  </si>
  <si>
    <t>Grand Total</t>
  </si>
  <si>
    <t>Sum of Quantity</t>
  </si>
  <si>
    <t>Total Quantity Sold</t>
  </si>
  <si>
    <t>New Customers</t>
  </si>
  <si>
    <t>Returning Customers</t>
  </si>
  <si>
    <t>Total No sold</t>
  </si>
  <si>
    <t>Revenue Generated</t>
  </si>
  <si>
    <t>Average Price</t>
  </si>
  <si>
    <t>Average Total</t>
  </si>
  <si>
    <t>Cash Payment Method</t>
  </si>
  <si>
    <t>Card Payment Method</t>
  </si>
  <si>
    <t>Transfer Payment Method</t>
  </si>
  <si>
    <t>Count of Product</t>
  </si>
  <si>
    <t>Day of the Week</t>
  </si>
  <si>
    <t>Payment Category</t>
  </si>
  <si>
    <t>Revenue Category</t>
  </si>
  <si>
    <t>Monday</t>
  </si>
  <si>
    <t>Tuesday</t>
  </si>
  <si>
    <t>Wednesday</t>
  </si>
  <si>
    <t>Thursday</t>
  </si>
  <si>
    <t>Friday</t>
  </si>
  <si>
    <t>Saturday</t>
  </si>
  <si>
    <t>Sunday</t>
  </si>
  <si>
    <t>Sum of Total</t>
  </si>
  <si>
    <t>Offline</t>
  </si>
  <si>
    <t>Online</t>
  </si>
  <si>
    <t>High</t>
  </si>
  <si>
    <t>Low</t>
  </si>
  <si>
    <t>Medium</t>
  </si>
  <si>
    <t>Added 3d to show the other payment methord across products</t>
  </si>
  <si>
    <t>Features  pivots</t>
  </si>
  <si>
    <t>Count of Customer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</si>
</sst>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₦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59595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center" vertical="top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indent="1"/>
    </xf>
    <xf numFmtId="0" fontId="1" fillId="6" borderId="2" xfId="0" applyFont="1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 vertical="center" readingOrder="1"/>
    </xf>
    <xf numFmtId="0" fontId="0" fillId="0" borderId="0" xfId="0" applyNumberFormat="1"/>
    <xf numFmtId="0" fontId="0" fillId="8" borderId="0" xfId="0" applyFill="1"/>
  </cellXfs>
  <cellStyles count="1">
    <cellStyle name="Normal" xfId="0" builtinId="0"/>
  </cellStyles>
  <dxfs count="16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Total Revenue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Revenue Generated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Sheet2!$B$3:$D$3</c:f>
              <c:numCache>
                <c:formatCode>"₦"#,##0.00</c:formatCode>
                <c:ptCount val="3"/>
                <c:pt idx="0">
                  <c:v>1395</c:v>
                </c:pt>
                <c:pt idx="1">
                  <c:v>2790</c:v>
                </c:pt>
                <c:pt idx="2">
                  <c:v>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F-42A9-ADC4-61CDE466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542352"/>
        <c:axId val="1692542768"/>
      </c:barChart>
      <c:catAx>
        <c:axId val="16925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2542768"/>
        <c:crosses val="autoZero"/>
        <c:auto val="1"/>
        <c:lblAlgn val="ctr"/>
        <c:lblOffset val="100"/>
        <c:noMultiLvlLbl val="0"/>
      </c:catAx>
      <c:valAx>
        <c:axId val="16925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₦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25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[Bakery_Sales_EDA_Dataset.xlsx]Sheet5!PivotTable13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Sheet5!$H$12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E6-42B9-8CFB-06A6672DB7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E6-42B9-8CFB-06A6672DB719}"/>
              </c:ext>
            </c:extLst>
          </c:dPt>
          <c:cat>
            <c:strRef>
              <c:f>Sheet5!$G$13:$G$15</c:f>
              <c:strCache>
                <c:ptCount val="2"/>
                <c:pt idx="0">
                  <c:v>New</c:v>
                </c:pt>
                <c:pt idx="1">
                  <c:v>Returning</c:v>
                </c:pt>
              </c:strCache>
            </c:strRef>
          </c:cat>
          <c:val>
            <c:numRef>
              <c:f>Sheet5!$H$13:$H$15</c:f>
              <c:numCache>
                <c:formatCode>General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E6-42B9-8CFB-06A6672D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Total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Average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Sheet2!$B$8:$D$8</c:f>
              <c:numCache>
                <c:formatCode>"₦"#,##0.00</c:formatCode>
                <c:ptCount val="3"/>
                <c:pt idx="0">
                  <c:v>46.5</c:v>
                </c:pt>
                <c:pt idx="1">
                  <c:v>93</c:v>
                </c:pt>
                <c:pt idx="2">
                  <c:v>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9-45E2-8A28-087F4677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064272"/>
        <c:axId val="1734064688"/>
      </c:barChart>
      <c:catAx>
        <c:axId val="17340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4064688"/>
        <c:crosses val="autoZero"/>
        <c:auto val="1"/>
        <c:lblAlgn val="ctr"/>
        <c:lblOffset val="100"/>
        <c:noMultiLvlLbl val="0"/>
      </c:catAx>
      <c:valAx>
        <c:axId val="17340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₦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40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Quantity Sold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Total 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Sheet2!$B$4:$D$4</c:f>
              <c:numCache>
                <c:formatCode>0.00</c:formatCode>
                <c:ptCount val="3"/>
                <c:pt idx="0">
                  <c:v>558</c:v>
                </c:pt>
                <c:pt idx="1">
                  <c:v>558</c:v>
                </c:pt>
                <c:pt idx="2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3-4CAE-BC81-013F2371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14320"/>
        <c:axId val="1789720976"/>
      </c:barChart>
      <c:catAx>
        <c:axId val="17897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720976"/>
        <c:crosses val="autoZero"/>
        <c:auto val="1"/>
        <c:lblAlgn val="ctr"/>
        <c:lblOffset val="100"/>
        <c:noMultiLvlLbl val="0"/>
      </c:catAx>
      <c:valAx>
        <c:axId val="17897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7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Sheet2!$A$2</c:f>
              <c:strCache>
                <c:ptCount val="1"/>
                <c:pt idx="0">
                  <c:v>Total No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82-440E-915F-7801F6B031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82-440E-915F-7801F6B031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82-440E-915F-7801F6B031B3}"/>
              </c:ext>
            </c:extLst>
          </c:dPt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Sheet2!$B$2:$D$2</c:f>
              <c:numCache>
                <c:formatCode>0.00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2-440E-915F-7801F6B0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Revenue Contribution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Sheet2!$A$3</c:f>
              <c:strCache>
                <c:ptCount val="1"/>
                <c:pt idx="0">
                  <c:v>Revenue Generated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93-493F-9BDE-29E25D2A7B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93-493F-9BDE-29E25D2A7B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93-493F-9BDE-29E25D2A7BF1}"/>
              </c:ext>
            </c:extLst>
          </c:dPt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Sheet2!$B$3:$D$3</c:f>
              <c:numCache>
                <c:formatCode>"₦"#,##0.00</c:formatCode>
                <c:ptCount val="3"/>
                <c:pt idx="0">
                  <c:v>1395</c:v>
                </c:pt>
                <c:pt idx="1">
                  <c:v>2790</c:v>
                </c:pt>
                <c:pt idx="2">
                  <c:v>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93-493F-9BDE-29E25D2A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Payment Method per Product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Sheet2!$A$9</c:f>
              <c:strCache>
                <c:ptCount val="1"/>
                <c:pt idx="0">
                  <c:v>Cash Payment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Sheet2!$B$9:$D$9</c:f>
              <c:numCache>
                <c:formatCode>0.00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1-4171-9C4C-A53D0D6DE69F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Card Payment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Sheet2!$B$10:$D$10</c:f>
              <c:numCache>
                <c:formatCode>0.00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1-4171-9C4C-A53D0D6DE69F}"/>
            </c:ext>
          </c:extLst>
        </c:ser>
        <c:ser>
          <c:idx val="2"/>
          <c:order val="2"/>
          <c:tx>
            <c:strRef>
              <c:f>Sheet2!$A$11</c:f>
              <c:strCache>
                <c:ptCount val="1"/>
                <c:pt idx="0">
                  <c:v>Transfer Payment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Sheet2!$B$11:$D$11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1-4171-9C4C-A53D0D6DE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96613056"/>
        <c:axId val="1796615968"/>
        <c:axId val="1791102768"/>
      </c:bar3DChart>
      <c:catAx>
        <c:axId val="17966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6615968"/>
        <c:crosses val="autoZero"/>
        <c:auto val="1"/>
        <c:lblAlgn val="ctr"/>
        <c:lblOffset val="100"/>
        <c:noMultiLvlLbl val="0"/>
      </c:catAx>
      <c:valAx>
        <c:axId val="17966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6613056"/>
        <c:crosses val="autoZero"/>
        <c:crossBetween val="between"/>
      </c:valAx>
      <c:serAx>
        <c:axId val="1791102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66159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[Bakery_Sales_EDA_Dataset.xlsx]Sheet5!PivotTable9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Sheet5!$D$4:$D$32</c:f>
              <c:multiLvlStrCache>
                <c:ptCount val="21"/>
                <c:lvl>
                  <c:pt idx="0">
                    <c:v>Bread</c:v>
                  </c:pt>
                  <c:pt idx="1">
                    <c:v>Cake</c:v>
                  </c:pt>
                  <c:pt idx="2">
                    <c:v>Cookies</c:v>
                  </c:pt>
                  <c:pt idx="3">
                    <c:v>Bread</c:v>
                  </c:pt>
                  <c:pt idx="4">
                    <c:v>Cake</c:v>
                  </c:pt>
                  <c:pt idx="5">
                    <c:v>Cookies</c:v>
                  </c:pt>
                  <c:pt idx="6">
                    <c:v>Bread</c:v>
                  </c:pt>
                  <c:pt idx="7">
                    <c:v>Cake</c:v>
                  </c:pt>
                  <c:pt idx="8">
                    <c:v>Cookies</c:v>
                  </c:pt>
                  <c:pt idx="9">
                    <c:v>Bread</c:v>
                  </c:pt>
                  <c:pt idx="10">
                    <c:v>Cake</c:v>
                  </c:pt>
                  <c:pt idx="11">
                    <c:v>Cookies</c:v>
                  </c:pt>
                  <c:pt idx="12">
                    <c:v>Bread</c:v>
                  </c:pt>
                  <c:pt idx="13">
                    <c:v>Cake</c:v>
                  </c:pt>
                  <c:pt idx="14">
                    <c:v>Cookies</c:v>
                  </c:pt>
                  <c:pt idx="15">
                    <c:v>Bread</c:v>
                  </c:pt>
                  <c:pt idx="16">
                    <c:v>Cake</c:v>
                  </c:pt>
                  <c:pt idx="17">
                    <c:v>Cookies</c:v>
                  </c:pt>
                  <c:pt idx="18">
                    <c:v>Bread</c:v>
                  </c:pt>
                  <c:pt idx="19">
                    <c:v>Cake</c:v>
                  </c:pt>
                  <c:pt idx="20">
                    <c:v>Cookies</c:v>
                  </c:pt>
                </c:lvl>
                <c:lvl>
                  <c:pt idx="0">
                    <c:v>Monday</c:v>
                  </c:pt>
                  <c:pt idx="3">
                    <c:v>Tuesday</c:v>
                  </c:pt>
                  <c:pt idx="6">
                    <c:v>Wednesday</c:v>
                  </c:pt>
                  <c:pt idx="9">
                    <c:v>Thursday</c:v>
                  </c:pt>
                  <c:pt idx="12">
                    <c:v>Friday</c:v>
                  </c:pt>
                  <c:pt idx="15">
                    <c:v>Saturday</c:v>
                  </c:pt>
                  <c:pt idx="18">
                    <c:v>Sunday</c:v>
                  </c:pt>
                </c:lvl>
              </c:multiLvlStrCache>
            </c:multiLvlStrRef>
          </c:cat>
          <c:val>
            <c:numRef>
              <c:f>Sheet5!$E$4:$E$32</c:f>
              <c:numCache>
                <c:formatCode>General</c:formatCode>
                <c:ptCount val="21"/>
                <c:pt idx="0">
                  <c:v>165</c:v>
                </c:pt>
                <c:pt idx="1">
                  <c:v>450</c:v>
                </c:pt>
                <c:pt idx="2">
                  <c:v>360</c:v>
                </c:pt>
                <c:pt idx="3">
                  <c:v>277.5</c:v>
                </c:pt>
                <c:pt idx="4">
                  <c:v>300</c:v>
                </c:pt>
                <c:pt idx="5">
                  <c:v>126</c:v>
                </c:pt>
                <c:pt idx="6">
                  <c:v>150</c:v>
                </c:pt>
                <c:pt idx="7">
                  <c:v>450</c:v>
                </c:pt>
                <c:pt idx="8">
                  <c:v>90</c:v>
                </c:pt>
                <c:pt idx="9">
                  <c:v>112.5</c:v>
                </c:pt>
                <c:pt idx="10">
                  <c:v>330</c:v>
                </c:pt>
                <c:pt idx="11">
                  <c:v>432</c:v>
                </c:pt>
                <c:pt idx="12">
                  <c:v>330</c:v>
                </c:pt>
                <c:pt idx="13">
                  <c:v>375</c:v>
                </c:pt>
                <c:pt idx="14">
                  <c:v>180</c:v>
                </c:pt>
                <c:pt idx="15">
                  <c:v>225</c:v>
                </c:pt>
                <c:pt idx="16">
                  <c:v>510</c:v>
                </c:pt>
                <c:pt idx="17">
                  <c:v>108</c:v>
                </c:pt>
                <c:pt idx="18">
                  <c:v>135</c:v>
                </c:pt>
                <c:pt idx="19">
                  <c:v>375</c:v>
                </c:pt>
                <c:pt idx="20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E-4AB4-BC8E-D6E098E5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629872"/>
        <c:axId val="1789640688"/>
      </c:barChart>
      <c:catAx>
        <c:axId val="17896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640688"/>
        <c:crosses val="autoZero"/>
        <c:auto val="1"/>
        <c:lblAlgn val="ctr"/>
        <c:lblOffset val="100"/>
        <c:noMultiLvlLbl val="0"/>
      </c:catAx>
      <c:valAx>
        <c:axId val="1789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6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[Bakery_Sales_EDA_Dataset.xlsx]Sheet5!PivotTable10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Sheet5!$G$4:$G$9</c:f>
              <c:multiLvlStrCache>
                <c:ptCount val="3"/>
                <c:lvl>
                  <c:pt idx="0">
                    <c:v>Bread</c:v>
                  </c:pt>
                  <c:pt idx="1">
                    <c:v>Cake</c:v>
                  </c:pt>
                  <c:pt idx="2">
                    <c:v>Cookies</c:v>
                  </c:pt>
                </c:lvl>
                <c:lvl>
                  <c:pt idx="0">
                    <c:v>Offline</c:v>
                  </c:pt>
                  <c:pt idx="1">
                    <c:v>Online</c:v>
                  </c:pt>
                </c:lvl>
              </c:multiLvlStrCache>
            </c:multiLvlStrRef>
          </c:cat>
          <c:val>
            <c:numRef>
              <c:f>Sheet5!$H$4:$H$9</c:f>
              <c:numCache>
                <c:formatCode>General</c:formatCode>
                <c:ptCount val="3"/>
                <c:pt idx="0">
                  <c:v>558</c:v>
                </c:pt>
                <c:pt idx="1">
                  <c:v>558</c:v>
                </c:pt>
                <c:pt idx="2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0-41BB-88CF-ACD6B9D5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674384"/>
        <c:axId val="1789664400"/>
      </c:barChart>
      <c:catAx>
        <c:axId val="17896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664400"/>
        <c:crosses val="autoZero"/>
        <c:auto val="1"/>
        <c:lblAlgn val="ctr"/>
        <c:lblOffset val="100"/>
        <c:noMultiLvlLbl val="0"/>
      </c:catAx>
      <c:valAx>
        <c:axId val="17896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6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[Bakery_Sales_EDA_Dataset.xlsx]Sheet5!PivotTable11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Sheet5!$J$4:$J$14</c:f>
              <c:multiLvlStrCache>
                <c:ptCount val="7"/>
                <c:lvl>
                  <c:pt idx="0">
                    <c:v>Bread</c:v>
                  </c:pt>
                  <c:pt idx="1">
                    <c:v>Cake</c:v>
                  </c:pt>
                  <c:pt idx="2">
                    <c:v>Cookies</c:v>
                  </c:pt>
                  <c:pt idx="3">
                    <c:v>Bread</c:v>
                  </c:pt>
                  <c:pt idx="4">
                    <c:v>Cookies</c:v>
                  </c:pt>
                  <c:pt idx="5">
                    <c:v>Bread</c:v>
                  </c:pt>
                  <c:pt idx="6">
                    <c:v>Cake</c:v>
                  </c:pt>
                </c:lvl>
                <c:lvl>
                  <c:pt idx="0">
                    <c:v>High</c:v>
                  </c:pt>
                  <c:pt idx="3">
                    <c:v>Low</c:v>
                  </c:pt>
                  <c:pt idx="5">
                    <c:v>Medium</c:v>
                  </c:pt>
                </c:lvl>
              </c:multiLvlStrCache>
            </c:multiLvlStrRef>
          </c:cat>
          <c:val>
            <c:numRef>
              <c:f>Sheet5!$K$4:$K$14</c:f>
              <c:numCache>
                <c:formatCode>General</c:formatCode>
                <c:ptCount val="7"/>
                <c:pt idx="0">
                  <c:v>231</c:v>
                </c:pt>
                <c:pt idx="1">
                  <c:v>528</c:v>
                </c:pt>
                <c:pt idx="2">
                  <c:v>405</c:v>
                </c:pt>
                <c:pt idx="3">
                  <c:v>207</c:v>
                </c:pt>
                <c:pt idx="4">
                  <c:v>153</c:v>
                </c:pt>
                <c:pt idx="5">
                  <c:v>120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A-44CE-8652-B2706F13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79616"/>
        <c:axId val="1790373376"/>
      </c:lineChart>
      <c:catAx>
        <c:axId val="17903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0373376"/>
        <c:crosses val="autoZero"/>
        <c:auto val="1"/>
        <c:lblAlgn val="ctr"/>
        <c:lblOffset val="100"/>
        <c:noMultiLvlLbl val="0"/>
      </c:catAx>
      <c:valAx>
        <c:axId val="17903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03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</xdr:rowOff>
    </xdr:from>
    <xdr:to>
      <xdr:col>7</xdr:col>
      <xdr:colOff>314325</xdr:colOff>
      <xdr:row>22</xdr:row>
      <xdr:rowOff>76202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C5F62-3EA8-4C98-BD6A-558AB659D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88866F-B881-4408-97BD-52CB66B4F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305228</xdr:colOff>
      <xdr:row>38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A500C9B-D202-4C02-81C8-A150CEE5B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16</xdr:col>
      <xdr:colOff>305228</xdr:colOff>
      <xdr:row>22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591BBB-E912-4597-A6F4-345EE625A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329045</xdr:colOff>
      <xdr:row>54</xdr:row>
      <xdr:rowOff>15585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F2ABCF-6272-41F2-B3E1-24551CFE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332938</xdr:colOff>
      <xdr:row>54</xdr:row>
      <xdr:rowOff>15585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D963B8-A75A-44C3-A38D-2A9A6A1E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</xdr:row>
      <xdr:rowOff>0</xdr:rowOff>
    </xdr:from>
    <xdr:to>
      <xdr:col>25</xdr:col>
      <xdr:colOff>275008</xdr:colOff>
      <xdr:row>22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B62EFE-4A44-4FD8-BA60-7AC69B4BE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25</xdr:col>
      <xdr:colOff>285751</xdr:colOff>
      <xdr:row>38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D77D3BE-3D35-4C3E-A056-226956125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285751</xdr:colOff>
      <xdr:row>54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9A07707-2155-4489-9A5E-04AC0889A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7</xdr:col>
      <xdr:colOff>349250</xdr:colOff>
      <xdr:row>70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1FAB29-6E28-4F2B-9852-D1A31094E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nremi Eriiseoluwa" refreshedDate="45770.962734837965" createdVersion="7" refreshedVersion="7" minRefreshableVersion="3" recordCount="90" xr:uid="{1A87AE73-DC21-456A-94C0-20E0F673264A}">
  <cacheSource type="worksheet">
    <worksheetSource ref="A1:G91" sheet="Sheet1"/>
  </cacheSource>
  <cacheFields count="7">
    <cacheField name="Date" numFmtId="14">
      <sharedItems containsSemiMixedTypes="0" containsNonDate="0" containsDate="1" containsString="0" minDate="2025-03-01T00:00:00" maxDate="2025-03-31T00:00:00" count="30"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</sharedItems>
    </cacheField>
    <cacheField name="Product" numFmtId="0">
      <sharedItems count="3">
        <s v="Bread"/>
        <s v="Cake"/>
        <s v="Cookies"/>
      </sharedItems>
    </cacheField>
    <cacheField name="Quantity" numFmtId="164">
      <sharedItems containsSemiMixedTypes="0" containsString="0" containsNumber="1" containsInteger="1" minValue="10" maxValue="30"/>
    </cacheField>
    <cacheField name="Price" numFmtId="165">
      <sharedItems containsSemiMixedTypes="0" containsString="0" containsNumber="1" minValue="2.5" maxValue="5"/>
    </cacheField>
    <cacheField name="Payment Method" numFmtId="0">
      <sharedItems/>
    </cacheField>
    <cacheField name="Customer Type" numFmtId="0">
      <sharedItems/>
    </cacheField>
    <cacheField name="Total" numFmtId="165">
      <sharedItems containsSemiMixedTypes="0" containsString="0" containsNumber="1" minValue="25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nremi Eriiseoluwa" refreshedDate="45770.984362268522" createdVersion="7" refreshedVersion="7" minRefreshableVersion="3" recordCount="90" xr:uid="{ED4206D5-2E7E-4FEB-8E35-C4ACE7E6BD4C}">
  <cacheSource type="worksheet">
    <worksheetSource ref="A1:J91" sheet="Sheet1"/>
  </cacheSource>
  <cacheFields count="10">
    <cacheField name="Date" numFmtId="14">
      <sharedItems containsSemiMixedTypes="0" containsNonDate="0" containsDate="1" containsString="0" minDate="2025-03-01T00:00:00" maxDate="2025-03-31T00:00:00"/>
    </cacheField>
    <cacheField name="Product" numFmtId="0">
      <sharedItems count="3">
        <s v="Bread"/>
        <s v="Cake"/>
        <s v="Cookies"/>
      </sharedItems>
    </cacheField>
    <cacheField name="Quantity" numFmtId="164">
      <sharedItems containsSemiMixedTypes="0" containsString="0" containsNumber="1" containsInteger="1" minValue="10" maxValue="30"/>
    </cacheField>
    <cacheField name="Price" numFmtId="165">
      <sharedItems containsSemiMixedTypes="0" containsString="0" containsNumber="1" minValue="2.5" maxValue="5"/>
    </cacheField>
    <cacheField name="Payment Method" numFmtId="0">
      <sharedItems/>
    </cacheField>
    <cacheField name="Customer Type" numFmtId="0">
      <sharedItems count="2">
        <s v="New"/>
        <s v="Returning"/>
      </sharedItems>
    </cacheField>
    <cacheField name="Total" numFmtId="165">
      <sharedItems containsSemiMixedTypes="0" containsString="0" containsNumber="1" minValue="25" maxValue="150"/>
    </cacheField>
    <cacheField name="Day of the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Payment Category" numFmtId="0">
      <sharedItems count="2">
        <s v="Offline"/>
        <s v="Online"/>
      </sharedItems>
    </cacheField>
    <cacheField name="Revenue Category" numFmtId="0">
      <sharedItems count="3">
        <s v="Medium"/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20"/>
    <n v="2.5"/>
    <s v="Cash"/>
    <s v="New"/>
    <n v="50"/>
  </r>
  <r>
    <x v="1"/>
    <x v="1"/>
    <n v="10"/>
    <n v="5"/>
    <s v="Card"/>
    <s v="Returning"/>
    <n v="50"/>
  </r>
  <r>
    <x v="2"/>
    <x v="2"/>
    <n v="15"/>
    <n v="3"/>
    <s v="Transfer"/>
    <s v="Returning"/>
    <n v="45"/>
  </r>
  <r>
    <x v="3"/>
    <x v="0"/>
    <n v="25"/>
    <n v="2.5"/>
    <s v="Cash"/>
    <s v="New"/>
    <n v="62.5"/>
  </r>
  <r>
    <x v="4"/>
    <x v="1"/>
    <n v="12"/>
    <n v="5"/>
    <s v="Card"/>
    <s v="Returning"/>
    <n v="60"/>
  </r>
  <r>
    <x v="5"/>
    <x v="2"/>
    <n v="18"/>
    <n v="3"/>
    <s v="Transfer"/>
    <s v="Returning"/>
    <n v="54"/>
  </r>
  <r>
    <x v="6"/>
    <x v="0"/>
    <n v="30"/>
    <n v="2.5"/>
    <s v="Cash"/>
    <s v="New"/>
    <n v="75"/>
  </r>
  <r>
    <x v="7"/>
    <x v="1"/>
    <n v="14"/>
    <n v="5"/>
    <s v="Card"/>
    <s v="Returning"/>
    <n v="70"/>
  </r>
  <r>
    <x v="8"/>
    <x v="2"/>
    <n v="20"/>
    <n v="3"/>
    <s v="Transfer"/>
    <s v="Returning"/>
    <n v="60"/>
  </r>
  <r>
    <x v="9"/>
    <x v="0"/>
    <n v="22"/>
    <n v="2.5"/>
    <s v="Cash"/>
    <s v="New"/>
    <n v="55"/>
  </r>
  <r>
    <x v="10"/>
    <x v="1"/>
    <n v="20"/>
    <n v="5"/>
    <s v="Card"/>
    <s v="Returning"/>
    <n v="100"/>
  </r>
  <r>
    <x v="11"/>
    <x v="2"/>
    <n v="10"/>
    <n v="3"/>
    <s v="Transfer"/>
    <s v="Returning"/>
    <n v="30"/>
  </r>
  <r>
    <x v="12"/>
    <x v="0"/>
    <n v="15"/>
    <n v="2.5"/>
    <s v="Cash"/>
    <s v="New"/>
    <n v="37.5"/>
  </r>
  <r>
    <x v="13"/>
    <x v="1"/>
    <n v="25"/>
    <n v="5"/>
    <s v="Card"/>
    <s v="Returning"/>
    <n v="125"/>
  </r>
  <r>
    <x v="14"/>
    <x v="2"/>
    <n v="12"/>
    <n v="3"/>
    <s v="Transfer"/>
    <s v="Returning"/>
    <n v="36"/>
  </r>
  <r>
    <x v="15"/>
    <x v="0"/>
    <n v="18"/>
    <n v="2.5"/>
    <s v="Cash"/>
    <s v="New"/>
    <n v="45"/>
  </r>
  <r>
    <x v="16"/>
    <x v="1"/>
    <n v="30"/>
    <n v="5"/>
    <s v="Card"/>
    <s v="Returning"/>
    <n v="150"/>
  </r>
  <r>
    <x v="17"/>
    <x v="2"/>
    <n v="14"/>
    <n v="3"/>
    <s v="Transfer"/>
    <s v="Returning"/>
    <n v="42"/>
  </r>
  <r>
    <x v="18"/>
    <x v="0"/>
    <n v="20"/>
    <n v="2.5"/>
    <s v="Cash"/>
    <s v="New"/>
    <n v="50"/>
  </r>
  <r>
    <x v="19"/>
    <x v="1"/>
    <n v="22"/>
    <n v="5"/>
    <s v="Card"/>
    <s v="Returning"/>
    <n v="110"/>
  </r>
  <r>
    <x v="20"/>
    <x v="2"/>
    <n v="20"/>
    <n v="3"/>
    <s v="Transfer"/>
    <s v="Returning"/>
    <n v="60"/>
  </r>
  <r>
    <x v="21"/>
    <x v="0"/>
    <n v="10"/>
    <n v="2.5"/>
    <s v="Cash"/>
    <s v="New"/>
    <n v="25"/>
  </r>
  <r>
    <x v="22"/>
    <x v="1"/>
    <n v="15"/>
    <n v="5"/>
    <s v="Card"/>
    <s v="Returning"/>
    <n v="75"/>
  </r>
  <r>
    <x v="23"/>
    <x v="2"/>
    <n v="25"/>
    <n v="3"/>
    <s v="Transfer"/>
    <s v="Returning"/>
    <n v="75"/>
  </r>
  <r>
    <x v="24"/>
    <x v="0"/>
    <n v="12"/>
    <n v="2.5"/>
    <s v="Cash"/>
    <s v="New"/>
    <n v="30"/>
  </r>
  <r>
    <x v="25"/>
    <x v="1"/>
    <n v="18"/>
    <n v="5"/>
    <s v="Card"/>
    <s v="Returning"/>
    <n v="90"/>
  </r>
  <r>
    <x v="26"/>
    <x v="2"/>
    <n v="30"/>
    <n v="3"/>
    <s v="Transfer"/>
    <s v="Returning"/>
    <n v="90"/>
  </r>
  <r>
    <x v="27"/>
    <x v="0"/>
    <n v="14"/>
    <n v="2.5"/>
    <s v="Cash"/>
    <s v="New"/>
    <n v="35"/>
  </r>
  <r>
    <x v="28"/>
    <x v="1"/>
    <n v="20"/>
    <n v="5"/>
    <s v="Card"/>
    <s v="Returning"/>
    <n v="100"/>
  </r>
  <r>
    <x v="29"/>
    <x v="2"/>
    <n v="22"/>
    <n v="3"/>
    <s v="Transfer"/>
    <s v="Returning"/>
    <n v="66"/>
  </r>
  <r>
    <x v="0"/>
    <x v="0"/>
    <n v="20"/>
    <n v="2.5"/>
    <s v="Cash"/>
    <s v="New"/>
    <n v="50"/>
  </r>
  <r>
    <x v="1"/>
    <x v="1"/>
    <n v="10"/>
    <n v="5"/>
    <s v="Card"/>
    <s v="Returning"/>
    <n v="50"/>
  </r>
  <r>
    <x v="2"/>
    <x v="2"/>
    <n v="15"/>
    <n v="3"/>
    <s v="Transfer"/>
    <s v="Returning"/>
    <n v="45"/>
  </r>
  <r>
    <x v="3"/>
    <x v="0"/>
    <n v="25"/>
    <n v="2.5"/>
    <s v="Cash"/>
    <s v="New"/>
    <n v="62.5"/>
  </r>
  <r>
    <x v="4"/>
    <x v="1"/>
    <n v="12"/>
    <n v="5"/>
    <s v="Card"/>
    <s v="Returning"/>
    <n v="60"/>
  </r>
  <r>
    <x v="5"/>
    <x v="2"/>
    <n v="18"/>
    <n v="3"/>
    <s v="Transfer"/>
    <s v="Returning"/>
    <n v="54"/>
  </r>
  <r>
    <x v="6"/>
    <x v="0"/>
    <n v="30"/>
    <n v="2.5"/>
    <s v="Cash"/>
    <s v="New"/>
    <n v="75"/>
  </r>
  <r>
    <x v="7"/>
    <x v="1"/>
    <n v="14"/>
    <n v="5"/>
    <s v="Card"/>
    <s v="Returning"/>
    <n v="70"/>
  </r>
  <r>
    <x v="8"/>
    <x v="2"/>
    <n v="20"/>
    <n v="3"/>
    <s v="Transfer"/>
    <s v="Returning"/>
    <n v="60"/>
  </r>
  <r>
    <x v="9"/>
    <x v="0"/>
    <n v="22"/>
    <n v="2.5"/>
    <s v="Cash"/>
    <s v="New"/>
    <n v="55"/>
  </r>
  <r>
    <x v="10"/>
    <x v="1"/>
    <n v="20"/>
    <n v="5"/>
    <s v="Card"/>
    <s v="Returning"/>
    <n v="100"/>
  </r>
  <r>
    <x v="11"/>
    <x v="2"/>
    <n v="10"/>
    <n v="3"/>
    <s v="Transfer"/>
    <s v="Returning"/>
    <n v="30"/>
  </r>
  <r>
    <x v="12"/>
    <x v="0"/>
    <n v="15"/>
    <n v="2.5"/>
    <s v="Cash"/>
    <s v="New"/>
    <n v="37.5"/>
  </r>
  <r>
    <x v="13"/>
    <x v="1"/>
    <n v="25"/>
    <n v="5"/>
    <s v="Card"/>
    <s v="Returning"/>
    <n v="125"/>
  </r>
  <r>
    <x v="14"/>
    <x v="2"/>
    <n v="12"/>
    <n v="3"/>
    <s v="Transfer"/>
    <s v="Returning"/>
    <n v="36"/>
  </r>
  <r>
    <x v="15"/>
    <x v="0"/>
    <n v="18"/>
    <n v="2.5"/>
    <s v="Cash"/>
    <s v="New"/>
    <n v="45"/>
  </r>
  <r>
    <x v="16"/>
    <x v="1"/>
    <n v="30"/>
    <n v="5"/>
    <s v="Card"/>
    <s v="Returning"/>
    <n v="150"/>
  </r>
  <r>
    <x v="17"/>
    <x v="2"/>
    <n v="14"/>
    <n v="3"/>
    <s v="Transfer"/>
    <s v="Returning"/>
    <n v="42"/>
  </r>
  <r>
    <x v="18"/>
    <x v="0"/>
    <n v="20"/>
    <n v="2.5"/>
    <s v="Cash"/>
    <s v="New"/>
    <n v="50"/>
  </r>
  <r>
    <x v="19"/>
    <x v="1"/>
    <n v="22"/>
    <n v="5"/>
    <s v="Card"/>
    <s v="Returning"/>
    <n v="110"/>
  </r>
  <r>
    <x v="20"/>
    <x v="2"/>
    <n v="20"/>
    <n v="3"/>
    <s v="Transfer"/>
    <s v="Returning"/>
    <n v="60"/>
  </r>
  <r>
    <x v="21"/>
    <x v="0"/>
    <n v="10"/>
    <n v="2.5"/>
    <s v="Cash"/>
    <s v="New"/>
    <n v="25"/>
  </r>
  <r>
    <x v="22"/>
    <x v="1"/>
    <n v="15"/>
    <n v="5"/>
    <s v="Card"/>
    <s v="Returning"/>
    <n v="75"/>
  </r>
  <r>
    <x v="23"/>
    <x v="2"/>
    <n v="25"/>
    <n v="3"/>
    <s v="Transfer"/>
    <s v="Returning"/>
    <n v="75"/>
  </r>
  <r>
    <x v="24"/>
    <x v="0"/>
    <n v="12"/>
    <n v="2.5"/>
    <s v="Cash"/>
    <s v="New"/>
    <n v="30"/>
  </r>
  <r>
    <x v="25"/>
    <x v="1"/>
    <n v="18"/>
    <n v="5"/>
    <s v="Card"/>
    <s v="Returning"/>
    <n v="90"/>
  </r>
  <r>
    <x v="26"/>
    <x v="2"/>
    <n v="30"/>
    <n v="3"/>
    <s v="Transfer"/>
    <s v="Returning"/>
    <n v="90"/>
  </r>
  <r>
    <x v="27"/>
    <x v="0"/>
    <n v="14"/>
    <n v="2.5"/>
    <s v="Cash"/>
    <s v="New"/>
    <n v="35"/>
  </r>
  <r>
    <x v="28"/>
    <x v="1"/>
    <n v="20"/>
    <n v="5"/>
    <s v="Card"/>
    <s v="Returning"/>
    <n v="100"/>
  </r>
  <r>
    <x v="29"/>
    <x v="2"/>
    <n v="22"/>
    <n v="3"/>
    <s v="Transfer"/>
    <s v="Returning"/>
    <n v="66"/>
  </r>
  <r>
    <x v="0"/>
    <x v="0"/>
    <n v="20"/>
    <n v="2.5"/>
    <s v="Cash"/>
    <s v="New"/>
    <n v="50"/>
  </r>
  <r>
    <x v="1"/>
    <x v="1"/>
    <n v="10"/>
    <n v="5"/>
    <s v="Card"/>
    <s v="Returning"/>
    <n v="50"/>
  </r>
  <r>
    <x v="2"/>
    <x v="2"/>
    <n v="15"/>
    <n v="3"/>
    <s v="Transfer"/>
    <s v="Returning"/>
    <n v="45"/>
  </r>
  <r>
    <x v="3"/>
    <x v="0"/>
    <n v="25"/>
    <n v="2.5"/>
    <s v="Cash"/>
    <s v="New"/>
    <n v="62.5"/>
  </r>
  <r>
    <x v="4"/>
    <x v="1"/>
    <n v="12"/>
    <n v="5"/>
    <s v="Card"/>
    <s v="Returning"/>
    <n v="60"/>
  </r>
  <r>
    <x v="5"/>
    <x v="2"/>
    <n v="18"/>
    <n v="3"/>
    <s v="Transfer"/>
    <s v="Returning"/>
    <n v="54"/>
  </r>
  <r>
    <x v="6"/>
    <x v="0"/>
    <n v="30"/>
    <n v="2.5"/>
    <s v="Cash"/>
    <s v="New"/>
    <n v="75"/>
  </r>
  <r>
    <x v="7"/>
    <x v="1"/>
    <n v="14"/>
    <n v="5"/>
    <s v="Card"/>
    <s v="Returning"/>
    <n v="70"/>
  </r>
  <r>
    <x v="8"/>
    <x v="2"/>
    <n v="20"/>
    <n v="3"/>
    <s v="Transfer"/>
    <s v="Returning"/>
    <n v="60"/>
  </r>
  <r>
    <x v="9"/>
    <x v="0"/>
    <n v="22"/>
    <n v="2.5"/>
    <s v="Cash"/>
    <s v="New"/>
    <n v="55"/>
  </r>
  <r>
    <x v="10"/>
    <x v="1"/>
    <n v="20"/>
    <n v="5"/>
    <s v="Card"/>
    <s v="Returning"/>
    <n v="100"/>
  </r>
  <r>
    <x v="11"/>
    <x v="2"/>
    <n v="10"/>
    <n v="3"/>
    <s v="Transfer"/>
    <s v="Returning"/>
    <n v="30"/>
  </r>
  <r>
    <x v="12"/>
    <x v="0"/>
    <n v="15"/>
    <n v="2.5"/>
    <s v="Cash"/>
    <s v="New"/>
    <n v="37.5"/>
  </r>
  <r>
    <x v="13"/>
    <x v="1"/>
    <n v="25"/>
    <n v="5"/>
    <s v="Card"/>
    <s v="Returning"/>
    <n v="125"/>
  </r>
  <r>
    <x v="14"/>
    <x v="2"/>
    <n v="12"/>
    <n v="3"/>
    <s v="Transfer"/>
    <s v="Returning"/>
    <n v="36"/>
  </r>
  <r>
    <x v="15"/>
    <x v="0"/>
    <n v="18"/>
    <n v="2.5"/>
    <s v="Cash"/>
    <s v="New"/>
    <n v="45"/>
  </r>
  <r>
    <x v="16"/>
    <x v="1"/>
    <n v="30"/>
    <n v="5"/>
    <s v="Card"/>
    <s v="Returning"/>
    <n v="150"/>
  </r>
  <r>
    <x v="17"/>
    <x v="2"/>
    <n v="14"/>
    <n v="3"/>
    <s v="Transfer"/>
    <s v="Returning"/>
    <n v="42"/>
  </r>
  <r>
    <x v="18"/>
    <x v="0"/>
    <n v="20"/>
    <n v="2.5"/>
    <s v="Cash"/>
    <s v="New"/>
    <n v="50"/>
  </r>
  <r>
    <x v="19"/>
    <x v="1"/>
    <n v="22"/>
    <n v="5"/>
    <s v="Card"/>
    <s v="Returning"/>
    <n v="110"/>
  </r>
  <r>
    <x v="20"/>
    <x v="2"/>
    <n v="20"/>
    <n v="3"/>
    <s v="Transfer"/>
    <s v="Returning"/>
    <n v="60"/>
  </r>
  <r>
    <x v="21"/>
    <x v="0"/>
    <n v="10"/>
    <n v="2.5"/>
    <s v="Cash"/>
    <s v="New"/>
    <n v="25"/>
  </r>
  <r>
    <x v="22"/>
    <x v="1"/>
    <n v="15"/>
    <n v="5"/>
    <s v="Card"/>
    <s v="Returning"/>
    <n v="75"/>
  </r>
  <r>
    <x v="23"/>
    <x v="2"/>
    <n v="25"/>
    <n v="3"/>
    <s v="Transfer"/>
    <s v="Returning"/>
    <n v="75"/>
  </r>
  <r>
    <x v="24"/>
    <x v="0"/>
    <n v="12"/>
    <n v="2.5"/>
    <s v="Cash"/>
    <s v="New"/>
    <n v="30"/>
  </r>
  <r>
    <x v="25"/>
    <x v="1"/>
    <n v="18"/>
    <n v="5"/>
    <s v="Card"/>
    <s v="Returning"/>
    <n v="90"/>
  </r>
  <r>
    <x v="26"/>
    <x v="2"/>
    <n v="30"/>
    <n v="3"/>
    <s v="Transfer"/>
    <s v="Returning"/>
    <n v="90"/>
  </r>
  <r>
    <x v="27"/>
    <x v="0"/>
    <n v="14"/>
    <n v="2.5"/>
    <s v="Cash"/>
    <s v="New"/>
    <n v="35"/>
  </r>
  <r>
    <x v="28"/>
    <x v="1"/>
    <n v="20"/>
    <n v="5"/>
    <s v="Card"/>
    <s v="Returning"/>
    <n v="100"/>
  </r>
  <r>
    <x v="29"/>
    <x v="2"/>
    <n v="22"/>
    <n v="3"/>
    <s v="Transfer"/>
    <s v="Returning"/>
    <n v="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d v="2025-03-01T00:00:00"/>
    <x v="0"/>
    <n v="20"/>
    <n v="2.5"/>
    <s v="Cash"/>
    <x v="0"/>
    <n v="50"/>
    <x v="0"/>
    <x v="0"/>
    <x v="0"/>
  </r>
  <r>
    <d v="2025-03-02T00:00:00"/>
    <x v="1"/>
    <n v="10"/>
    <n v="5"/>
    <s v="Card"/>
    <x v="1"/>
    <n v="50"/>
    <x v="1"/>
    <x v="1"/>
    <x v="0"/>
  </r>
  <r>
    <d v="2025-03-03T00:00:00"/>
    <x v="2"/>
    <n v="15"/>
    <n v="3"/>
    <s v="Transfer"/>
    <x v="1"/>
    <n v="45"/>
    <x v="2"/>
    <x v="1"/>
    <x v="1"/>
  </r>
  <r>
    <d v="2025-03-04T00:00:00"/>
    <x v="0"/>
    <n v="25"/>
    <n v="2.5"/>
    <s v="Cash"/>
    <x v="0"/>
    <n v="62.5"/>
    <x v="3"/>
    <x v="0"/>
    <x v="2"/>
  </r>
  <r>
    <d v="2025-03-05T00:00:00"/>
    <x v="1"/>
    <n v="12"/>
    <n v="5"/>
    <s v="Card"/>
    <x v="1"/>
    <n v="60"/>
    <x v="4"/>
    <x v="1"/>
    <x v="2"/>
  </r>
  <r>
    <d v="2025-03-06T00:00:00"/>
    <x v="2"/>
    <n v="18"/>
    <n v="3"/>
    <s v="Transfer"/>
    <x v="1"/>
    <n v="54"/>
    <x v="5"/>
    <x v="1"/>
    <x v="2"/>
  </r>
  <r>
    <d v="2025-03-07T00:00:00"/>
    <x v="0"/>
    <n v="30"/>
    <n v="2.5"/>
    <s v="Cash"/>
    <x v="0"/>
    <n v="75"/>
    <x v="6"/>
    <x v="0"/>
    <x v="2"/>
  </r>
  <r>
    <d v="2025-03-08T00:00:00"/>
    <x v="1"/>
    <n v="14"/>
    <n v="5"/>
    <s v="Card"/>
    <x v="1"/>
    <n v="70"/>
    <x v="0"/>
    <x v="1"/>
    <x v="2"/>
  </r>
  <r>
    <d v="2025-03-09T00:00:00"/>
    <x v="2"/>
    <n v="20"/>
    <n v="3"/>
    <s v="Transfer"/>
    <x v="1"/>
    <n v="60"/>
    <x v="1"/>
    <x v="1"/>
    <x v="2"/>
  </r>
  <r>
    <d v="2025-03-10T00:00:00"/>
    <x v="0"/>
    <n v="22"/>
    <n v="2.5"/>
    <s v="Cash"/>
    <x v="0"/>
    <n v="55"/>
    <x v="2"/>
    <x v="0"/>
    <x v="2"/>
  </r>
  <r>
    <d v="2025-03-11T00:00:00"/>
    <x v="1"/>
    <n v="20"/>
    <n v="5"/>
    <s v="Card"/>
    <x v="1"/>
    <n v="100"/>
    <x v="3"/>
    <x v="1"/>
    <x v="2"/>
  </r>
  <r>
    <d v="2025-03-12T00:00:00"/>
    <x v="2"/>
    <n v="10"/>
    <n v="3"/>
    <s v="Transfer"/>
    <x v="1"/>
    <n v="30"/>
    <x v="4"/>
    <x v="1"/>
    <x v="1"/>
  </r>
  <r>
    <d v="2025-03-13T00:00:00"/>
    <x v="0"/>
    <n v="15"/>
    <n v="2.5"/>
    <s v="Cash"/>
    <x v="0"/>
    <n v="37.5"/>
    <x v="5"/>
    <x v="0"/>
    <x v="1"/>
  </r>
  <r>
    <d v="2025-03-14T00:00:00"/>
    <x v="1"/>
    <n v="25"/>
    <n v="5"/>
    <s v="Card"/>
    <x v="1"/>
    <n v="125"/>
    <x v="6"/>
    <x v="1"/>
    <x v="2"/>
  </r>
  <r>
    <d v="2025-03-15T00:00:00"/>
    <x v="2"/>
    <n v="12"/>
    <n v="3"/>
    <s v="Transfer"/>
    <x v="1"/>
    <n v="36"/>
    <x v="0"/>
    <x v="1"/>
    <x v="1"/>
  </r>
  <r>
    <d v="2025-03-16T00:00:00"/>
    <x v="0"/>
    <n v="18"/>
    <n v="2.5"/>
    <s v="Cash"/>
    <x v="0"/>
    <n v="45"/>
    <x v="1"/>
    <x v="0"/>
    <x v="1"/>
  </r>
  <r>
    <d v="2025-03-17T00:00:00"/>
    <x v="1"/>
    <n v="30"/>
    <n v="5"/>
    <s v="Card"/>
    <x v="1"/>
    <n v="150"/>
    <x v="2"/>
    <x v="1"/>
    <x v="2"/>
  </r>
  <r>
    <d v="2025-03-18T00:00:00"/>
    <x v="2"/>
    <n v="14"/>
    <n v="3"/>
    <s v="Transfer"/>
    <x v="1"/>
    <n v="42"/>
    <x v="3"/>
    <x v="1"/>
    <x v="1"/>
  </r>
  <r>
    <d v="2025-03-19T00:00:00"/>
    <x v="0"/>
    <n v="20"/>
    <n v="2.5"/>
    <s v="Cash"/>
    <x v="0"/>
    <n v="50"/>
    <x v="4"/>
    <x v="0"/>
    <x v="0"/>
  </r>
  <r>
    <d v="2025-03-20T00:00:00"/>
    <x v="1"/>
    <n v="22"/>
    <n v="5"/>
    <s v="Card"/>
    <x v="1"/>
    <n v="110"/>
    <x v="5"/>
    <x v="1"/>
    <x v="2"/>
  </r>
  <r>
    <d v="2025-03-21T00:00:00"/>
    <x v="2"/>
    <n v="20"/>
    <n v="3"/>
    <s v="Transfer"/>
    <x v="1"/>
    <n v="60"/>
    <x v="6"/>
    <x v="1"/>
    <x v="2"/>
  </r>
  <r>
    <d v="2025-03-22T00:00:00"/>
    <x v="0"/>
    <n v="10"/>
    <n v="2.5"/>
    <s v="Cash"/>
    <x v="0"/>
    <n v="25"/>
    <x v="0"/>
    <x v="0"/>
    <x v="1"/>
  </r>
  <r>
    <d v="2025-03-23T00:00:00"/>
    <x v="1"/>
    <n v="15"/>
    <n v="5"/>
    <s v="Card"/>
    <x v="1"/>
    <n v="75"/>
    <x v="1"/>
    <x v="1"/>
    <x v="2"/>
  </r>
  <r>
    <d v="2025-03-24T00:00:00"/>
    <x v="2"/>
    <n v="25"/>
    <n v="3"/>
    <s v="Transfer"/>
    <x v="1"/>
    <n v="75"/>
    <x v="2"/>
    <x v="1"/>
    <x v="2"/>
  </r>
  <r>
    <d v="2025-03-25T00:00:00"/>
    <x v="0"/>
    <n v="12"/>
    <n v="2.5"/>
    <s v="Cash"/>
    <x v="0"/>
    <n v="30"/>
    <x v="3"/>
    <x v="0"/>
    <x v="1"/>
  </r>
  <r>
    <d v="2025-03-26T00:00:00"/>
    <x v="1"/>
    <n v="18"/>
    <n v="5"/>
    <s v="Card"/>
    <x v="1"/>
    <n v="90"/>
    <x v="4"/>
    <x v="1"/>
    <x v="2"/>
  </r>
  <r>
    <d v="2025-03-27T00:00:00"/>
    <x v="2"/>
    <n v="30"/>
    <n v="3"/>
    <s v="Transfer"/>
    <x v="1"/>
    <n v="90"/>
    <x v="5"/>
    <x v="1"/>
    <x v="2"/>
  </r>
  <r>
    <d v="2025-03-28T00:00:00"/>
    <x v="0"/>
    <n v="14"/>
    <n v="2.5"/>
    <s v="Cash"/>
    <x v="0"/>
    <n v="35"/>
    <x v="6"/>
    <x v="0"/>
    <x v="1"/>
  </r>
  <r>
    <d v="2025-03-29T00:00:00"/>
    <x v="1"/>
    <n v="20"/>
    <n v="5"/>
    <s v="Card"/>
    <x v="1"/>
    <n v="100"/>
    <x v="0"/>
    <x v="1"/>
    <x v="2"/>
  </r>
  <r>
    <d v="2025-03-30T00:00:00"/>
    <x v="2"/>
    <n v="22"/>
    <n v="3"/>
    <s v="Transfer"/>
    <x v="1"/>
    <n v="66"/>
    <x v="1"/>
    <x v="1"/>
    <x v="2"/>
  </r>
  <r>
    <d v="2025-03-01T00:00:00"/>
    <x v="0"/>
    <n v="20"/>
    <n v="2.5"/>
    <s v="Cash"/>
    <x v="0"/>
    <n v="50"/>
    <x v="0"/>
    <x v="0"/>
    <x v="0"/>
  </r>
  <r>
    <d v="2025-03-02T00:00:00"/>
    <x v="1"/>
    <n v="10"/>
    <n v="5"/>
    <s v="Card"/>
    <x v="1"/>
    <n v="50"/>
    <x v="1"/>
    <x v="1"/>
    <x v="0"/>
  </r>
  <r>
    <d v="2025-03-03T00:00:00"/>
    <x v="2"/>
    <n v="15"/>
    <n v="3"/>
    <s v="Transfer"/>
    <x v="1"/>
    <n v="45"/>
    <x v="2"/>
    <x v="1"/>
    <x v="1"/>
  </r>
  <r>
    <d v="2025-03-04T00:00:00"/>
    <x v="0"/>
    <n v="25"/>
    <n v="2.5"/>
    <s v="Cash"/>
    <x v="0"/>
    <n v="62.5"/>
    <x v="3"/>
    <x v="0"/>
    <x v="2"/>
  </r>
  <r>
    <d v="2025-03-05T00:00:00"/>
    <x v="1"/>
    <n v="12"/>
    <n v="5"/>
    <s v="Card"/>
    <x v="1"/>
    <n v="60"/>
    <x v="4"/>
    <x v="1"/>
    <x v="2"/>
  </r>
  <r>
    <d v="2025-03-06T00:00:00"/>
    <x v="2"/>
    <n v="18"/>
    <n v="3"/>
    <s v="Transfer"/>
    <x v="1"/>
    <n v="54"/>
    <x v="5"/>
    <x v="1"/>
    <x v="2"/>
  </r>
  <r>
    <d v="2025-03-07T00:00:00"/>
    <x v="0"/>
    <n v="30"/>
    <n v="2.5"/>
    <s v="Cash"/>
    <x v="0"/>
    <n v="75"/>
    <x v="6"/>
    <x v="0"/>
    <x v="2"/>
  </r>
  <r>
    <d v="2025-03-08T00:00:00"/>
    <x v="1"/>
    <n v="14"/>
    <n v="5"/>
    <s v="Card"/>
    <x v="1"/>
    <n v="70"/>
    <x v="0"/>
    <x v="1"/>
    <x v="2"/>
  </r>
  <r>
    <d v="2025-03-09T00:00:00"/>
    <x v="2"/>
    <n v="20"/>
    <n v="3"/>
    <s v="Transfer"/>
    <x v="1"/>
    <n v="60"/>
    <x v="1"/>
    <x v="1"/>
    <x v="2"/>
  </r>
  <r>
    <d v="2025-03-10T00:00:00"/>
    <x v="0"/>
    <n v="22"/>
    <n v="2.5"/>
    <s v="Cash"/>
    <x v="0"/>
    <n v="55"/>
    <x v="2"/>
    <x v="0"/>
    <x v="2"/>
  </r>
  <r>
    <d v="2025-03-11T00:00:00"/>
    <x v="1"/>
    <n v="20"/>
    <n v="5"/>
    <s v="Card"/>
    <x v="1"/>
    <n v="100"/>
    <x v="3"/>
    <x v="1"/>
    <x v="2"/>
  </r>
  <r>
    <d v="2025-03-12T00:00:00"/>
    <x v="2"/>
    <n v="10"/>
    <n v="3"/>
    <s v="Transfer"/>
    <x v="1"/>
    <n v="30"/>
    <x v="4"/>
    <x v="1"/>
    <x v="1"/>
  </r>
  <r>
    <d v="2025-03-13T00:00:00"/>
    <x v="0"/>
    <n v="15"/>
    <n v="2.5"/>
    <s v="Cash"/>
    <x v="0"/>
    <n v="37.5"/>
    <x v="5"/>
    <x v="0"/>
    <x v="1"/>
  </r>
  <r>
    <d v="2025-03-14T00:00:00"/>
    <x v="1"/>
    <n v="25"/>
    <n v="5"/>
    <s v="Card"/>
    <x v="1"/>
    <n v="125"/>
    <x v="6"/>
    <x v="1"/>
    <x v="2"/>
  </r>
  <r>
    <d v="2025-03-15T00:00:00"/>
    <x v="2"/>
    <n v="12"/>
    <n v="3"/>
    <s v="Transfer"/>
    <x v="1"/>
    <n v="36"/>
    <x v="0"/>
    <x v="1"/>
    <x v="1"/>
  </r>
  <r>
    <d v="2025-03-16T00:00:00"/>
    <x v="0"/>
    <n v="18"/>
    <n v="2.5"/>
    <s v="Cash"/>
    <x v="0"/>
    <n v="45"/>
    <x v="1"/>
    <x v="0"/>
    <x v="1"/>
  </r>
  <r>
    <d v="2025-03-17T00:00:00"/>
    <x v="1"/>
    <n v="30"/>
    <n v="5"/>
    <s v="Card"/>
    <x v="1"/>
    <n v="150"/>
    <x v="2"/>
    <x v="1"/>
    <x v="2"/>
  </r>
  <r>
    <d v="2025-03-18T00:00:00"/>
    <x v="2"/>
    <n v="14"/>
    <n v="3"/>
    <s v="Transfer"/>
    <x v="1"/>
    <n v="42"/>
    <x v="3"/>
    <x v="1"/>
    <x v="1"/>
  </r>
  <r>
    <d v="2025-03-19T00:00:00"/>
    <x v="0"/>
    <n v="20"/>
    <n v="2.5"/>
    <s v="Cash"/>
    <x v="0"/>
    <n v="50"/>
    <x v="4"/>
    <x v="0"/>
    <x v="0"/>
  </r>
  <r>
    <d v="2025-03-20T00:00:00"/>
    <x v="1"/>
    <n v="22"/>
    <n v="5"/>
    <s v="Card"/>
    <x v="1"/>
    <n v="110"/>
    <x v="5"/>
    <x v="1"/>
    <x v="2"/>
  </r>
  <r>
    <d v="2025-03-21T00:00:00"/>
    <x v="2"/>
    <n v="20"/>
    <n v="3"/>
    <s v="Transfer"/>
    <x v="1"/>
    <n v="60"/>
    <x v="6"/>
    <x v="1"/>
    <x v="2"/>
  </r>
  <r>
    <d v="2025-03-22T00:00:00"/>
    <x v="0"/>
    <n v="10"/>
    <n v="2.5"/>
    <s v="Cash"/>
    <x v="0"/>
    <n v="25"/>
    <x v="0"/>
    <x v="0"/>
    <x v="1"/>
  </r>
  <r>
    <d v="2025-03-23T00:00:00"/>
    <x v="1"/>
    <n v="15"/>
    <n v="5"/>
    <s v="Card"/>
    <x v="1"/>
    <n v="75"/>
    <x v="1"/>
    <x v="1"/>
    <x v="2"/>
  </r>
  <r>
    <d v="2025-03-24T00:00:00"/>
    <x v="2"/>
    <n v="25"/>
    <n v="3"/>
    <s v="Transfer"/>
    <x v="1"/>
    <n v="75"/>
    <x v="2"/>
    <x v="1"/>
    <x v="2"/>
  </r>
  <r>
    <d v="2025-03-25T00:00:00"/>
    <x v="0"/>
    <n v="12"/>
    <n v="2.5"/>
    <s v="Cash"/>
    <x v="0"/>
    <n v="30"/>
    <x v="3"/>
    <x v="0"/>
    <x v="1"/>
  </r>
  <r>
    <d v="2025-03-26T00:00:00"/>
    <x v="1"/>
    <n v="18"/>
    <n v="5"/>
    <s v="Card"/>
    <x v="1"/>
    <n v="90"/>
    <x v="4"/>
    <x v="1"/>
    <x v="2"/>
  </r>
  <r>
    <d v="2025-03-27T00:00:00"/>
    <x v="2"/>
    <n v="30"/>
    <n v="3"/>
    <s v="Transfer"/>
    <x v="1"/>
    <n v="90"/>
    <x v="5"/>
    <x v="1"/>
    <x v="2"/>
  </r>
  <r>
    <d v="2025-03-28T00:00:00"/>
    <x v="0"/>
    <n v="14"/>
    <n v="2.5"/>
    <s v="Cash"/>
    <x v="0"/>
    <n v="35"/>
    <x v="6"/>
    <x v="0"/>
    <x v="1"/>
  </r>
  <r>
    <d v="2025-03-29T00:00:00"/>
    <x v="1"/>
    <n v="20"/>
    <n v="5"/>
    <s v="Card"/>
    <x v="1"/>
    <n v="100"/>
    <x v="0"/>
    <x v="1"/>
    <x v="2"/>
  </r>
  <r>
    <d v="2025-03-30T00:00:00"/>
    <x v="2"/>
    <n v="22"/>
    <n v="3"/>
    <s v="Transfer"/>
    <x v="1"/>
    <n v="66"/>
    <x v="1"/>
    <x v="1"/>
    <x v="2"/>
  </r>
  <r>
    <d v="2025-03-01T00:00:00"/>
    <x v="0"/>
    <n v="20"/>
    <n v="2.5"/>
    <s v="Cash"/>
    <x v="0"/>
    <n v="50"/>
    <x v="0"/>
    <x v="0"/>
    <x v="0"/>
  </r>
  <r>
    <d v="2025-03-02T00:00:00"/>
    <x v="1"/>
    <n v="10"/>
    <n v="5"/>
    <s v="Card"/>
    <x v="1"/>
    <n v="50"/>
    <x v="1"/>
    <x v="1"/>
    <x v="0"/>
  </r>
  <r>
    <d v="2025-03-03T00:00:00"/>
    <x v="2"/>
    <n v="15"/>
    <n v="3"/>
    <s v="Transfer"/>
    <x v="1"/>
    <n v="45"/>
    <x v="2"/>
    <x v="1"/>
    <x v="1"/>
  </r>
  <r>
    <d v="2025-03-04T00:00:00"/>
    <x v="0"/>
    <n v="25"/>
    <n v="2.5"/>
    <s v="Cash"/>
    <x v="0"/>
    <n v="62.5"/>
    <x v="3"/>
    <x v="0"/>
    <x v="2"/>
  </r>
  <r>
    <d v="2025-03-05T00:00:00"/>
    <x v="1"/>
    <n v="12"/>
    <n v="5"/>
    <s v="Card"/>
    <x v="1"/>
    <n v="60"/>
    <x v="4"/>
    <x v="1"/>
    <x v="2"/>
  </r>
  <r>
    <d v="2025-03-06T00:00:00"/>
    <x v="2"/>
    <n v="18"/>
    <n v="3"/>
    <s v="Transfer"/>
    <x v="1"/>
    <n v="54"/>
    <x v="5"/>
    <x v="1"/>
    <x v="2"/>
  </r>
  <r>
    <d v="2025-03-07T00:00:00"/>
    <x v="0"/>
    <n v="30"/>
    <n v="2.5"/>
    <s v="Cash"/>
    <x v="0"/>
    <n v="75"/>
    <x v="6"/>
    <x v="0"/>
    <x v="2"/>
  </r>
  <r>
    <d v="2025-03-08T00:00:00"/>
    <x v="1"/>
    <n v="14"/>
    <n v="5"/>
    <s v="Card"/>
    <x v="1"/>
    <n v="70"/>
    <x v="0"/>
    <x v="1"/>
    <x v="2"/>
  </r>
  <r>
    <d v="2025-03-09T00:00:00"/>
    <x v="2"/>
    <n v="20"/>
    <n v="3"/>
    <s v="Transfer"/>
    <x v="1"/>
    <n v="60"/>
    <x v="1"/>
    <x v="1"/>
    <x v="2"/>
  </r>
  <r>
    <d v="2025-03-10T00:00:00"/>
    <x v="0"/>
    <n v="22"/>
    <n v="2.5"/>
    <s v="Cash"/>
    <x v="0"/>
    <n v="55"/>
    <x v="2"/>
    <x v="0"/>
    <x v="2"/>
  </r>
  <r>
    <d v="2025-03-11T00:00:00"/>
    <x v="1"/>
    <n v="20"/>
    <n v="5"/>
    <s v="Card"/>
    <x v="1"/>
    <n v="100"/>
    <x v="3"/>
    <x v="1"/>
    <x v="2"/>
  </r>
  <r>
    <d v="2025-03-12T00:00:00"/>
    <x v="2"/>
    <n v="10"/>
    <n v="3"/>
    <s v="Transfer"/>
    <x v="1"/>
    <n v="30"/>
    <x v="4"/>
    <x v="1"/>
    <x v="1"/>
  </r>
  <r>
    <d v="2025-03-13T00:00:00"/>
    <x v="0"/>
    <n v="15"/>
    <n v="2.5"/>
    <s v="Cash"/>
    <x v="0"/>
    <n v="37.5"/>
    <x v="5"/>
    <x v="0"/>
    <x v="1"/>
  </r>
  <r>
    <d v="2025-03-14T00:00:00"/>
    <x v="1"/>
    <n v="25"/>
    <n v="5"/>
    <s v="Card"/>
    <x v="1"/>
    <n v="125"/>
    <x v="6"/>
    <x v="1"/>
    <x v="2"/>
  </r>
  <r>
    <d v="2025-03-15T00:00:00"/>
    <x v="2"/>
    <n v="12"/>
    <n v="3"/>
    <s v="Transfer"/>
    <x v="1"/>
    <n v="36"/>
    <x v="0"/>
    <x v="1"/>
    <x v="1"/>
  </r>
  <r>
    <d v="2025-03-16T00:00:00"/>
    <x v="0"/>
    <n v="18"/>
    <n v="2.5"/>
    <s v="Cash"/>
    <x v="0"/>
    <n v="45"/>
    <x v="1"/>
    <x v="0"/>
    <x v="1"/>
  </r>
  <r>
    <d v="2025-03-17T00:00:00"/>
    <x v="1"/>
    <n v="30"/>
    <n v="5"/>
    <s v="Card"/>
    <x v="1"/>
    <n v="150"/>
    <x v="2"/>
    <x v="1"/>
    <x v="2"/>
  </r>
  <r>
    <d v="2025-03-18T00:00:00"/>
    <x v="2"/>
    <n v="14"/>
    <n v="3"/>
    <s v="Transfer"/>
    <x v="1"/>
    <n v="42"/>
    <x v="3"/>
    <x v="1"/>
    <x v="1"/>
  </r>
  <r>
    <d v="2025-03-19T00:00:00"/>
    <x v="0"/>
    <n v="20"/>
    <n v="2.5"/>
    <s v="Cash"/>
    <x v="0"/>
    <n v="50"/>
    <x v="4"/>
    <x v="0"/>
    <x v="0"/>
  </r>
  <r>
    <d v="2025-03-20T00:00:00"/>
    <x v="1"/>
    <n v="22"/>
    <n v="5"/>
    <s v="Card"/>
    <x v="1"/>
    <n v="110"/>
    <x v="5"/>
    <x v="1"/>
    <x v="2"/>
  </r>
  <r>
    <d v="2025-03-21T00:00:00"/>
    <x v="2"/>
    <n v="20"/>
    <n v="3"/>
    <s v="Transfer"/>
    <x v="1"/>
    <n v="60"/>
    <x v="6"/>
    <x v="1"/>
    <x v="2"/>
  </r>
  <r>
    <d v="2025-03-22T00:00:00"/>
    <x v="0"/>
    <n v="10"/>
    <n v="2.5"/>
    <s v="Cash"/>
    <x v="0"/>
    <n v="25"/>
    <x v="0"/>
    <x v="0"/>
    <x v="1"/>
  </r>
  <r>
    <d v="2025-03-23T00:00:00"/>
    <x v="1"/>
    <n v="15"/>
    <n v="5"/>
    <s v="Card"/>
    <x v="1"/>
    <n v="75"/>
    <x v="1"/>
    <x v="1"/>
    <x v="2"/>
  </r>
  <r>
    <d v="2025-03-24T00:00:00"/>
    <x v="2"/>
    <n v="25"/>
    <n v="3"/>
    <s v="Transfer"/>
    <x v="1"/>
    <n v="75"/>
    <x v="2"/>
    <x v="1"/>
    <x v="2"/>
  </r>
  <r>
    <d v="2025-03-25T00:00:00"/>
    <x v="0"/>
    <n v="12"/>
    <n v="2.5"/>
    <s v="Cash"/>
    <x v="0"/>
    <n v="30"/>
    <x v="3"/>
    <x v="0"/>
    <x v="1"/>
  </r>
  <r>
    <d v="2025-03-26T00:00:00"/>
    <x v="1"/>
    <n v="18"/>
    <n v="5"/>
    <s v="Card"/>
    <x v="1"/>
    <n v="90"/>
    <x v="4"/>
    <x v="1"/>
    <x v="2"/>
  </r>
  <r>
    <d v="2025-03-27T00:00:00"/>
    <x v="2"/>
    <n v="30"/>
    <n v="3"/>
    <s v="Transfer"/>
    <x v="1"/>
    <n v="90"/>
    <x v="5"/>
    <x v="1"/>
    <x v="2"/>
  </r>
  <r>
    <d v="2025-03-28T00:00:00"/>
    <x v="0"/>
    <n v="14"/>
    <n v="2.5"/>
    <s v="Cash"/>
    <x v="0"/>
    <n v="35"/>
    <x v="6"/>
    <x v="0"/>
    <x v="1"/>
  </r>
  <r>
    <d v="2025-03-29T00:00:00"/>
    <x v="1"/>
    <n v="20"/>
    <n v="5"/>
    <s v="Card"/>
    <x v="1"/>
    <n v="100"/>
    <x v="0"/>
    <x v="1"/>
    <x v="2"/>
  </r>
  <r>
    <d v="2025-03-30T00:00:00"/>
    <x v="2"/>
    <n v="22"/>
    <n v="3"/>
    <s v="Transfer"/>
    <x v="1"/>
    <n v="66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193FE-D6D9-4992-B5F9-EE41B0B796ED}" name="PivotTable13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G12:H15" firstHeaderRow="1" firstDataRow="1" firstDataCol="1"/>
  <pivotFields count="10">
    <pivotField numFmtId="14" showAll="0"/>
    <pivotField showAll="0"/>
    <pivotField numFmtId="164" showAll="0"/>
    <pivotField numFmtId="165" showAll="0"/>
    <pivotField showAll="0"/>
    <pivotField axis="axisRow" dataField="1"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Customer Type" fld="5" subtotal="count" baseField="0" baseItem="0"/>
  </dataFields>
  <formats count="4">
    <format dxfId="5">
      <pivotArea field="5" type="button" dataOnly="0" labelOnly="1" outline="0" axis="axisRow" fieldPosition="0"/>
    </format>
    <format dxfId="4">
      <pivotArea dataOnly="0" labelOnly="1" outline="0" axis="axisValues" fieldPosition="0"/>
    </format>
    <format dxfId="2">
      <pivotArea field="5" type="button" dataOnly="0" labelOnly="1" outline="0" axis="axisRow" fieldPosition="0"/>
    </format>
    <format dxfId="1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6BDE7-C3BD-489D-95B0-F8B1CC7D2986}" name="PivotTable9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D3:E32" firstHeaderRow="1" firstDataRow="1" firstDataCol="1"/>
  <pivotFields count="10">
    <pivotField numFmtId="14" showAll="0"/>
    <pivotField axis="axisRow" showAll="0">
      <items count="4">
        <item x="0"/>
        <item x="1"/>
        <item x="2"/>
        <item t="default"/>
      </items>
    </pivotField>
    <pivotField numFmtId="164" showAll="0"/>
    <pivotField numFmtId="165" showAll="0"/>
    <pivotField showAll="0"/>
    <pivotField showAll="0"/>
    <pivotField dataField="1" numFmtId="165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</pivotFields>
  <rowFields count="2">
    <field x="7"/>
    <field x="1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" fld="6" baseField="0" baseItem="0"/>
  </dataFields>
  <formats count="2">
    <format dxfId="7">
      <pivotArea field="7" type="button" dataOnly="0" labelOnly="1" outline="0" axis="axisRow" fieldPosition="0"/>
    </format>
    <format dxfId="6">
      <pivotArea dataOnly="0" labelOnly="1" outline="0" axis="axisValues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910E6-EB91-43A9-8786-336A44737A1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4" firstHeaderRow="1" firstDataRow="1" firstDataCol="1"/>
  <pivotFields count="7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numFmtId="164" showAll="0"/>
    <pivotField numFmtId="165" showAll="0"/>
    <pivotField showAll="0"/>
    <pivotField showAll="0"/>
    <pivotField numFmtId="165" showAll="0"/>
  </pivotFields>
  <rowFields count="2">
    <field x="0"/>
    <field x="1"/>
  </rowFields>
  <rowItems count="61">
    <i>
      <x/>
    </i>
    <i r="1">
      <x/>
    </i>
    <i>
      <x v="1"/>
    </i>
    <i r="1">
      <x v="1"/>
    </i>
    <i>
      <x v="2"/>
    </i>
    <i r="1">
      <x v="2"/>
    </i>
    <i>
      <x v="3"/>
    </i>
    <i r="1">
      <x/>
    </i>
    <i>
      <x v="4"/>
    </i>
    <i r="1">
      <x v="1"/>
    </i>
    <i>
      <x v="5"/>
    </i>
    <i r="1">
      <x v="2"/>
    </i>
    <i>
      <x v="6"/>
    </i>
    <i r="1">
      <x/>
    </i>
    <i>
      <x v="7"/>
    </i>
    <i r="1">
      <x v="1"/>
    </i>
    <i>
      <x v="8"/>
    </i>
    <i r="1">
      <x v="2"/>
    </i>
    <i>
      <x v="9"/>
    </i>
    <i r="1">
      <x/>
    </i>
    <i>
      <x v="10"/>
    </i>
    <i r="1">
      <x v="1"/>
    </i>
    <i>
      <x v="11"/>
    </i>
    <i r="1">
      <x v="2"/>
    </i>
    <i>
      <x v="12"/>
    </i>
    <i r="1">
      <x/>
    </i>
    <i>
      <x v="13"/>
    </i>
    <i r="1">
      <x v="1"/>
    </i>
    <i>
      <x v="14"/>
    </i>
    <i r="1">
      <x v="2"/>
    </i>
    <i>
      <x v="15"/>
    </i>
    <i r="1">
      <x/>
    </i>
    <i>
      <x v="16"/>
    </i>
    <i r="1">
      <x v="1"/>
    </i>
    <i>
      <x v="17"/>
    </i>
    <i r="1">
      <x v="2"/>
    </i>
    <i>
      <x v="18"/>
    </i>
    <i r="1">
      <x/>
    </i>
    <i>
      <x v="19"/>
    </i>
    <i r="1">
      <x v="1"/>
    </i>
    <i>
      <x v="20"/>
    </i>
    <i r="1">
      <x v="2"/>
    </i>
    <i>
      <x v="21"/>
    </i>
    <i r="1">
      <x/>
    </i>
    <i>
      <x v="22"/>
    </i>
    <i r="1">
      <x v="1"/>
    </i>
    <i>
      <x v="23"/>
    </i>
    <i r="1">
      <x v="2"/>
    </i>
    <i>
      <x v="24"/>
    </i>
    <i r="1">
      <x/>
    </i>
    <i>
      <x v="25"/>
    </i>
    <i r="1">
      <x v="1"/>
    </i>
    <i>
      <x v="26"/>
    </i>
    <i r="1">
      <x v="2"/>
    </i>
    <i>
      <x v="27"/>
    </i>
    <i r="1">
      <x/>
    </i>
    <i>
      <x v="28"/>
    </i>
    <i r="1">
      <x v="1"/>
    </i>
    <i>
      <x v="29"/>
    </i>
    <i r="1">
      <x v="2"/>
    </i>
    <i t="grand">
      <x/>
    </i>
  </rowItems>
  <colItems count="1">
    <i/>
  </colItems>
  <dataFields count="1">
    <dataField name="Count of Product" fld="1" subtotal="count" baseField="0" baseItem="0"/>
  </dataFields>
  <formats count="4"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B2DD0-7CD3-4925-8483-54522FD01670}" name="PivotTable1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J3:K14" firstHeaderRow="1" firstDataRow="1" firstDataCol="1"/>
  <pivotFields count="10">
    <pivotField numFmtId="14" showAll="0"/>
    <pivotField axis="axisRow" showAll="0">
      <items count="4">
        <item x="0"/>
        <item x="1"/>
        <item x="2"/>
        <item t="default"/>
      </items>
    </pivotField>
    <pivotField dataField="1" numFmtId="164" showAll="0"/>
    <pivotField numFmtId="165" showAll="0"/>
    <pivotField showAll="0"/>
    <pivotField showAll="0"/>
    <pivotField numFmtId="165" showAll="0"/>
    <pivotField showAll="0"/>
    <pivotField showAll="0"/>
    <pivotField axis="axisRow" showAll="0">
      <items count="4">
        <item x="2"/>
        <item x="1"/>
        <item x="0"/>
        <item t="default" sd="0"/>
      </items>
    </pivotField>
  </pivotFields>
  <rowFields count="2">
    <field x="9"/>
    <field x="1"/>
  </rowFields>
  <rowItems count="11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 of Quantity" fld="2" baseField="0" baseItem="0"/>
  </dataFields>
  <formats count="2">
    <format dxfId="13">
      <pivotArea field="9" type="button" dataOnly="0" labelOnly="1" outline="0" axis="axisRow" fieldPosition="0"/>
    </format>
    <format dxfId="12">
      <pivotArea dataOnly="0" labelOnly="1" outline="0" axis="axisValues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88E21-87D0-47C5-9FEF-DB316CA0014D}" name="PivotTable10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G3:H9" firstHeaderRow="1" firstDataRow="1" firstDataCol="1"/>
  <pivotFields count="10">
    <pivotField numFmtId="14" showAll="0"/>
    <pivotField axis="axisRow" showAll="0">
      <items count="4">
        <item x="0"/>
        <item x="1"/>
        <item x="2"/>
        <item t="default"/>
      </items>
    </pivotField>
    <pivotField dataField="1" numFmtId="164" showAll="0"/>
    <pivotField numFmtId="165" showAll="0"/>
    <pivotField showAll="0"/>
    <pivotField showAll="0"/>
    <pivotField numFmtId="165" showAll="0"/>
    <pivotField showAll="0"/>
    <pivotField axis="axisRow" showAll="0">
      <items count="3">
        <item x="0"/>
        <item x="1"/>
        <item t="default" sd="0"/>
      </items>
    </pivotField>
    <pivotField showAll="0"/>
  </pivotFields>
  <rowFields count="2">
    <field x="8"/>
    <field x="1"/>
  </rowFields>
  <rowItems count="6">
    <i>
      <x/>
    </i>
    <i r="1">
      <x/>
    </i>
    <i>
      <x v="1"/>
    </i>
    <i r="1">
      <x v="1"/>
    </i>
    <i r="1">
      <x v="2"/>
    </i>
    <i t="grand">
      <x/>
    </i>
  </rowItems>
  <colItems count="1">
    <i/>
  </colItems>
  <dataFields count="1">
    <dataField name="Sum of Quantity" fld="2" baseField="0" baseItem="0"/>
  </dataFields>
  <formats count="2">
    <format dxfId="15">
      <pivotArea field="8" type="button" dataOnly="0" labelOnly="1" outline="0" axis="axisRow" fieldPosition="0"/>
    </format>
    <format dxfId="14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workbookViewId="0">
      <selection activeCell="H1" sqref="H1"/>
    </sheetView>
  </sheetViews>
  <sheetFormatPr defaultRowHeight="15" x14ac:dyDescent="0.25"/>
  <cols>
    <col min="1" max="1" width="18.28515625" bestFit="1" customWidth="1"/>
    <col min="2" max="2" width="8" bestFit="1" customWidth="1"/>
    <col min="3" max="3" width="8.7109375" bestFit="1" customWidth="1"/>
    <col min="4" max="4" width="6" bestFit="1" customWidth="1"/>
    <col min="5" max="5" width="16.5703125" bestFit="1" customWidth="1"/>
    <col min="6" max="6" width="14.42578125" bestFit="1" customWidth="1"/>
    <col min="7" max="7" width="8" bestFit="1" customWidth="1"/>
    <col min="8" max="8" width="15.85546875" bestFit="1" customWidth="1"/>
    <col min="9" max="10" width="17.4257812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1" t="s">
        <v>29</v>
      </c>
      <c r="I1" s="12" t="s">
        <v>30</v>
      </c>
      <c r="J1" s="13" t="s">
        <v>31</v>
      </c>
    </row>
    <row r="2" spans="1:10" x14ac:dyDescent="0.25">
      <c r="A2" s="3">
        <v>45717</v>
      </c>
      <c r="B2" t="s">
        <v>7</v>
      </c>
      <c r="C2" s="1">
        <v>20</v>
      </c>
      <c r="D2" s="2">
        <v>2.5</v>
      </c>
      <c r="E2" t="s">
        <v>10</v>
      </c>
      <c r="F2" t="s">
        <v>13</v>
      </c>
      <c r="G2" s="2">
        <f>C2*D2</f>
        <v>50</v>
      </c>
      <c r="H2" t="str">
        <f>TEXT(A2, "dddd")</f>
        <v>Saturday</v>
      </c>
      <c r="I2" t="str">
        <f>IF(E2="Cash", "Offline", "Online")</f>
        <v>Offline</v>
      </c>
      <c r="J2" t="str">
        <f>IF(G2&lt;50,"Low", IF(G2=50,"Medium","High"))</f>
        <v>Medium</v>
      </c>
    </row>
    <row r="3" spans="1:10" x14ac:dyDescent="0.25">
      <c r="A3" s="3">
        <v>45718</v>
      </c>
      <c r="B3" t="s">
        <v>8</v>
      </c>
      <c r="C3" s="1">
        <v>10</v>
      </c>
      <c r="D3" s="2">
        <v>5</v>
      </c>
      <c r="E3" t="s">
        <v>11</v>
      </c>
      <c r="F3" t="s">
        <v>14</v>
      </c>
      <c r="G3" s="2">
        <f t="shared" ref="G3:G66" si="0">C3*D3</f>
        <v>50</v>
      </c>
      <c r="H3" t="str">
        <f t="shared" ref="H3:H66" si="1">TEXT(A3, "dddd")</f>
        <v>Sunday</v>
      </c>
      <c r="I3" t="str">
        <f t="shared" ref="I3:I66" si="2">IF(E3="Cash", "Offline", "Online")</f>
        <v>Online</v>
      </c>
      <c r="J3" t="str">
        <f t="shared" ref="J3:J66" si="3">IF(G3&lt;50,"Low", IF(G3=50,"Medium","High"))</f>
        <v>Medium</v>
      </c>
    </row>
    <row r="4" spans="1:10" x14ac:dyDescent="0.25">
      <c r="A4" s="3">
        <v>45719</v>
      </c>
      <c r="B4" t="s">
        <v>9</v>
      </c>
      <c r="C4" s="1">
        <v>15</v>
      </c>
      <c r="D4" s="2">
        <v>3</v>
      </c>
      <c r="E4" t="s">
        <v>12</v>
      </c>
      <c r="F4" t="s">
        <v>14</v>
      </c>
      <c r="G4" s="2">
        <f t="shared" si="0"/>
        <v>45</v>
      </c>
      <c r="H4" t="str">
        <f t="shared" si="1"/>
        <v>Monday</v>
      </c>
      <c r="I4" t="str">
        <f t="shared" si="2"/>
        <v>Online</v>
      </c>
      <c r="J4" t="str">
        <f t="shared" si="3"/>
        <v>Low</v>
      </c>
    </row>
    <row r="5" spans="1:10" x14ac:dyDescent="0.25">
      <c r="A5" s="3">
        <v>45720</v>
      </c>
      <c r="B5" t="s">
        <v>7</v>
      </c>
      <c r="C5" s="1">
        <v>25</v>
      </c>
      <c r="D5" s="2">
        <v>2.5</v>
      </c>
      <c r="E5" t="s">
        <v>10</v>
      </c>
      <c r="F5" t="s">
        <v>13</v>
      </c>
      <c r="G5" s="2">
        <f t="shared" si="0"/>
        <v>62.5</v>
      </c>
      <c r="H5" t="str">
        <f t="shared" si="1"/>
        <v>Tuesday</v>
      </c>
      <c r="I5" t="str">
        <f t="shared" si="2"/>
        <v>Offline</v>
      </c>
      <c r="J5" t="str">
        <f t="shared" si="3"/>
        <v>High</v>
      </c>
    </row>
    <row r="6" spans="1:10" x14ac:dyDescent="0.25">
      <c r="A6" s="3">
        <v>45721</v>
      </c>
      <c r="B6" t="s">
        <v>8</v>
      </c>
      <c r="C6" s="1">
        <v>12</v>
      </c>
      <c r="D6" s="2">
        <v>5</v>
      </c>
      <c r="E6" t="s">
        <v>11</v>
      </c>
      <c r="F6" t="s">
        <v>14</v>
      </c>
      <c r="G6" s="2">
        <f t="shared" si="0"/>
        <v>60</v>
      </c>
      <c r="H6" t="str">
        <f t="shared" si="1"/>
        <v>Wednesday</v>
      </c>
      <c r="I6" t="str">
        <f t="shared" si="2"/>
        <v>Online</v>
      </c>
      <c r="J6" t="str">
        <f t="shared" si="3"/>
        <v>High</v>
      </c>
    </row>
    <row r="7" spans="1:10" x14ac:dyDescent="0.25">
      <c r="A7" s="3">
        <v>45722</v>
      </c>
      <c r="B7" t="s">
        <v>9</v>
      </c>
      <c r="C7" s="1">
        <v>18</v>
      </c>
      <c r="D7" s="2">
        <v>3</v>
      </c>
      <c r="E7" t="s">
        <v>12</v>
      </c>
      <c r="F7" t="s">
        <v>14</v>
      </c>
      <c r="G7" s="2">
        <f t="shared" si="0"/>
        <v>54</v>
      </c>
      <c r="H7" t="str">
        <f t="shared" si="1"/>
        <v>Thursday</v>
      </c>
      <c r="I7" t="str">
        <f t="shared" si="2"/>
        <v>Online</v>
      </c>
      <c r="J7" t="str">
        <f t="shared" si="3"/>
        <v>High</v>
      </c>
    </row>
    <row r="8" spans="1:10" x14ac:dyDescent="0.25">
      <c r="A8" s="3">
        <v>45723</v>
      </c>
      <c r="B8" t="s">
        <v>7</v>
      </c>
      <c r="C8" s="1">
        <v>30</v>
      </c>
      <c r="D8" s="2">
        <v>2.5</v>
      </c>
      <c r="E8" t="s">
        <v>10</v>
      </c>
      <c r="F8" t="s">
        <v>13</v>
      </c>
      <c r="G8" s="2">
        <f t="shared" si="0"/>
        <v>75</v>
      </c>
      <c r="H8" t="str">
        <f t="shared" si="1"/>
        <v>Friday</v>
      </c>
      <c r="I8" t="str">
        <f t="shared" si="2"/>
        <v>Offline</v>
      </c>
      <c r="J8" t="str">
        <f t="shared" si="3"/>
        <v>High</v>
      </c>
    </row>
    <row r="9" spans="1:10" x14ac:dyDescent="0.25">
      <c r="A9" s="3">
        <v>45724</v>
      </c>
      <c r="B9" t="s">
        <v>8</v>
      </c>
      <c r="C9" s="1">
        <v>14</v>
      </c>
      <c r="D9" s="2">
        <v>5</v>
      </c>
      <c r="E9" t="s">
        <v>11</v>
      </c>
      <c r="F9" t="s">
        <v>14</v>
      </c>
      <c r="G9" s="2">
        <f t="shared" si="0"/>
        <v>70</v>
      </c>
      <c r="H9" t="str">
        <f t="shared" si="1"/>
        <v>Saturday</v>
      </c>
      <c r="I9" t="str">
        <f t="shared" si="2"/>
        <v>Online</v>
      </c>
      <c r="J9" t="str">
        <f t="shared" si="3"/>
        <v>High</v>
      </c>
    </row>
    <row r="10" spans="1:10" x14ac:dyDescent="0.25">
      <c r="A10" s="3">
        <v>45725</v>
      </c>
      <c r="B10" t="s">
        <v>9</v>
      </c>
      <c r="C10" s="1">
        <v>20</v>
      </c>
      <c r="D10" s="2">
        <v>3</v>
      </c>
      <c r="E10" t="s">
        <v>12</v>
      </c>
      <c r="F10" t="s">
        <v>14</v>
      </c>
      <c r="G10" s="2">
        <f t="shared" si="0"/>
        <v>60</v>
      </c>
      <c r="H10" t="str">
        <f t="shared" si="1"/>
        <v>Sunday</v>
      </c>
      <c r="I10" t="str">
        <f t="shared" si="2"/>
        <v>Online</v>
      </c>
      <c r="J10" t="str">
        <f t="shared" si="3"/>
        <v>High</v>
      </c>
    </row>
    <row r="11" spans="1:10" x14ac:dyDescent="0.25">
      <c r="A11" s="3">
        <v>45726</v>
      </c>
      <c r="B11" t="s">
        <v>7</v>
      </c>
      <c r="C11" s="1">
        <v>22</v>
      </c>
      <c r="D11" s="2">
        <v>2.5</v>
      </c>
      <c r="E11" t="s">
        <v>10</v>
      </c>
      <c r="F11" t="s">
        <v>13</v>
      </c>
      <c r="G11" s="2">
        <f t="shared" si="0"/>
        <v>55</v>
      </c>
      <c r="H11" t="str">
        <f t="shared" si="1"/>
        <v>Monday</v>
      </c>
      <c r="I11" t="str">
        <f t="shared" si="2"/>
        <v>Offline</v>
      </c>
      <c r="J11" t="str">
        <f t="shared" si="3"/>
        <v>High</v>
      </c>
    </row>
    <row r="12" spans="1:10" x14ac:dyDescent="0.25">
      <c r="A12" s="3">
        <v>45727</v>
      </c>
      <c r="B12" t="s">
        <v>8</v>
      </c>
      <c r="C12" s="1">
        <v>20</v>
      </c>
      <c r="D12" s="2">
        <v>5</v>
      </c>
      <c r="E12" t="s">
        <v>11</v>
      </c>
      <c r="F12" t="s">
        <v>14</v>
      </c>
      <c r="G12" s="2">
        <f t="shared" si="0"/>
        <v>100</v>
      </c>
      <c r="H12" t="str">
        <f t="shared" si="1"/>
        <v>Tuesday</v>
      </c>
      <c r="I12" t="str">
        <f t="shared" si="2"/>
        <v>Online</v>
      </c>
      <c r="J12" t="str">
        <f t="shared" si="3"/>
        <v>High</v>
      </c>
    </row>
    <row r="13" spans="1:10" x14ac:dyDescent="0.25">
      <c r="A13" s="3">
        <v>45728</v>
      </c>
      <c r="B13" t="s">
        <v>9</v>
      </c>
      <c r="C13" s="1">
        <v>10</v>
      </c>
      <c r="D13" s="2">
        <v>3</v>
      </c>
      <c r="E13" t="s">
        <v>12</v>
      </c>
      <c r="F13" t="s">
        <v>14</v>
      </c>
      <c r="G13" s="2">
        <f t="shared" si="0"/>
        <v>30</v>
      </c>
      <c r="H13" t="str">
        <f t="shared" si="1"/>
        <v>Wednesday</v>
      </c>
      <c r="I13" t="str">
        <f t="shared" si="2"/>
        <v>Online</v>
      </c>
      <c r="J13" t="str">
        <f t="shared" si="3"/>
        <v>Low</v>
      </c>
    </row>
    <row r="14" spans="1:10" x14ac:dyDescent="0.25">
      <c r="A14" s="3">
        <v>45729</v>
      </c>
      <c r="B14" t="s">
        <v>7</v>
      </c>
      <c r="C14" s="1">
        <v>15</v>
      </c>
      <c r="D14" s="2">
        <v>2.5</v>
      </c>
      <c r="E14" t="s">
        <v>10</v>
      </c>
      <c r="F14" t="s">
        <v>13</v>
      </c>
      <c r="G14" s="2">
        <f t="shared" si="0"/>
        <v>37.5</v>
      </c>
      <c r="H14" t="str">
        <f t="shared" si="1"/>
        <v>Thursday</v>
      </c>
      <c r="I14" t="str">
        <f t="shared" si="2"/>
        <v>Offline</v>
      </c>
      <c r="J14" t="str">
        <f t="shared" si="3"/>
        <v>Low</v>
      </c>
    </row>
    <row r="15" spans="1:10" x14ac:dyDescent="0.25">
      <c r="A15" s="3">
        <v>45730</v>
      </c>
      <c r="B15" t="s">
        <v>8</v>
      </c>
      <c r="C15" s="1">
        <v>25</v>
      </c>
      <c r="D15" s="2">
        <v>5</v>
      </c>
      <c r="E15" t="s">
        <v>11</v>
      </c>
      <c r="F15" t="s">
        <v>14</v>
      </c>
      <c r="G15" s="2">
        <f t="shared" si="0"/>
        <v>125</v>
      </c>
      <c r="H15" t="str">
        <f t="shared" si="1"/>
        <v>Friday</v>
      </c>
      <c r="I15" t="str">
        <f t="shared" si="2"/>
        <v>Online</v>
      </c>
      <c r="J15" t="str">
        <f t="shared" si="3"/>
        <v>High</v>
      </c>
    </row>
    <row r="16" spans="1:10" x14ac:dyDescent="0.25">
      <c r="A16" s="3">
        <v>45731</v>
      </c>
      <c r="B16" t="s">
        <v>9</v>
      </c>
      <c r="C16" s="1">
        <v>12</v>
      </c>
      <c r="D16" s="2">
        <v>3</v>
      </c>
      <c r="E16" t="s">
        <v>12</v>
      </c>
      <c r="F16" t="s">
        <v>14</v>
      </c>
      <c r="G16" s="2">
        <f t="shared" si="0"/>
        <v>36</v>
      </c>
      <c r="H16" t="str">
        <f t="shared" si="1"/>
        <v>Saturday</v>
      </c>
      <c r="I16" t="str">
        <f t="shared" si="2"/>
        <v>Online</v>
      </c>
      <c r="J16" t="str">
        <f t="shared" si="3"/>
        <v>Low</v>
      </c>
    </row>
    <row r="17" spans="1:10" x14ac:dyDescent="0.25">
      <c r="A17" s="3">
        <v>45732</v>
      </c>
      <c r="B17" t="s">
        <v>7</v>
      </c>
      <c r="C17" s="1">
        <v>18</v>
      </c>
      <c r="D17" s="2">
        <v>2.5</v>
      </c>
      <c r="E17" t="s">
        <v>10</v>
      </c>
      <c r="F17" t="s">
        <v>13</v>
      </c>
      <c r="G17" s="2">
        <f t="shared" si="0"/>
        <v>45</v>
      </c>
      <c r="H17" t="str">
        <f t="shared" si="1"/>
        <v>Sunday</v>
      </c>
      <c r="I17" t="str">
        <f t="shared" si="2"/>
        <v>Offline</v>
      </c>
      <c r="J17" t="str">
        <f t="shared" si="3"/>
        <v>Low</v>
      </c>
    </row>
    <row r="18" spans="1:10" x14ac:dyDescent="0.25">
      <c r="A18" s="3">
        <v>45733</v>
      </c>
      <c r="B18" t="s">
        <v>8</v>
      </c>
      <c r="C18" s="1">
        <v>30</v>
      </c>
      <c r="D18" s="2">
        <v>5</v>
      </c>
      <c r="E18" t="s">
        <v>11</v>
      </c>
      <c r="F18" t="s">
        <v>14</v>
      </c>
      <c r="G18" s="2">
        <f t="shared" si="0"/>
        <v>150</v>
      </c>
      <c r="H18" t="str">
        <f t="shared" si="1"/>
        <v>Monday</v>
      </c>
      <c r="I18" t="str">
        <f t="shared" si="2"/>
        <v>Online</v>
      </c>
      <c r="J18" t="str">
        <f t="shared" si="3"/>
        <v>High</v>
      </c>
    </row>
    <row r="19" spans="1:10" x14ac:dyDescent="0.25">
      <c r="A19" s="3">
        <v>45734</v>
      </c>
      <c r="B19" t="s">
        <v>9</v>
      </c>
      <c r="C19" s="1">
        <v>14</v>
      </c>
      <c r="D19" s="2">
        <v>3</v>
      </c>
      <c r="E19" t="s">
        <v>12</v>
      </c>
      <c r="F19" t="s">
        <v>14</v>
      </c>
      <c r="G19" s="2">
        <f t="shared" si="0"/>
        <v>42</v>
      </c>
      <c r="H19" t="str">
        <f t="shared" si="1"/>
        <v>Tuesday</v>
      </c>
      <c r="I19" t="str">
        <f t="shared" si="2"/>
        <v>Online</v>
      </c>
      <c r="J19" t="str">
        <f t="shared" si="3"/>
        <v>Low</v>
      </c>
    </row>
    <row r="20" spans="1:10" x14ac:dyDescent="0.25">
      <c r="A20" s="3">
        <v>45735</v>
      </c>
      <c r="B20" t="s">
        <v>7</v>
      </c>
      <c r="C20" s="1">
        <v>20</v>
      </c>
      <c r="D20" s="2">
        <v>2.5</v>
      </c>
      <c r="E20" t="s">
        <v>10</v>
      </c>
      <c r="F20" t="s">
        <v>13</v>
      </c>
      <c r="G20" s="2">
        <f t="shared" si="0"/>
        <v>50</v>
      </c>
      <c r="H20" t="str">
        <f t="shared" si="1"/>
        <v>Wednesday</v>
      </c>
      <c r="I20" t="str">
        <f t="shared" si="2"/>
        <v>Offline</v>
      </c>
      <c r="J20" t="str">
        <f t="shared" si="3"/>
        <v>Medium</v>
      </c>
    </row>
    <row r="21" spans="1:10" x14ac:dyDescent="0.25">
      <c r="A21" s="3">
        <v>45736</v>
      </c>
      <c r="B21" t="s">
        <v>8</v>
      </c>
      <c r="C21" s="1">
        <v>22</v>
      </c>
      <c r="D21" s="2">
        <v>5</v>
      </c>
      <c r="E21" t="s">
        <v>11</v>
      </c>
      <c r="F21" t="s">
        <v>14</v>
      </c>
      <c r="G21" s="2">
        <f t="shared" si="0"/>
        <v>110</v>
      </c>
      <c r="H21" t="str">
        <f t="shared" si="1"/>
        <v>Thursday</v>
      </c>
      <c r="I21" t="str">
        <f t="shared" si="2"/>
        <v>Online</v>
      </c>
      <c r="J21" t="str">
        <f t="shared" si="3"/>
        <v>High</v>
      </c>
    </row>
    <row r="22" spans="1:10" x14ac:dyDescent="0.25">
      <c r="A22" s="3">
        <v>45737</v>
      </c>
      <c r="B22" t="s">
        <v>9</v>
      </c>
      <c r="C22" s="1">
        <v>20</v>
      </c>
      <c r="D22" s="2">
        <v>3</v>
      </c>
      <c r="E22" t="s">
        <v>12</v>
      </c>
      <c r="F22" t="s">
        <v>14</v>
      </c>
      <c r="G22" s="2">
        <f t="shared" si="0"/>
        <v>60</v>
      </c>
      <c r="H22" t="str">
        <f t="shared" si="1"/>
        <v>Friday</v>
      </c>
      <c r="I22" t="str">
        <f t="shared" si="2"/>
        <v>Online</v>
      </c>
      <c r="J22" t="str">
        <f t="shared" si="3"/>
        <v>High</v>
      </c>
    </row>
    <row r="23" spans="1:10" x14ac:dyDescent="0.25">
      <c r="A23" s="3">
        <v>45738</v>
      </c>
      <c r="B23" t="s">
        <v>7</v>
      </c>
      <c r="C23" s="1">
        <v>10</v>
      </c>
      <c r="D23" s="2">
        <v>2.5</v>
      </c>
      <c r="E23" t="s">
        <v>10</v>
      </c>
      <c r="F23" t="s">
        <v>13</v>
      </c>
      <c r="G23" s="2">
        <f t="shared" si="0"/>
        <v>25</v>
      </c>
      <c r="H23" t="str">
        <f t="shared" si="1"/>
        <v>Saturday</v>
      </c>
      <c r="I23" t="str">
        <f t="shared" si="2"/>
        <v>Offline</v>
      </c>
      <c r="J23" t="str">
        <f t="shared" si="3"/>
        <v>Low</v>
      </c>
    </row>
    <row r="24" spans="1:10" x14ac:dyDescent="0.25">
      <c r="A24" s="3">
        <v>45739</v>
      </c>
      <c r="B24" t="s">
        <v>8</v>
      </c>
      <c r="C24" s="1">
        <v>15</v>
      </c>
      <c r="D24" s="2">
        <v>5</v>
      </c>
      <c r="E24" t="s">
        <v>11</v>
      </c>
      <c r="F24" t="s">
        <v>14</v>
      </c>
      <c r="G24" s="2">
        <f t="shared" si="0"/>
        <v>75</v>
      </c>
      <c r="H24" t="str">
        <f t="shared" si="1"/>
        <v>Sunday</v>
      </c>
      <c r="I24" t="str">
        <f t="shared" si="2"/>
        <v>Online</v>
      </c>
      <c r="J24" t="str">
        <f t="shared" si="3"/>
        <v>High</v>
      </c>
    </row>
    <row r="25" spans="1:10" x14ac:dyDescent="0.25">
      <c r="A25" s="3">
        <v>45740</v>
      </c>
      <c r="B25" t="s">
        <v>9</v>
      </c>
      <c r="C25" s="1">
        <v>25</v>
      </c>
      <c r="D25" s="2">
        <v>3</v>
      </c>
      <c r="E25" t="s">
        <v>12</v>
      </c>
      <c r="F25" t="s">
        <v>14</v>
      </c>
      <c r="G25" s="2">
        <f t="shared" si="0"/>
        <v>75</v>
      </c>
      <c r="H25" t="str">
        <f t="shared" si="1"/>
        <v>Monday</v>
      </c>
      <c r="I25" t="str">
        <f t="shared" si="2"/>
        <v>Online</v>
      </c>
      <c r="J25" t="str">
        <f t="shared" si="3"/>
        <v>High</v>
      </c>
    </row>
    <row r="26" spans="1:10" x14ac:dyDescent="0.25">
      <c r="A26" s="3">
        <v>45741</v>
      </c>
      <c r="B26" t="s">
        <v>7</v>
      </c>
      <c r="C26" s="1">
        <v>12</v>
      </c>
      <c r="D26" s="2">
        <v>2.5</v>
      </c>
      <c r="E26" t="s">
        <v>10</v>
      </c>
      <c r="F26" t="s">
        <v>13</v>
      </c>
      <c r="G26" s="2">
        <f t="shared" si="0"/>
        <v>30</v>
      </c>
      <c r="H26" t="str">
        <f t="shared" si="1"/>
        <v>Tuesday</v>
      </c>
      <c r="I26" t="str">
        <f t="shared" si="2"/>
        <v>Offline</v>
      </c>
      <c r="J26" t="str">
        <f t="shared" si="3"/>
        <v>Low</v>
      </c>
    </row>
    <row r="27" spans="1:10" x14ac:dyDescent="0.25">
      <c r="A27" s="3">
        <v>45742</v>
      </c>
      <c r="B27" t="s">
        <v>8</v>
      </c>
      <c r="C27" s="1">
        <v>18</v>
      </c>
      <c r="D27" s="2">
        <v>5</v>
      </c>
      <c r="E27" t="s">
        <v>11</v>
      </c>
      <c r="F27" t="s">
        <v>14</v>
      </c>
      <c r="G27" s="2">
        <f t="shared" si="0"/>
        <v>90</v>
      </c>
      <c r="H27" t="str">
        <f t="shared" si="1"/>
        <v>Wednesday</v>
      </c>
      <c r="I27" t="str">
        <f t="shared" si="2"/>
        <v>Online</v>
      </c>
      <c r="J27" t="str">
        <f t="shared" si="3"/>
        <v>High</v>
      </c>
    </row>
    <row r="28" spans="1:10" x14ac:dyDescent="0.25">
      <c r="A28" s="3">
        <v>45743</v>
      </c>
      <c r="B28" t="s">
        <v>9</v>
      </c>
      <c r="C28" s="1">
        <v>30</v>
      </c>
      <c r="D28" s="2">
        <v>3</v>
      </c>
      <c r="E28" t="s">
        <v>12</v>
      </c>
      <c r="F28" t="s">
        <v>14</v>
      </c>
      <c r="G28" s="2">
        <f t="shared" si="0"/>
        <v>90</v>
      </c>
      <c r="H28" t="str">
        <f t="shared" si="1"/>
        <v>Thursday</v>
      </c>
      <c r="I28" t="str">
        <f t="shared" si="2"/>
        <v>Online</v>
      </c>
      <c r="J28" t="str">
        <f t="shared" si="3"/>
        <v>High</v>
      </c>
    </row>
    <row r="29" spans="1:10" x14ac:dyDescent="0.25">
      <c r="A29" s="3">
        <v>45744</v>
      </c>
      <c r="B29" t="s">
        <v>7</v>
      </c>
      <c r="C29" s="1">
        <v>14</v>
      </c>
      <c r="D29" s="2">
        <v>2.5</v>
      </c>
      <c r="E29" t="s">
        <v>10</v>
      </c>
      <c r="F29" t="s">
        <v>13</v>
      </c>
      <c r="G29" s="2">
        <f t="shared" si="0"/>
        <v>35</v>
      </c>
      <c r="H29" t="str">
        <f t="shared" si="1"/>
        <v>Friday</v>
      </c>
      <c r="I29" t="str">
        <f t="shared" si="2"/>
        <v>Offline</v>
      </c>
      <c r="J29" t="str">
        <f t="shared" si="3"/>
        <v>Low</v>
      </c>
    </row>
    <row r="30" spans="1:10" x14ac:dyDescent="0.25">
      <c r="A30" s="3">
        <v>45745</v>
      </c>
      <c r="B30" t="s">
        <v>8</v>
      </c>
      <c r="C30" s="1">
        <v>20</v>
      </c>
      <c r="D30" s="2">
        <v>5</v>
      </c>
      <c r="E30" t="s">
        <v>11</v>
      </c>
      <c r="F30" t="s">
        <v>14</v>
      </c>
      <c r="G30" s="2">
        <f t="shared" si="0"/>
        <v>100</v>
      </c>
      <c r="H30" t="str">
        <f t="shared" si="1"/>
        <v>Saturday</v>
      </c>
      <c r="I30" t="str">
        <f t="shared" si="2"/>
        <v>Online</v>
      </c>
      <c r="J30" t="str">
        <f t="shared" si="3"/>
        <v>High</v>
      </c>
    </row>
    <row r="31" spans="1:10" x14ac:dyDescent="0.25">
      <c r="A31" s="3">
        <v>45746</v>
      </c>
      <c r="B31" t="s">
        <v>9</v>
      </c>
      <c r="C31" s="1">
        <v>22</v>
      </c>
      <c r="D31" s="2">
        <v>3</v>
      </c>
      <c r="E31" t="s">
        <v>12</v>
      </c>
      <c r="F31" t="s">
        <v>14</v>
      </c>
      <c r="G31" s="2">
        <f t="shared" si="0"/>
        <v>66</v>
      </c>
      <c r="H31" t="str">
        <f t="shared" si="1"/>
        <v>Sunday</v>
      </c>
      <c r="I31" t="str">
        <f t="shared" si="2"/>
        <v>Online</v>
      </c>
      <c r="J31" t="str">
        <f t="shared" si="3"/>
        <v>High</v>
      </c>
    </row>
    <row r="32" spans="1:10" x14ac:dyDescent="0.25">
      <c r="A32" s="3">
        <v>45717</v>
      </c>
      <c r="B32" t="s">
        <v>7</v>
      </c>
      <c r="C32" s="1">
        <v>20</v>
      </c>
      <c r="D32" s="2">
        <v>2.5</v>
      </c>
      <c r="E32" t="s">
        <v>10</v>
      </c>
      <c r="F32" t="s">
        <v>13</v>
      </c>
      <c r="G32" s="2">
        <f t="shared" si="0"/>
        <v>50</v>
      </c>
      <c r="H32" t="str">
        <f t="shared" si="1"/>
        <v>Saturday</v>
      </c>
      <c r="I32" t="str">
        <f t="shared" si="2"/>
        <v>Offline</v>
      </c>
      <c r="J32" t="str">
        <f t="shared" si="3"/>
        <v>Medium</v>
      </c>
    </row>
    <row r="33" spans="1:10" x14ac:dyDescent="0.25">
      <c r="A33" s="3">
        <v>45718</v>
      </c>
      <c r="B33" t="s">
        <v>8</v>
      </c>
      <c r="C33" s="1">
        <v>10</v>
      </c>
      <c r="D33" s="2">
        <v>5</v>
      </c>
      <c r="E33" t="s">
        <v>11</v>
      </c>
      <c r="F33" t="s">
        <v>14</v>
      </c>
      <c r="G33" s="2">
        <f t="shared" si="0"/>
        <v>50</v>
      </c>
      <c r="H33" t="str">
        <f t="shared" si="1"/>
        <v>Sunday</v>
      </c>
      <c r="I33" t="str">
        <f t="shared" si="2"/>
        <v>Online</v>
      </c>
      <c r="J33" t="str">
        <f t="shared" si="3"/>
        <v>Medium</v>
      </c>
    </row>
    <row r="34" spans="1:10" x14ac:dyDescent="0.25">
      <c r="A34" s="3">
        <v>45719</v>
      </c>
      <c r="B34" t="s">
        <v>9</v>
      </c>
      <c r="C34" s="1">
        <v>15</v>
      </c>
      <c r="D34" s="2">
        <v>3</v>
      </c>
      <c r="E34" t="s">
        <v>12</v>
      </c>
      <c r="F34" t="s">
        <v>14</v>
      </c>
      <c r="G34" s="2">
        <f t="shared" si="0"/>
        <v>45</v>
      </c>
      <c r="H34" t="str">
        <f t="shared" si="1"/>
        <v>Monday</v>
      </c>
      <c r="I34" t="str">
        <f t="shared" si="2"/>
        <v>Online</v>
      </c>
      <c r="J34" t="str">
        <f t="shared" si="3"/>
        <v>Low</v>
      </c>
    </row>
    <row r="35" spans="1:10" x14ac:dyDescent="0.25">
      <c r="A35" s="3">
        <v>45720</v>
      </c>
      <c r="B35" t="s">
        <v>7</v>
      </c>
      <c r="C35" s="1">
        <v>25</v>
      </c>
      <c r="D35" s="2">
        <v>2.5</v>
      </c>
      <c r="E35" t="s">
        <v>10</v>
      </c>
      <c r="F35" t="s">
        <v>13</v>
      </c>
      <c r="G35" s="2">
        <f t="shared" si="0"/>
        <v>62.5</v>
      </c>
      <c r="H35" t="str">
        <f t="shared" si="1"/>
        <v>Tuesday</v>
      </c>
      <c r="I35" t="str">
        <f t="shared" si="2"/>
        <v>Offline</v>
      </c>
      <c r="J35" t="str">
        <f t="shared" si="3"/>
        <v>High</v>
      </c>
    </row>
    <row r="36" spans="1:10" x14ac:dyDescent="0.25">
      <c r="A36" s="3">
        <v>45721</v>
      </c>
      <c r="B36" t="s">
        <v>8</v>
      </c>
      <c r="C36" s="1">
        <v>12</v>
      </c>
      <c r="D36" s="2">
        <v>5</v>
      </c>
      <c r="E36" t="s">
        <v>11</v>
      </c>
      <c r="F36" t="s">
        <v>14</v>
      </c>
      <c r="G36" s="2">
        <f t="shared" si="0"/>
        <v>60</v>
      </c>
      <c r="H36" t="str">
        <f t="shared" si="1"/>
        <v>Wednesday</v>
      </c>
      <c r="I36" t="str">
        <f t="shared" si="2"/>
        <v>Online</v>
      </c>
      <c r="J36" t="str">
        <f t="shared" si="3"/>
        <v>High</v>
      </c>
    </row>
    <row r="37" spans="1:10" x14ac:dyDescent="0.25">
      <c r="A37" s="3">
        <v>45722</v>
      </c>
      <c r="B37" t="s">
        <v>9</v>
      </c>
      <c r="C37" s="1">
        <v>18</v>
      </c>
      <c r="D37" s="2">
        <v>3</v>
      </c>
      <c r="E37" t="s">
        <v>12</v>
      </c>
      <c r="F37" t="s">
        <v>14</v>
      </c>
      <c r="G37" s="2">
        <f t="shared" si="0"/>
        <v>54</v>
      </c>
      <c r="H37" t="str">
        <f t="shared" si="1"/>
        <v>Thursday</v>
      </c>
      <c r="I37" t="str">
        <f t="shared" si="2"/>
        <v>Online</v>
      </c>
      <c r="J37" t="str">
        <f t="shared" si="3"/>
        <v>High</v>
      </c>
    </row>
    <row r="38" spans="1:10" x14ac:dyDescent="0.25">
      <c r="A38" s="3">
        <v>45723</v>
      </c>
      <c r="B38" t="s">
        <v>7</v>
      </c>
      <c r="C38" s="1">
        <v>30</v>
      </c>
      <c r="D38" s="2">
        <v>2.5</v>
      </c>
      <c r="E38" t="s">
        <v>10</v>
      </c>
      <c r="F38" t="s">
        <v>13</v>
      </c>
      <c r="G38" s="2">
        <f t="shared" si="0"/>
        <v>75</v>
      </c>
      <c r="H38" t="str">
        <f t="shared" si="1"/>
        <v>Friday</v>
      </c>
      <c r="I38" t="str">
        <f t="shared" si="2"/>
        <v>Offline</v>
      </c>
      <c r="J38" t="str">
        <f t="shared" si="3"/>
        <v>High</v>
      </c>
    </row>
    <row r="39" spans="1:10" x14ac:dyDescent="0.25">
      <c r="A39" s="3">
        <v>45724</v>
      </c>
      <c r="B39" t="s">
        <v>8</v>
      </c>
      <c r="C39" s="1">
        <v>14</v>
      </c>
      <c r="D39" s="2">
        <v>5</v>
      </c>
      <c r="E39" t="s">
        <v>11</v>
      </c>
      <c r="F39" t="s">
        <v>14</v>
      </c>
      <c r="G39" s="2">
        <f t="shared" si="0"/>
        <v>70</v>
      </c>
      <c r="H39" t="str">
        <f t="shared" si="1"/>
        <v>Saturday</v>
      </c>
      <c r="I39" t="str">
        <f t="shared" si="2"/>
        <v>Online</v>
      </c>
      <c r="J39" t="str">
        <f t="shared" si="3"/>
        <v>High</v>
      </c>
    </row>
    <row r="40" spans="1:10" x14ac:dyDescent="0.25">
      <c r="A40" s="3">
        <v>45725</v>
      </c>
      <c r="B40" t="s">
        <v>9</v>
      </c>
      <c r="C40" s="1">
        <v>20</v>
      </c>
      <c r="D40" s="2">
        <v>3</v>
      </c>
      <c r="E40" t="s">
        <v>12</v>
      </c>
      <c r="F40" t="s">
        <v>14</v>
      </c>
      <c r="G40" s="2">
        <f t="shared" si="0"/>
        <v>60</v>
      </c>
      <c r="H40" t="str">
        <f t="shared" si="1"/>
        <v>Sunday</v>
      </c>
      <c r="I40" t="str">
        <f t="shared" si="2"/>
        <v>Online</v>
      </c>
      <c r="J40" t="str">
        <f t="shared" si="3"/>
        <v>High</v>
      </c>
    </row>
    <row r="41" spans="1:10" x14ac:dyDescent="0.25">
      <c r="A41" s="3">
        <v>45726</v>
      </c>
      <c r="B41" t="s">
        <v>7</v>
      </c>
      <c r="C41" s="1">
        <v>22</v>
      </c>
      <c r="D41" s="2">
        <v>2.5</v>
      </c>
      <c r="E41" t="s">
        <v>10</v>
      </c>
      <c r="F41" t="s">
        <v>13</v>
      </c>
      <c r="G41" s="2">
        <f t="shared" si="0"/>
        <v>55</v>
      </c>
      <c r="H41" t="str">
        <f t="shared" si="1"/>
        <v>Monday</v>
      </c>
      <c r="I41" t="str">
        <f t="shared" si="2"/>
        <v>Offline</v>
      </c>
      <c r="J41" t="str">
        <f t="shared" si="3"/>
        <v>High</v>
      </c>
    </row>
    <row r="42" spans="1:10" x14ac:dyDescent="0.25">
      <c r="A42" s="3">
        <v>45727</v>
      </c>
      <c r="B42" t="s">
        <v>8</v>
      </c>
      <c r="C42" s="1">
        <v>20</v>
      </c>
      <c r="D42" s="2">
        <v>5</v>
      </c>
      <c r="E42" t="s">
        <v>11</v>
      </c>
      <c r="F42" t="s">
        <v>14</v>
      </c>
      <c r="G42" s="2">
        <f t="shared" si="0"/>
        <v>100</v>
      </c>
      <c r="H42" t="str">
        <f t="shared" si="1"/>
        <v>Tuesday</v>
      </c>
      <c r="I42" t="str">
        <f t="shared" si="2"/>
        <v>Online</v>
      </c>
      <c r="J42" t="str">
        <f t="shared" si="3"/>
        <v>High</v>
      </c>
    </row>
    <row r="43" spans="1:10" x14ac:dyDescent="0.25">
      <c r="A43" s="3">
        <v>45728</v>
      </c>
      <c r="B43" t="s">
        <v>9</v>
      </c>
      <c r="C43" s="1">
        <v>10</v>
      </c>
      <c r="D43" s="2">
        <v>3</v>
      </c>
      <c r="E43" t="s">
        <v>12</v>
      </c>
      <c r="F43" t="s">
        <v>14</v>
      </c>
      <c r="G43" s="2">
        <f t="shared" si="0"/>
        <v>30</v>
      </c>
      <c r="H43" t="str">
        <f t="shared" si="1"/>
        <v>Wednesday</v>
      </c>
      <c r="I43" t="str">
        <f t="shared" si="2"/>
        <v>Online</v>
      </c>
      <c r="J43" t="str">
        <f t="shared" si="3"/>
        <v>Low</v>
      </c>
    </row>
    <row r="44" spans="1:10" x14ac:dyDescent="0.25">
      <c r="A44" s="3">
        <v>45729</v>
      </c>
      <c r="B44" t="s">
        <v>7</v>
      </c>
      <c r="C44" s="1">
        <v>15</v>
      </c>
      <c r="D44" s="2">
        <v>2.5</v>
      </c>
      <c r="E44" t="s">
        <v>10</v>
      </c>
      <c r="F44" t="s">
        <v>13</v>
      </c>
      <c r="G44" s="2">
        <f t="shared" si="0"/>
        <v>37.5</v>
      </c>
      <c r="H44" t="str">
        <f t="shared" si="1"/>
        <v>Thursday</v>
      </c>
      <c r="I44" t="str">
        <f t="shared" si="2"/>
        <v>Offline</v>
      </c>
      <c r="J44" t="str">
        <f t="shared" si="3"/>
        <v>Low</v>
      </c>
    </row>
    <row r="45" spans="1:10" x14ac:dyDescent="0.25">
      <c r="A45" s="3">
        <v>45730</v>
      </c>
      <c r="B45" t="s">
        <v>8</v>
      </c>
      <c r="C45" s="1">
        <v>25</v>
      </c>
      <c r="D45" s="2">
        <v>5</v>
      </c>
      <c r="E45" t="s">
        <v>11</v>
      </c>
      <c r="F45" t="s">
        <v>14</v>
      </c>
      <c r="G45" s="2">
        <f t="shared" si="0"/>
        <v>125</v>
      </c>
      <c r="H45" t="str">
        <f t="shared" si="1"/>
        <v>Friday</v>
      </c>
      <c r="I45" t="str">
        <f t="shared" si="2"/>
        <v>Online</v>
      </c>
      <c r="J45" t="str">
        <f t="shared" si="3"/>
        <v>High</v>
      </c>
    </row>
    <row r="46" spans="1:10" x14ac:dyDescent="0.25">
      <c r="A46" s="3">
        <v>45731</v>
      </c>
      <c r="B46" t="s">
        <v>9</v>
      </c>
      <c r="C46" s="1">
        <v>12</v>
      </c>
      <c r="D46" s="2">
        <v>3</v>
      </c>
      <c r="E46" t="s">
        <v>12</v>
      </c>
      <c r="F46" t="s">
        <v>14</v>
      </c>
      <c r="G46" s="2">
        <f t="shared" si="0"/>
        <v>36</v>
      </c>
      <c r="H46" t="str">
        <f t="shared" si="1"/>
        <v>Saturday</v>
      </c>
      <c r="I46" t="str">
        <f t="shared" si="2"/>
        <v>Online</v>
      </c>
      <c r="J46" t="str">
        <f t="shared" si="3"/>
        <v>Low</v>
      </c>
    </row>
    <row r="47" spans="1:10" x14ac:dyDescent="0.25">
      <c r="A47" s="3">
        <v>45732</v>
      </c>
      <c r="B47" t="s">
        <v>7</v>
      </c>
      <c r="C47" s="1">
        <v>18</v>
      </c>
      <c r="D47" s="2">
        <v>2.5</v>
      </c>
      <c r="E47" t="s">
        <v>10</v>
      </c>
      <c r="F47" t="s">
        <v>13</v>
      </c>
      <c r="G47" s="2">
        <f t="shared" si="0"/>
        <v>45</v>
      </c>
      <c r="H47" t="str">
        <f t="shared" si="1"/>
        <v>Sunday</v>
      </c>
      <c r="I47" t="str">
        <f t="shared" si="2"/>
        <v>Offline</v>
      </c>
      <c r="J47" t="str">
        <f t="shared" si="3"/>
        <v>Low</v>
      </c>
    </row>
    <row r="48" spans="1:10" x14ac:dyDescent="0.25">
      <c r="A48" s="3">
        <v>45733</v>
      </c>
      <c r="B48" t="s">
        <v>8</v>
      </c>
      <c r="C48" s="1">
        <v>30</v>
      </c>
      <c r="D48" s="2">
        <v>5</v>
      </c>
      <c r="E48" t="s">
        <v>11</v>
      </c>
      <c r="F48" t="s">
        <v>14</v>
      </c>
      <c r="G48" s="2">
        <f t="shared" si="0"/>
        <v>150</v>
      </c>
      <c r="H48" t="str">
        <f t="shared" si="1"/>
        <v>Monday</v>
      </c>
      <c r="I48" t="str">
        <f t="shared" si="2"/>
        <v>Online</v>
      </c>
      <c r="J48" t="str">
        <f t="shared" si="3"/>
        <v>High</v>
      </c>
    </row>
    <row r="49" spans="1:10" x14ac:dyDescent="0.25">
      <c r="A49" s="3">
        <v>45734</v>
      </c>
      <c r="B49" t="s">
        <v>9</v>
      </c>
      <c r="C49" s="1">
        <v>14</v>
      </c>
      <c r="D49" s="2">
        <v>3</v>
      </c>
      <c r="E49" t="s">
        <v>12</v>
      </c>
      <c r="F49" t="s">
        <v>14</v>
      </c>
      <c r="G49" s="2">
        <f t="shared" si="0"/>
        <v>42</v>
      </c>
      <c r="H49" t="str">
        <f t="shared" si="1"/>
        <v>Tuesday</v>
      </c>
      <c r="I49" t="str">
        <f t="shared" si="2"/>
        <v>Online</v>
      </c>
      <c r="J49" t="str">
        <f t="shared" si="3"/>
        <v>Low</v>
      </c>
    </row>
    <row r="50" spans="1:10" x14ac:dyDescent="0.25">
      <c r="A50" s="3">
        <v>45735</v>
      </c>
      <c r="B50" t="s">
        <v>7</v>
      </c>
      <c r="C50" s="1">
        <v>20</v>
      </c>
      <c r="D50" s="2">
        <v>2.5</v>
      </c>
      <c r="E50" t="s">
        <v>10</v>
      </c>
      <c r="F50" t="s">
        <v>13</v>
      </c>
      <c r="G50" s="2">
        <f t="shared" si="0"/>
        <v>50</v>
      </c>
      <c r="H50" t="str">
        <f t="shared" si="1"/>
        <v>Wednesday</v>
      </c>
      <c r="I50" t="str">
        <f t="shared" si="2"/>
        <v>Offline</v>
      </c>
      <c r="J50" t="str">
        <f t="shared" si="3"/>
        <v>Medium</v>
      </c>
    </row>
    <row r="51" spans="1:10" x14ac:dyDescent="0.25">
      <c r="A51" s="3">
        <v>45736</v>
      </c>
      <c r="B51" t="s">
        <v>8</v>
      </c>
      <c r="C51" s="1">
        <v>22</v>
      </c>
      <c r="D51" s="2">
        <v>5</v>
      </c>
      <c r="E51" t="s">
        <v>11</v>
      </c>
      <c r="F51" t="s">
        <v>14</v>
      </c>
      <c r="G51" s="2">
        <f t="shared" si="0"/>
        <v>110</v>
      </c>
      <c r="H51" t="str">
        <f t="shared" si="1"/>
        <v>Thursday</v>
      </c>
      <c r="I51" t="str">
        <f t="shared" si="2"/>
        <v>Online</v>
      </c>
      <c r="J51" t="str">
        <f t="shared" si="3"/>
        <v>High</v>
      </c>
    </row>
    <row r="52" spans="1:10" x14ac:dyDescent="0.25">
      <c r="A52" s="3">
        <v>45737</v>
      </c>
      <c r="B52" t="s">
        <v>9</v>
      </c>
      <c r="C52" s="1">
        <v>20</v>
      </c>
      <c r="D52" s="2">
        <v>3</v>
      </c>
      <c r="E52" t="s">
        <v>12</v>
      </c>
      <c r="F52" t="s">
        <v>14</v>
      </c>
      <c r="G52" s="2">
        <f t="shared" si="0"/>
        <v>60</v>
      </c>
      <c r="H52" t="str">
        <f t="shared" si="1"/>
        <v>Friday</v>
      </c>
      <c r="I52" t="str">
        <f t="shared" si="2"/>
        <v>Online</v>
      </c>
      <c r="J52" t="str">
        <f t="shared" si="3"/>
        <v>High</v>
      </c>
    </row>
    <row r="53" spans="1:10" x14ac:dyDescent="0.25">
      <c r="A53" s="3">
        <v>45738</v>
      </c>
      <c r="B53" t="s">
        <v>7</v>
      </c>
      <c r="C53" s="1">
        <v>10</v>
      </c>
      <c r="D53" s="2">
        <v>2.5</v>
      </c>
      <c r="E53" t="s">
        <v>10</v>
      </c>
      <c r="F53" t="s">
        <v>13</v>
      </c>
      <c r="G53" s="2">
        <f t="shared" si="0"/>
        <v>25</v>
      </c>
      <c r="H53" t="str">
        <f t="shared" si="1"/>
        <v>Saturday</v>
      </c>
      <c r="I53" t="str">
        <f t="shared" si="2"/>
        <v>Offline</v>
      </c>
      <c r="J53" t="str">
        <f t="shared" si="3"/>
        <v>Low</v>
      </c>
    </row>
    <row r="54" spans="1:10" x14ac:dyDescent="0.25">
      <c r="A54" s="3">
        <v>45739</v>
      </c>
      <c r="B54" t="s">
        <v>8</v>
      </c>
      <c r="C54" s="1">
        <v>15</v>
      </c>
      <c r="D54" s="2">
        <v>5</v>
      </c>
      <c r="E54" t="s">
        <v>11</v>
      </c>
      <c r="F54" t="s">
        <v>14</v>
      </c>
      <c r="G54" s="2">
        <f t="shared" si="0"/>
        <v>75</v>
      </c>
      <c r="H54" t="str">
        <f t="shared" si="1"/>
        <v>Sunday</v>
      </c>
      <c r="I54" t="str">
        <f t="shared" si="2"/>
        <v>Online</v>
      </c>
      <c r="J54" t="str">
        <f t="shared" si="3"/>
        <v>High</v>
      </c>
    </row>
    <row r="55" spans="1:10" x14ac:dyDescent="0.25">
      <c r="A55" s="3">
        <v>45740</v>
      </c>
      <c r="B55" t="s">
        <v>9</v>
      </c>
      <c r="C55" s="1">
        <v>25</v>
      </c>
      <c r="D55" s="2">
        <v>3</v>
      </c>
      <c r="E55" t="s">
        <v>12</v>
      </c>
      <c r="F55" t="s">
        <v>14</v>
      </c>
      <c r="G55" s="2">
        <f t="shared" si="0"/>
        <v>75</v>
      </c>
      <c r="H55" t="str">
        <f t="shared" si="1"/>
        <v>Monday</v>
      </c>
      <c r="I55" t="str">
        <f t="shared" si="2"/>
        <v>Online</v>
      </c>
      <c r="J55" t="str">
        <f t="shared" si="3"/>
        <v>High</v>
      </c>
    </row>
    <row r="56" spans="1:10" x14ac:dyDescent="0.25">
      <c r="A56" s="3">
        <v>45741</v>
      </c>
      <c r="B56" t="s">
        <v>7</v>
      </c>
      <c r="C56" s="1">
        <v>12</v>
      </c>
      <c r="D56" s="2">
        <v>2.5</v>
      </c>
      <c r="E56" t="s">
        <v>10</v>
      </c>
      <c r="F56" t="s">
        <v>13</v>
      </c>
      <c r="G56" s="2">
        <f t="shared" si="0"/>
        <v>30</v>
      </c>
      <c r="H56" t="str">
        <f t="shared" si="1"/>
        <v>Tuesday</v>
      </c>
      <c r="I56" t="str">
        <f t="shared" si="2"/>
        <v>Offline</v>
      </c>
      <c r="J56" t="str">
        <f t="shared" si="3"/>
        <v>Low</v>
      </c>
    </row>
    <row r="57" spans="1:10" x14ac:dyDescent="0.25">
      <c r="A57" s="3">
        <v>45742</v>
      </c>
      <c r="B57" t="s">
        <v>8</v>
      </c>
      <c r="C57" s="1">
        <v>18</v>
      </c>
      <c r="D57" s="2">
        <v>5</v>
      </c>
      <c r="E57" t="s">
        <v>11</v>
      </c>
      <c r="F57" t="s">
        <v>14</v>
      </c>
      <c r="G57" s="2">
        <f t="shared" si="0"/>
        <v>90</v>
      </c>
      <c r="H57" t="str">
        <f t="shared" si="1"/>
        <v>Wednesday</v>
      </c>
      <c r="I57" t="str">
        <f t="shared" si="2"/>
        <v>Online</v>
      </c>
      <c r="J57" t="str">
        <f t="shared" si="3"/>
        <v>High</v>
      </c>
    </row>
    <row r="58" spans="1:10" x14ac:dyDescent="0.25">
      <c r="A58" s="3">
        <v>45743</v>
      </c>
      <c r="B58" t="s">
        <v>9</v>
      </c>
      <c r="C58" s="1">
        <v>30</v>
      </c>
      <c r="D58" s="2">
        <v>3</v>
      </c>
      <c r="E58" t="s">
        <v>12</v>
      </c>
      <c r="F58" t="s">
        <v>14</v>
      </c>
      <c r="G58" s="2">
        <f t="shared" si="0"/>
        <v>90</v>
      </c>
      <c r="H58" t="str">
        <f t="shared" si="1"/>
        <v>Thursday</v>
      </c>
      <c r="I58" t="str">
        <f t="shared" si="2"/>
        <v>Online</v>
      </c>
      <c r="J58" t="str">
        <f t="shared" si="3"/>
        <v>High</v>
      </c>
    </row>
    <row r="59" spans="1:10" x14ac:dyDescent="0.25">
      <c r="A59" s="3">
        <v>45744</v>
      </c>
      <c r="B59" t="s">
        <v>7</v>
      </c>
      <c r="C59" s="1">
        <v>14</v>
      </c>
      <c r="D59" s="2">
        <v>2.5</v>
      </c>
      <c r="E59" t="s">
        <v>10</v>
      </c>
      <c r="F59" t="s">
        <v>13</v>
      </c>
      <c r="G59" s="2">
        <f t="shared" si="0"/>
        <v>35</v>
      </c>
      <c r="H59" t="str">
        <f t="shared" si="1"/>
        <v>Friday</v>
      </c>
      <c r="I59" t="str">
        <f t="shared" si="2"/>
        <v>Offline</v>
      </c>
      <c r="J59" t="str">
        <f t="shared" si="3"/>
        <v>Low</v>
      </c>
    </row>
    <row r="60" spans="1:10" x14ac:dyDescent="0.25">
      <c r="A60" s="3">
        <v>45745</v>
      </c>
      <c r="B60" t="s">
        <v>8</v>
      </c>
      <c r="C60" s="1">
        <v>20</v>
      </c>
      <c r="D60" s="2">
        <v>5</v>
      </c>
      <c r="E60" t="s">
        <v>11</v>
      </c>
      <c r="F60" t="s">
        <v>14</v>
      </c>
      <c r="G60" s="2">
        <f t="shared" si="0"/>
        <v>100</v>
      </c>
      <c r="H60" t="str">
        <f t="shared" si="1"/>
        <v>Saturday</v>
      </c>
      <c r="I60" t="str">
        <f t="shared" si="2"/>
        <v>Online</v>
      </c>
      <c r="J60" t="str">
        <f t="shared" si="3"/>
        <v>High</v>
      </c>
    </row>
    <row r="61" spans="1:10" x14ac:dyDescent="0.25">
      <c r="A61" s="3">
        <v>45746</v>
      </c>
      <c r="B61" t="s">
        <v>9</v>
      </c>
      <c r="C61" s="1">
        <v>22</v>
      </c>
      <c r="D61" s="2">
        <v>3</v>
      </c>
      <c r="E61" t="s">
        <v>12</v>
      </c>
      <c r="F61" t="s">
        <v>14</v>
      </c>
      <c r="G61" s="2">
        <f t="shared" si="0"/>
        <v>66</v>
      </c>
      <c r="H61" t="str">
        <f t="shared" si="1"/>
        <v>Sunday</v>
      </c>
      <c r="I61" t="str">
        <f t="shared" si="2"/>
        <v>Online</v>
      </c>
      <c r="J61" t="str">
        <f t="shared" si="3"/>
        <v>High</v>
      </c>
    </row>
    <row r="62" spans="1:10" x14ac:dyDescent="0.25">
      <c r="A62" s="3">
        <v>45717</v>
      </c>
      <c r="B62" t="s">
        <v>7</v>
      </c>
      <c r="C62" s="1">
        <v>20</v>
      </c>
      <c r="D62" s="2">
        <v>2.5</v>
      </c>
      <c r="E62" t="s">
        <v>10</v>
      </c>
      <c r="F62" t="s">
        <v>13</v>
      </c>
      <c r="G62" s="2">
        <f t="shared" si="0"/>
        <v>50</v>
      </c>
      <c r="H62" t="str">
        <f t="shared" si="1"/>
        <v>Saturday</v>
      </c>
      <c r="I62" t="str">
        <f t="shared" si="2"/>
        <v>Offline</v>
      </c>
      <c r="J62" t="str">
        <f t="shared" si="3"/>
        <v>Medium</v>
      </c>
    </row>
    <row r="63" spans="1:10" x14ac:dyDescent="0.25">
      <c r="A63" s="3">
        <v>45718</v>
      </c>
      <c r="B63" t="s">
        <v>8</v>
      </c>
      <c r="C63" s="1">
        <v>10</v>
      </c>
      <c r="D63" s="2">
        <v>5</v>
      </c>
      <c r="E63" t="s">
        <v>11</v>
      </c>
      <c r="F63" t="s">
        <v>14</v>
      </c>
      <c r="G63" s="2">
        <f t="shared" si="0"/>
        <v>50</v>
      </c>
      <c r="H63" t="str">
        <f t="shared" si="1"/>
        <v>Sunday</v>
      </c>
      <c r="I63" t="str">
        <f t="shared" si="2"/>
        <v>Online</v>
      </c>
      <c r="J63" t="str">
        <f t="shared" si="3"/>
        <v>Medium</v>
      </c>
    </row>
    <row r="64" spans="1:10" x14ac:dyDescent="0.25">
      <c r="A64" s="3">
        <v>45719</v>
      </c>
      <c r="B64" t="s">
        <v>9</v>
      </c>
      <c r="C64" s="1">
        <v>15</v>
      </c>
      <c r="D64" s="2">
        <v>3</v>
      </c>
      <c r="E64" t="s">
        <v>12</v>
      </c>
      <c r="F64" t="s">
        <v>14</v>
      </c>
      <c r="G64" s="2">
        <f t="shared" si="0"/>
        <v>45</v>
      </c>
      <c r="H64" t="str">
        <f t="shared" si="1"/>
        <v>Monday</v>
      </c>
      <c r="I64" t="str">
        <f t="shared" si="2"/>
        <v>Online</v>
      </c>
      <c r="J64" t="str">
        <f t="shared" si="3"/>
        <v>Low</v>
      </c>
    </row>
    <row r="65" spans="1:10" x14ac:dyDescent="0.25">
      <c r="A65" s="3">
        <v>45720</v>
      </c>
      <c r="B65" t="s">
        <v>7</v>
      </c>
      <c r="C65" s="1">
        <v>25</v>
      </c>
      <c r="D65" s="2">
        <v>2.5</v>
      </c>
      <c r="E65" t="s">
        <v>10</v>
      </c>
      <c r="F65" t="s">
        <v>13</v>
      </c>
      <c r="G65" s="2">
        <f t="shared" si="0"/>
        <v>62.5</v>
      </c>
      <c r="H65" t="str">
        <f t="shared" si="1"/>
        <v>Tuesday</v>
      </c>
      <c r="I65" t="str">
        <f t="shared" si="2"/>
        <v>Offline</v>
      </c>
      <c r="J65" t="str">
        <f t="shared" si="3"/>
        <v>High</v>
      </c>
    </row>
    <row r="66" spans="1:10" x14ac:dyDescent="0.25">
      <c r="A66" s="3">
        <v>45721</v>
      </c>
      <c r="B66" t="s">
        <v>8</v>
      </c>
      <c r="C66" s="1">
        <v>12</v>
      </c>
      <c r="D66" s="2">
        <v>5</v>
      </c>
      <c r="E66" t="s">
        <v>11</v>
      </c>
      <c r="F66" t="s">
        <v>14</v>
      </c>
      <c r="G66" s="2">
        <f t="shared" si="0"/>
        <v>60</v>
      </c>
      <c r="H66" t="str">
        <f t="shared" si="1"/>
        <v>Wednesday</v>
      </c>
      <c r="I66" t="str">
        <f t="shared" si="2"/>
        <v>Online</v>
      </c>
      <c r="J66" t="str">
        <f t="shared" si="3"/>
        <v>High</v>
      </c>
    </row>
    <row r="67" spans="1:10" x14ac:dyDescent="0.25">
      <c r="A67" s="3">
        <v>45722</v>
      </c>
      <c r="B67" t="s">
        <v>9</v>
      </c>
      <c r="C67" s="1">
        <v>18</v>
      </c>
      <c r="D67" s="2">
        <v>3</v>
      </c>
      <c r="E67" t="s">
        <v>12</v>
      </c>
      <c r="F67" t="s">
        <v>14</v>
      </c>
      <c r="G67" s="2">
        <f t="shared" ref="G67:G91" si="4">C67*D67</f>
        <v>54</v>
      </c>
      <c r="H67" t="str">
        <f t="shared" ref="H67:H91" si="5">TEXT(A67, "dddd")</f>
        <v>Thursday</v>
      </c>
      <c r="I67" t="str">
        <f t="shared" ref="I67:I91" si="6">IF(E67="Cash", "Offline", "Online")</f>
        <v>Online</v>
      </c>
      <c r="J67" t="str">
        <f t="shared" ref="J67:J91" si="7">IF(G67&lt;50,"Low", IF(G67=50,"Medium","High"))</f>
        <v>High</v>
      </c>
    </row>
    <row r="68" spans="1:10" x14ac:dyDescent="0.25">
      <c r="A68" s="3">
        <v>45723</v>
      </c>
      <c r="B68" t="s">
        <v>7</v>
      </c>
      <c r="C68" s="1">
        <v>30</v>
      </c>
      <c r="D68" s="2">
        <v>2.5</v>
      </c>
      <c r="E68" t="s">
        <v>10</v>
      </c>
      <c r="F68" t="s">
        <v>13</v>
      </c>
      <c r="G68" s="2">
        <f t="shared" si="4"/>
        <v>75</v>
      </c>
      <c r="H68" t="str">
        <f t="shared" si="5"/>
        <v>Friday</v>
      </c>
      <c r="I68" t="str">
        <f t="shared" si="6"/>
        <v>Offline</v>
      </c>
      <c r="J68" t="str">
        <f t="shared" si="7"/>
        <v>High</v>
      </c>
    </row>
    <row r="69" spans="1:10" x14ac:dyDescent="0.25">
      <c r="A69" s="3">
        <v>45724</v>
      </c>
      <c r="B69" t="s">
        <v>8</v>
      </c>
      <c r="C69" s="1">
        <v>14</v>
      </c>
      <c r="D69" s="2">
        <v>5</v>
      </c>
      <c r="E69" t="s">
        <v>11</v>
      </c>
      <c r="F69" t="s">
        <v>14</v>
      </c>
      <c r="G69" s="2">
        <f t="shared" si="4"/>
        <v>70</v>
      </c>
      <c r="H69" t="str">
        <f t="shared" si="5"/>
        <v>Saturday</v>
      </c>
      <c r="I69" t="str">
        <f t="shared" si="6"/>
        <v>Online</v>
      </c>
      <c r="J69" t="str">
        <f t="shared" si="7"/>
        <v>High</v>
      </c>
    </row>
    <row r="70" spans="1:10" x14ac:dyDescent="0.25">
      <c r="A70" s="3">
        <v>45725</v>
      </c>
      <c r="B70" t="s">
        <v>9</v>
      </c>
      <c r="C70" s="1">
        <v>20</v>
      </c>
      <c r="D70" s="2">
        <v>3</v>
      </c>
      <c r="E70" t="s">
        <v>12</v>
      </c>
      <c r="F70" t="s">
        <v>14</v>
      </c>
      <c r="G70" s="2">
        <f t="shared" si="4"/>
        <v>60</v>
      </c>
      <c r="H70" t="str">
        <f t="shared" si="5"/>
        <v>Sunday</v>
      </c>
      <c r="I70" t="str">
        <f t="shared" si="6"/>
        <v>Online</v>
      </c>
      <c r="J70" t="str">
        <f t="shared" si="7"/>
        <v>High</v>
      </c>
    </row>
    <row r="71" spans="1:10" x14ac:dyDescent="0.25">
      <c r="A71" s="3">
        <v>45726</v>
      </c>
      <c r="B71" t="s">
        <v>7</v>
      </c>
      <c r="C71" s="1">
        <v>22</v>
      </c>
      <c r="D71" s="2">
        <v>2.5</v>
      </c>
      <c r="E71" t="s">
        <v>10</v>
      </c>
      <c r="F71" t="s">
        <v>13</v>
      </c>
      <c r="G71" s="2">
        <f t="shared" si="4"/>
        <v>55</v>
      </c>
      <c r="H71" t="str">
        <f t="shared" si="5"/>
        <v>Monday</v>
      </c>
      <c r="I71" t="str">
        <f t="shared" si="6"/>
        <v>Offline</v>
      </c>
      <c r="J71" t="str">
        <f t="shared" si="7"/>
        <v>High</v>
      </c>
    </row>
    <row r="72" spans="1:10" x14ac:dyDescent="0.25">
      <c r="A72" s="3">
        <v>45727</v>
      </c>
      <c r="B72" t="s">
        <v>8</v>
      </c>
      <c r="C72" s="1">
        <v>20</v>
      </c>
      <c r="D72" s="2">
        <v>5</v>
      </c>
      <c r="E72" t="s">
        <v>11</v>
      </c>
      <c r="F72" t="s">
        <v>14</v>
      </c>
      <c r="G72" s="2">
        <f t="shared" si="4"/>
        <v>100</v>
      </c>
      <c r="H72" t="str">
        <f t="shared" si="5"/>
        <v>Tuesday</v>
      </c>
      <c r="I72" t="str">
        <f t="shared" si="6"/>
        <v>Online</v>
      </c>
      <c r="J72" t="str">
        <f t="shared" si="7"/>
        <v>High</v>
      </c>
    </row>
    <row r="73" spans="1:10" x14ac:dyDescent="0.25">
      <c r="A73" s="3">
        <v>45728</v>
      </c>
      <c r="B73" t="s">
        <v>9</v>
      </c>
      <c r="C73" s="1">
        <v>10</v>
      </c>
      <c r="D73" s="2">
        <v>3</v>
      </c>
      <c r="E73" t="s">
        <v>12</v>
      </c>
      <c r="F73" t="s">
        <v>14</v>
      </c>
      <c r="G73" s="2">
        <f t="shared" si="4"/>
        <v>30</v>
      </c>
      <c r="H73" t="str">
        <f t="shared" si="5"/>
        <v>Wednesday</v>
      </c>
      <c r="I73" t="str">
        <f t="shared" si="6"/>
        <v>Online</v>
      </c>
      <c r="J73" t="str">
        <f t="shared" si="7"/>
        <v>Low</v>
      </c>
    </row>
    <row r="74" spans="1:10" x14ac:dyDescent="0.25">
      <c r="A74" s="3">
        <v>45729</v>
      </c>
      <c r="B74" t="s">
        <v>7</v>
      </c>
      <c r="C74" s="1">
        <v>15</v>
      </c>
      <c r="D74" s="2">
        <v>2.5</v>
      </c>
      <c r="E74" t="s">
        <v>10</v>
      </c>
      <c r="F74" t="s">
        <v>13</v>
      </c>
      <c r="G74" s="2">
        <f t="shared" si="4"/>
        <v>37.5</v>
      </c>
      <c r="H74" t="str">
        <f t="shared" si="5"/>
        <v>Thursday</v>
      </c>
      <c r="I74" t="str">
        <f t="shared" si="6"/>
        <v>Offline</v>
      </c>
      <c r="J74" t="str">
        <f t="shared" si="7"/>
        <v>Low</v>
      </c>
    </row>
    <row r="75" spans="1:10" x14ac:dyDescent="0.25">
      <c r="A75" s="3">
        <v>45730</v>
      </c>
      <c r="B75" t="s">
        <v>8</v>
      </c>
      <c r="C75" s="1">
        <v>25</v>
      </c>
      <c r="D75" s="2">
        <v>5</v>
      </c>
      <c r="E75" t="s">
        <v>11</v>
      </c>
      <c r="F75" t="s">
        <v>14</v>
      </c>
      <c r="G75" s="2">
        <f t="shared" si="4"/>
        <v>125</v>
      </c>
      <c r="H75" t="str">
        <f t="shared" si="5"/>
        <v>Friday</v>
      </c>
      <c r="I75" t="str">
        <f t="shared" si="6"/>
        <v>Online</v>
      </c>
      <c r="J75" t="str">
        <f t="shared" si="7"/>
        <v>High</v>
      </c>
    </row>
    <row r="76" spans="1:10" x14ac:dyDescent="0.25">
      <c r="A76" s="3">
        <v>45731</v>
      </c>
      <c r="B76" t="s">
        <v>9</v>
      </c>
      <c r="C76" s="1">
        <v>12</v>
      </c>
      <c r="D76" s="2">
        <v>3</v>
      </c>
      <c r="E76" t="s">
        <v>12</v>
      </c>
      <c r="F76" t="s">
        <v>14</v>
      </c>
      <c r="G76" s="2">
        <f t="shared" si="4"/>
        <v>36</v>
      </c>
      <c r="H76" t="str">
        <f t="shared" si="5"/>
        <v>Saturday</v>
      </c>
      <c r="I76" t="str">
        <f t="shared" si="6"/>
        <v>Online</v>
      </c>
      <c r="J76" t="str">
        <f t="shared" si="7"/>
        <v>Low</v>
      </c>
    </row>
    <row r="77" spans="1:10" x14ac:dyDescent="0.25">
      <c r="A77" s="3">
        <v>45732</v>
      </c>
      <c r="B77" t="s">
        <v>7</v>
      </c>
      <c r="C77" s="1">
        <v>18</v>
      </c>
      <c r="D77" s="2">
        <v>2.5</v>
      </c>
      <c r="E77" t="s">
        <v>10</v>
      </c>
      <c r="F77" t="s">
        <v>13</v>
      </c>
      <c r="G77" s="2">
        <f t="shared" si="4"/>
        <v>45</v>
      </c>
      <c r="H77" t="str">
        <f t="shared" si="5"/>
        <v>Sunday</v>
      </c>
      <c r="I77" t="str">
        <f t="shared" si="6"/>
        <v>Offline</v>
      </c>
      <c r="J77" t="str">
        <f t="shared" si="7"/>
        <v>Low</v>
      </c>
    </row>
    <row r="78" spans="1:10" x14ac:dyDescent="0.25">
      <c r="A78" s="3">
        <v>45733</v>
      </c>
      <c r="B78" t="s">
        <v>8</v>
      </c>
      <c r="C78" s="1">
        <v>30</v>
      </c>
      <c r="D78" s="2">
        <v>5</v>
      </c>
      <c r="E78" t="s">
        <v>11</v>
      </c>
      <c r="F78" t="s">
        <v>14</v>
      </c>
      <c r="G78" s="2">
        <f t="shared" si="4"/>
        <v>150</v>
      </c>
      <c r="H78" t="str">
        <f t="shared" si="5"/>
        <v>Monday</v>
      </c>
      <c r="I78" t="str">
        <f t="shared" si="6"/>
        <v>Online</v>
      </c>
      <c r="J78" t="str">
        <f t="shared" si="7"/>
        <v>High</v>
      </c>
    </row>
    <row r="79" spans="1:10" x14ac:dyDescent="0.25">
      <c r="A79" s="3">
        <v>45734</v>
      </c>
      <c r="B79" t="s">
        <v>9</v>
      </c>
      <c r="C79" s="1">
        <v>14</v>
      </c>
      <c r="D79" s="2">
        <v>3</v>
      </c>
      <c r="E79" t="s">
        <v>12</v>
      </c>
      <c r="F79" t="s">
        <v>14</v>
      </c>
      <c r="G79" s="2">
        <f t="shared" si="4"/>
        <v>42</v>
      </c>
      <c r="H79" t="str">
        <f t="shared" si="5"/>
        <v>Tuesday</v>
      </c>
      <c r="I79" t="str">
        <f t="shared" si="6"/>
        <v>Online</v>
      </c>
      <c r="J79" t="str">
        <f t="shared" si="7"/>
        <v>Low</v>
      </c>
    </row>
    <row r="80" spans="1:10" x14ac:dyDescent="0.25">
      <c r="A80" s="3">
        <v>45735</v>
      </c>
      <c r="B80" t="s">
        <v>7</v>
      </c>
      <c r="C80" s="1">
        <v>20</v>
      </c>
      <c r="D80" s="2">
        <v>2.5</v>
      </c>
      <c r="E80" t="s">
        <v>10</v>
      </c>
      <c r="F80" t="s">
        <v>13</v>
      </c>
      <c r="G80" s="2">
        <f t="shared" si="4"/>
        <v>50</v>
      </c>
      <c r="H80" t="str">
        <f t="shared" si="5"/>
        <v>Wednesday</v>
      </c>
      <c r="I80" t="str">
        <f t="shared" si="6"/>
        <v>Offline</v>
      </c>
      <c r="J80" t="str">
        <f t="shared" si="7"/>
        <v>Medium</v>
      </c>
    </row>
    <row r="81" spans="1:10" x14ac:dyDescent="0.25">
      <c r="A81" s="3">
        <v>45736</v>
      </c>
      <c r="B81" t="s">
        <v>8</v>
      </c>
      <c r="C81" s="1">
        <v>22</v>
      </c>
      <c r="D81" s="2">
        <v>5</v>
      </c>
      <c r="E81" t="s">
        <v>11</v>
      </c>
      <c r="F81" t="s">
        <v>14</v>
      </c>
      <c r="G81" s="2">
        <f t="shared" si="4"/>
        <v>110</v>
      </c>
      <c r="H81" t="str">
        <f t="shared" si="5"/>
        <v>Thursday</v>
      </c>
      <c r="I81" t="str">
        <f t="shared" si="6"/>
        <v>Online</v>
      </c>
      <c r="J81" t="str">
        <f t="shared" si="7"/>
        <v>High</v>
      </c>
    </row>
    <row r="82" spans="1:10" x14ac:dyDescent="0.25">
      <c r="A82" s="3">
        <v>45737</v>
      </c>
      <c r="B82" t="s">
        <v>9</v>
      </c>
      <c r="C82" s="1">
        <v>20</v>
      </c>
      <c r="D82" s="2">
        <v>3</v>
      </c>
      <c r="E82" t="s">
        <v>12</v>
      </c>
      <c r="F82" t="s">
        <v>14</v>
      </c>
      <c r="G82" s="2">
        <f t="shared" si="4"/>
        <v>60</v>
      </c>
      <c r="H82" t="str">
        <f t="shared" si="5"/>
        <v>Friday</v>
      </c>
      <c r="I82" t="str">
        <f t="shared" si="6"/>
        <v>Online</v>
      </c>
      <c r="J82" t="str">
        <f t="shared" si="7"/>
        <v>High</v>
      </c>
    </row>
    <row r="83" spans="1:10" x14ac:dyDescent="0.25">
      <c r="A83" s="3">
        <v>45738</v>
      </c>
      <c r="B83" t="s">
        <v>7</v>
      </c>
      <c r="C83" s="1">
        <v>10</v>
      </c>
      <c r="D83" s="2">
        <v>2.5</v>
      </c>
      <c r="E83" t="s">
        <v>10</v>
      </c>
      <c r="F83" t="s">
        <v>13</v>
      </c>
      <c r="G83" s="2">
        <f t="shared" si="4"/>
        <v>25</v>
      </c>
      <c r="H83" t="str">
        <f t="shared" si="5"/>
        <v>Saturday</v>
      </c>
      <c r="I83" t="str">
        <f t="shared" si="6"/>
        <v>Offline</v>
      </c>
      <c r="J83" t="str">
        <f t="shared" si="7"/>
        <v>Low</v>
      </c>
    </row>
    <row r="84" spans="1:10" x14ac:dyDescent="0.25">
      <c r="A84" s="3">
        <v>45739</v>
      </c>
      <c r="B84" t="s">
        <v>8</v>
      </c>
      <c r="C84" s="1">
        <v>15</v>
      </c>
      <c r="D84" s="2">
        <v>5</v>
      </c>
      <c r="E84" t="s">
        <v>11</v>
      </c>
      <c r="F84" t="s">
        <v>14</v>
      </c>
      <c r="G84" s="2">
        <f t="shared" si="4"/>
        <v>75</v>
      </c>
      <c r="H84" t="str">
        <f t="shared" si="5"/>
        <v>Sunday</v>
      </c>
      <c r="I84" t="str">
        <f t="shared" si="6"/>
        <v>Online</v>
      </c>
      <c r="J84" t="str">
        <f t="shared" si="7"/>
        <v>High</v>
      </c>
    </row>
    <row r="85" spans="1:10" x14ac:dyDescent="0.25">
      <c r="A85" s="3">
        <v>45740</v>
      </c>
      <c r="B85" t="s">
        <v>9</v>
      </c>
      <c r="C85" s="1">
        <v>25</v>
      </c>
      <c r="D85" s="2">
        <v>3</v>
      </c>
      <c r="E85" t="s">
        <v>12</v>
      </c>
      <c r="F85" t="s">
        <v>14</v>
      </c>
      <c r="G85" s="2">
        <f t="shared" si="4"/>
        <v>75</v>
      </c>
      <c r="H85" t="str">
        <f t="shared" si="5"/>
        <v>Monday</v>
      </c>
      <c r="I85" t="str">
        <f t="shared" si="6"/>
        <v>Online</v>
      </c>
      <c r="J85" t="str">
        <f t="shared" si="7"/>
        <v>High</v>
      </c>
    </row>
    <row r="86" spans="1:10" x14ac:dyDescent="0.25">
      <c r="A86" s="3">
        <v>45741</v>
      </c>
      <c r="B86" t="s">
        <v>7</v>
      </c>
      <c r="C86" s="1">
        <v>12</v>
      </c>
      <c r="D86" s="2">
        <v>2.5</v>
      </c>
      <c r="E86" t="s">
        <v>10</v>
      </c>
      <c r="F86" t="s">
        <v>13</v>
      </c>
      <c r="G86" s="2">
        <f t="shared" si="4"/>
        <v>30</v>
      </c>
      <c r="H86" t="str">
        <f t="shared" si="5"/>
        <v>Tuesday</v>
      </c>
      <c r="I86" t="str">
        <f t="shared" si="6"/>
        <v>Offline</v>
      </c>
      <c r="J86" t="str">
        <f t="shared" si="7"/>
        <v>Low</v>
      </c>
    </row>
    <row r="87" spans="1:10" x14ac:dyDescent="0.25">
      <c r="A87" s="3">
        <v>45742</v>
      </c>
      <c r="B87" t="s">
        <v>8</v>
      </c>
      <c r="C87" s="1">
        <v>18</v>
      </c>
      <c r="D87" s="2">
        <v>5</v>
      </c>
      <c r="E87" t="s">
        <v>11</v>
      </c>
      <c r="F87" t="s">
        <v>14</v>
      </c>
      <c r="G87" s="2">
        <f t="shared" si="4"/>
        <v>90</v>
      </c>
      <c r="H87" t="str">
        <f t="shared" si="5"/>
        <v>Wednesday</v>
      </c>
      <c r="I87" t="str">
        <f t="shared" si="6"/>
        <v>Online</v>
      </c>
      <c r="J87" t="str">
        <f t="shared" si="7"/>
        <v>High</v>
      </c>
    </row>
    <row r="88" spans="1:10" x14ac:dyDescent="0.25">
      <c r="A88" s="3">
        <v>45743</v>
      </c>
      <c r="B88" t="s">
        <v>9</v>
      </c>
      <c r="C88" s="1">
        <v>30</v>
      </c>
      <c r="D88" s="2">
        <v>3</v>
      </c>
      <c r="E88" t="s">
        <v>12</v>
      </c>
      <c r="F88" t="s">
        <v>14</v>
      </c>
      <c r="G88" s="2">
        <f t="shared" si="4"/>
        <v>90</v>
      </c>
      <c r="H88" t="str">
        <f t="shared" si="5"/>
        <v>Thursday</v>
      </c>
      <c r="I88" t="str">
        <f t="shared" si="6"/>
        <v>Online</v>
      </c>
      <c r="J88" t="str">
        <f t="shared" si="7"/>
        <v>High</v>
      </c>
    </row>
    <row r="89" spans="1:10" x14ac:dyDescent="0.25">
      <c r="A89" s="3">
        <v>45744</v>
      </c>
      <c r="B89" t="s">
        <v>7</v>
      </c>
      <c r="C89" s="1">
        <v>14</v>
      </c>
      <c r="D89" s="2">
        <v>2.5</v>
      </c>
      <c r="E89" t="s">
        <v>10</v>
      </c>
      <c r="F89" t="s">
        <v>13</v>
      </c>
      <c r="G89" s="2">
        <f t="shared" si="4"/>
        <v>35</v>
      </c>
      <c r="H89" t="str">
        <f t="shared" si="5"/>
        <v>Friday</v>
      </c>
      <c r="I89" t="str">
        <f t="shared" si="6"/>
        <v>Offline</v>
      </c>
      <c r="J89" t="str">
        <f t="shared" si="7"/>
        <v>Low</v>
      </c>
    </row>
    <row r="90" spans="1:10" x14ac:dyDescent="0.25">
      <c r="A90" s="3">
        <v>45745</v>
      </c>
      <c r="B90" t="s">
        <v>8</v>
      </c>
      <c r="C90" s="1">
        <v>20</v>
      </c>
      <c r="D90" s="2">
        <v>5</v>
      </c>
      <c r="E90" t="s">
        <v>11</v>
      </c>
      <c r="F90" t="s">
        <v>14</v>
      </c>
      <c r="G90" s="2">
        <f t="shared" si="4"/>
        <v>100</v>
      </c>
      <c r="H90" t="str">
        <f t="shared" si="5"/>
        <v>Saturday</v>
      </c>
      <c r="I90" t="str">
        <f t="shared" si="6"/>
        <v>Online</v>
      </c>
      <c r="J90" t="str">
        <f t="shared" si="7"/>
        <v>High</v>
      </c>
    </row>
    <row r="91" spans="1:10" x14ac:dyDescent="0.25">
      <c r="A91" s="3">
        <v>45746</v>
      </c>
      <c r="B91" t="s">
        <v>9</v>
      </c>
      <c r="C91" s="1">
        <v>22</v>
      </c>
      <c r="D91" s="2">
        <v>3</v>
      </c>
      <c r="E91" t="s">
        <v>12</v>
      </c>
      <c r="F91" t="s">
        <v>14</v>
      </c>
      <c r="G91" s="2">
        <f t="shared" si="4"/>
        <v>66</v>
      </c>
      <c r="H91" t="str">
        <f t="shared" si="5"/>
        <v>Sunday</v>
      </c>
      <c r="I91" t="str">
        <f t="shared" si="6"/>
        <v>Online</v>
      </c>
      <c r="J91" t="str">
        <f t="shared" si="7"/>
        <v>High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0753-6877-47DE-8414-1F9994046A31}">
  <dimension ref="A1:L11"/>
  <sheetViews>
    <sheetView workbookViewId="0">
      <selection activeCell="D11" activeCellId="12" sqref="A1:D1 A9 A10 A11 B9 B10 B11 C9 C10 C11 D9 D10 D11"/>
    </sheetView>
  </sheetViews>
  <sheetFormatPr defaultRowHeight="15" x14ac:dyDescent="0.25"/>
  <cols>
    <col min="1" max="1" width="25.5703125" customWidth="1"/>
    <col min="2" max="5" width="9.5703125" bestFit="1" customWidth="1"/>
  </cols>
  <sheetData>
    <row r="1" spans="1:12" x14ac:dyDescent="0.25">
      <c r="A1" s="7" t="s">
        <v>1</v>
      </c>
      <c r="B1" s="7" t="s">
        <v>7</v>
      </c>
      <c r="C1" s="7" t="s">
        <v>8</v>
      </c>
      <c r="D1" s="7" t="s">
        <v>9</v>
      </c>
      <c r="E1" s="9" t="s">
        <v>6</v>
      </c>
    </row>
    <row r="2" spans="1:12" x14ac:dyDescent="0.25">
      <c r="A2" s="8" t="s">
        <v>21</v>
      </c>
      <c r="B2" s="6">
        <f>COUNTIF(Sheet1!B2:B91, "Bread")</f>
        <v>30</v>
      </c>
      <c r="C2" s="6">
        <f>COUNTIF(Sheet1!B2:B91, "Cake")</f>
        <v>30</v>
      </c>
      <c r="D2" s="6">
        <f>COUNTIF(Sheet1!B2:B91, "Cookies")</f>
        <v>30</v>
      </c>
      <c r="E2" s="6">
        <f t="shared" ref="E2:E8" si="0">SUM(B2:D2)</f>
        <v>90</v>
      </c>
      <c r="J2" s="2"/>
      <c r="K2" s="2"/>
      <c r="L2" s="2"/>
    </row>
    <row r="3" spans="1:12" x14ac:dyDescent="0.25">
      <c r="A3" s="8" t="s">
        <v>22</v>
      </c>
      <c r="B3" s="2">
        <f>SUMIF(Sheet1!B2:B91,"Bread",Sheet1!G2:G91)</f>
        <v>1395</v>
      </c>
      <c r="C3" s="2">
        <f>SUMIF(Sheet1!B2:B91,"Cake",Sheet1!G2:G91)</f>
        <v>2790</v>
      </c>
      <c r="D3" s="2">
        <f>SUMIF(Sheet1!B2:B91,"Cookies",Sheet1!G2:G91)</f>
        <v>1674</v>
      </c>
      <c r="E3" s="2">
        <f t="shared" si="0"/>
        <v>5859</v>
      </c>
    </row>
    <row r="4" spans="1:12" x14ac:dyDescent="0.25">
      <c r="A4" s="8" t="s">
        <v>18</v>
      </c>
      <c r="B4" s="6">
        <f>SUMIF(Sheet1!B2:B91,"Bread",Sheet1!C2:C91)</f>
        <v>558</v>
      </c>
      <c r="C4" s="6">
        <f>SUMIF(Sheet1!B2:B91,"Cake",Sheet1!C2:C91)</f>
        <v>558</v>
      </c>
      <c r="D4" s="6">
        <f>SUMIF(Sheet1!B2:B91,"Cookies",Sheet1!C2:C91)</f>
        <v>558</v>
      </c>
      <c r="E4" s="6">
        <f t="shared" si="0"/>
        <v>1674</v>
      </c>
    </row>
    <row r="5" spans="1:12" x14ac:dyDescent="0.25">
      <c r="A5" s="8" t="s">
        <v>19</v>
      </c>
      <c r="B5" s="6">
        <f>COUNTIFS(Sheet1!B:B, "Bread", Sheet1!F:F, "New")</f>
        <v>30</v>
      </c>
      <c r="C5" s="6">
        <f>COUNTIFS(Sheet1!B:B, "Cake", Sheet1!F:F, "New")</f>
        <v>0</v>
      </c>
      <c r="D5" s="6">
        <f>COUNTIFS(Sheet1!B:B, "Cookies", Sheet1!F:F, "New")</f>
        <v>0</v>
      </c>
      <c r="E5" s="6">
        <f t="shared" si="0"/>
        <v>30</v>
      </c>
    </row>
    <row r="6" spans="1:12" x14ac:dyDescent="0.25">
      <c r="A6" s="8" t="s">
        <v>20</v>
      </c>
      <c r="B6" s="6">
        <f>COUNTIFS(Sheet1!B:B, "Bread", Sheet1!F:F, "Returning")</f>
        <v>0</v>
      </c>
      <c r="C6" s="6">
        <f>COUNTIFS(Sheet1!B:B, "Cake", Sheet1!F:F, "Returning")</f>
        <v>30</v>
      </c>
      <c r="D6" s="6">
        <f>COUNTIFS(Sheet1!B:B, "Cookies", Sheet1!F:F, "Returning")</f>
        <v>30</v>
      </c>
      <c r="E6" s="6">
        <f t="shared" si="0"/>
        <v>60</v>
      </c>
    </row>
    <row r="7" spans="1:12" x14ac:dyDescent="0.25">
      <c r="A7" s="8" t="s">
        <v>23</v>
      </c>
      <c r="B7" s="2">
        <f>AVERAGEIF(Sheet1!B:B, "Bread",Sheet1!D:D)</f>
        <v>2.5</v>
      </c>
      <c r="C7" s="2">
        <f>AVERAGEIF(Sheet1!B:B, "Cake",Sheet1!D:D)</f>
        <v>5</v>
      </c>
      <c r="D7" s="2">
        <f>AVERAGEIF(Sheet1!B:B, "Cookies",Sheet1!D:D)</f>
        <v>3</v>
      </c>
      <c r="E7" s="2">
        <f t="shared" si="0"/>
        <v>10.5</v>
      </c>
    </row>
    <row r="8" spans="1:12" x14ac:dyDescent="0.25">
      <c r="A8" s="8" t="s">
        <v>24</v>
      </c>
      <c r="B8" s="2">
        <f>AVERAGEIF(Sheet1!B:B, "Bread",Sheet1!G:G)</f>
        <v>46.5</v>
      </c>
      <c r="C8" s="2">
        <f>AVERAGEIF(Sheet1!B:B, "Cake",Sheet1!G:G)</f>
        <v>93</v>
      </c>
      <c r="D8" s="2">
        <f>AVERAGEIF(Sheet1!B:B, "Cookies",Sheet1!G:G)</f>
        <v>55.8</v>
      </c>
      <c r="E8" s="2">
        <f t="shared" si="0"/>
        <v>195.3</v>
      </c>
    </row>
    <row r="9" spans="1:12" x14ac:dyDescent="0.25">
      <c r="A9" s="8" t="s">
        <v>25</v>
      </c>
      <c r="B9" s="6">
        <f>COUNTIFS(Sheet1!B:B, "Bread", Sheet1!E:E, "Cash")</f>
        <v>30</v>
      </c>
      <c r="C9" s="6">
        <f>COUNTIFS(Sheet1!B:B, "Cake", Sheet1!E:E, "Cash")</f>
        <v>0</v>
      </c>
      <c r="D9" s="6">
        <f>COUNTIFS(Sheet1!B:B, "Cookies", Sheet1!E:E, "Cash")</f>
        <v>0</v>
      </c>
      <c r="E9" s="2">
        <f t="shared" ref="E9:E11" si="1">SUM(B9:D9)</f>
        <v>30</v>
      </c>
    </row>
    <row r="10" spans="1:12" x14ac:dyDescent="0.25">
      <c r="A10" s="8" t="s">
        <v>26</v>
      </c>
      <c r="B10" s="6">
        <f>COUNTIFS(Sheet1!B:B, "Bread", Sheet1!E:E, "Card")</f>
        <v>0</v>
      </c>
      <c r="C10" s="6">
        <f>COUNTIFS(Sheet1!B:B, "Cake", Sheet1!E:E, "Card")</f>
        <v>30</v>
      </c>
      <c r="D10" s="6">
        <f>COUNTIFS(Sheet1!B:B, "Cookies", Sheet1!E:E, "Card")</f>
        <v>0</v>
      </c>
      <c r="E10" s="2">
        <f t="shared" si="1"/>
        <v>30</v>
      </c>
    </row>
    <row r="11" spans="1:12" x14ac:dyDescent="0.25">
      <c r="A11" s="8" t="s">
        <v>27</v>
      </c>
      <c r="B11" s="6">
        <f>COUNTIFS(Sheet1!B:B, "Bread", Sheet1!E:E, "Transfer")</f>
        <v>0</v>
      </c>
      <c r="C11" s="6">
        <f>COUNTIFS(Sheet1!B:B, "Cake", Sheet1!E:E, "Transfer")</f>
        <v>0</v>
      </c>
      <c r="D11" s="6">
        <f>COUNTIFS(Sheet1!B:B, "Cookies", Sheet1!E:E, "Transfer")</f>
        <v>30</v>
      </c>
      <c r="E11" s="2">
        <f t="shared" si="1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D25C-B45A-49DB-9233-4BDED65E87FC}">
  <dimension ref="A2:K64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6" bestFit="1" customWidth="1"/>
    <col min="4" max="4" width="13.42578125" bestFit="1" customWidth="1"/>
    <col min="5" max="5" width="12" bestFit="1" customWidth="1"/>
    <col min="7" max="7" width="13.140625" bestFit="1" customWidth="1"/>
    <col min="8" max="8" width="22.7109375" bestFit="1" customWidth="1"/>
    <col min="10" max="10" width="13.140625" bestFit="1" customWidth="1"/>
    <col min="11" max="11" width="15.42578125" bestFit="1" customWidth="1"/>
  </cols>
  <sheetData>
    <row r="2" spans="1:11" x14ac:dyDescent="0.25">
      <c r="D2" t="s">
        <v>46</v>
      </c>
    </row>
    <row r="3" spans="1:11" x14ac:dyDescent="0.25">
      <c r="A3" s="16" t="s">
        <v>15</v>
      </c>
      <c r="B3" s="16" t="s">
        <v>28</v>
      </c>
      <c r="D3" s="15" t="s">
        <v>15</v>
      </c>
      <c r="E3" s="15" t="s">
        <v>39</v>
      </c>
      <c r="G3" s="15" t="s">
        <v>15</v>
      </c>
      <c r="H3" s="15" t="s">
        <v>17</v>
      </c>
      <c r="J3" s="15" t="s">
        <v>15</v>
      </c>
      <c r="K3" s="15" t="s">
        <v>17</v>
      </c>
    </row>
    <row r="4" spans="1:11" x14ac:dyDescent="0.25">
      <c r="A4" s="4">
        <v>45717</v>
      </c>
      <c r="B4">
        <v>3</v>
      </c>
      <c r="D4" s="14" t="s">
        <v>32</v>
      </c>
      <c r="E4">
        <v>975</v>
      </c>
      <c r="G4" s="14" t="s">
        <v>40</v>
      </c>
      <c r="H4">
        <v>558</v>
      </c>
      <c r="J4" s="14" t="s">
        <v>42</v>
      </c>
      <c r="K4">
        <v>1164</v>
      </c>
    </row>
    <row r="5" spans="1:11" x14ac:dyDescent="0.25">
      <c r="A5" s="10" t="s">
        <v>7</v>
      </c>
      <c r="B5">
        <v>3</v>
      </c>
      <c r="D5" s="10" t="s">
        <v>7</v>
      </c>
      <c r="E5">
        <v>165</v>
      </c>
      <c r="G5" s="10" t="s">
        <v>7</v>
      </c>
      <c r="H5">
        <v>558</v>
      </c>
      <c r="J5" s="10" t="s">
        <v>7</v>
      </c>
      <c r="K5">
        <v>231</v>
      </c>
    </row>
    <row r="6" spans="1:11" x14ac:dyDescent="0.25">
      <c r="A6" s="4">
        <v>45718</v>
      </c>
      <c r="B6">
        <v>3</v>
      </c>
      <c r="D6" s="10" t="s">
        <v>8</v>
      </c>
      <c r="E6">
        <v>450</v>
      </c>
      <c r="G6" s="14" t="s">
        <v>41</v>
      </c>
      <c r="H6">
        <v>1116</v>
      </c>
      <c r="J6" s="10" t="s">
        <v>8</v>
      </c>
      <c r="K6">
        <v>528</v>
      </c>
    </row>
    <row r="7" spans="1:11" x14ac:dyDescent="0.25">
      <c r="A7" s="10" t="s">
        <v>8</v>
      </c>
      <c r="B7">
        <v>3</v>
      </c>
      <c r="D7" s="10" t="s">
        <v>9</v>
      </c>
      <c r="E7">
        <v>360</v>
      </c>
      <c r="G7" s="10" t="s">
        <v>8</v>
      </c>
      <c r="H7">
        <v>558</v>
      </c>
      <c r="J7" s="10" t="s">
        <v>9</v>
      </c>
      <c r="K7">
        <v>405</v>
      </c>
    </row>
    <row r="8" spans="1:11" x14ac:dyDescent="0.25">
      <c r="A8" s="4">
        <v>45719</v>
      </c>
      <c r="B8">
        <v>3</v>
      </c>
      <c r="D8" s="14" t="s">
        <v>33</v>
      </c>
      <c r="E8">
        <v>703.5</v>
      </c>
      <c r="G8" s="10" t="s">
        <v>9</v>
      </c>
      <c r="H8">
        <v>558</v>
      </c>
      <c r="J8" s="14" t="s">
        <v>43</v>
      </c>
      <c r="K8">
        <v>360</v>
      </c>
    </row>
    <row r="9" spans="1:11" x14ac:dyDescent="0.25">
      <c r="A9" s="10" t="s">
        <v>9</v>
      </c>
      <c r="B9">
        <v>3</v>
      </c>
      <c r="D9" s="10" t="s">
        <v>7</v>
      </c>
      <c r="E9">
        <v>277.5</v>
      </c>
      <c r="G9" s="14" t="s">
        <v>16</v>
      </c>
      <c r="H9">
        <v>1674</v>
      </c>
      <c r="J9" s="10" t="s">
        <v>7</v>
      </c>
      <c r="K9">
        <v>207</v>
      </c>
    </row>
    <row r="10" spans="1:11" x14ac:dyDescent="0.25">
      <c r="A10" s="4">
        <v>45720</v>
      </c>
      <c r="B10">
        <v>3</v>
      </c>
      <c r="D10" s="10" t="s">
        <v>8</v>
      </c>
      <c r="E10">
        <v>300</v>
      </c>
      <c r="J10" s="10" t="s">
        <v>9</v>
      </c>
      <c r="K10">
        <v>153</v>
      </c>
    </row>
    <row r="11" spans="1:11" x14ac:dyDescent="0.25">
      <c r="A11" s="10" t="s">
        <v>7</v>
      </c>
      <c r="B11">
        <v>3</v>
      </c>
      <c r="D11" s="10" t="s">
        <v>9</v>
      </c>
      <c r="E11">
        <v>126</v>
      </c>
      <c r="J11" s="14" t="s">
        <v>44</v>
      </c>
      <c r="K11">
        <v>150</v>
      </c>
    </row>
    <row r="12" spans="1:11" x14ac:dyDescent="0.25">
      <c r="A12" s="4">
        <v>45721</v>
      </c>
      <c r="B12">
        <v>3</v>
      </c>
      <c r="D12" s="14" t="s">
        <v>34</v>
      </c>
      <c r="E12">
        <v>690</v>
      </c>
      <c r="G12" s="19" t="s">
        <v>15</v>
      </c>
      <c r="H12" s="19" t="s">
        <v>47</v>
      </c>
      <c r="J12" s="10" t="s">
        <v>7</v>
      </c>
      <c r="K12">
        <v>120</v>
      </c>
    </row>
    <row r="13" spans="1:11" x14ac:dyDescent="0.25">
      <c r="A13" s="10" t="s">
        <v>8</v>
      </c>
      <c r="B13">
        <v>3</v>
      </c>
      <c r="D13" s="10" t="s">
        <v>7</v>
      </c>
      <c r="E13">
        <v>150</v>
      </c>
      <c r="G13" s="14" t="s">
        <v>13</v>
      </c>
      <c r="H13" s="18">
        <v>30</v>
      </c>
      <c r="J13" s="10" t="s">
        <v>8</v>
      </c>
      <c r="K13">
        <v>30</v>
      </c>
    </row>
    <row r="14" spans="1:11" x14ac:dyDescent="0.25">
      <c r="A14" s="4">
        <v>45722</v>
      </c>
      <c r="B14">
        <v>3</v>
      </c>
      <c r="D14" s="10" t="s">
        <v>8</v>
      </c>
      <c r="E14">
        <v>450</v>
      </c>
      <c r="G14" s="14" t="s">
        <v>14</v>
      </c>
      <c r="H14" s="18">
        <v>60</v>
      </c>
      <c r="J14" s="14" t="s">
        <v>16</v>
      </c>
      <c r="K14">
        <v>1674</v>
      </c>
    </row>
    <row r="15" spans="1:11" x14ac:dyDescent="0.25">
      <c r="A15" s="10" t="s">
        <v>9</v>
      </c>
      <c r="B15">
        <v>3</v>
      </c>
      <c r="D15" s="10" t="s">
        <v>9</v>
      </c>
      <c r="E15">
        <v>90</v>
      </c>
      <c r="G15" s="14" t="s">
        <v>16</v>
      </c>
      <c r="H15" s="18">
        <v>90</v>
      </c>
    </row>
    <row r="16" spans="1:11" x14ac:dyDescent="0.25">
      <c r="A16" s="4">
        <v>45723</v>
      </c>
      <c r="B16">
        <v>3</v>
      </c>
      <c r="D16" s="14" t="s">
        <v>35</v>
      </c>
      <c r="E16">
        <v>874.5</v>
      </c>
    </row>
    <row r="17" spans="1:5" x14ac:dyDescent="0.25">
      <c r="A17" s="10" t="s">
        <v>7</v>
      </c>
      <c r="B17">
        <v>3</v>
      </c>
      <c r="D17" s="10" t="s">
        <v>7</v>
      </c>
      <c r="E17">
        <v>112.5</v>
      </c>
    </row>
    <row r="18" spans="1:5" x14ac:dyDescent="0.25">
      <c r="A18" s="4">
        <v>45724</v>
      </c>
      <c r="B18">
        <v>3</v>
      </c>
      <c r="D18" s="10" t="s">
        <v>8</v>
      </c>
      <c r="E18">
        <v>330</v>
      </c>
    </row>
    <row r="19" spans="1:5" x14ac:dyDescent="0.25">
      <c r="A19" s="10" t="s">
        <v>8</v>
      </c>
      <c r="B19">
        <v>3</v>
      </c>
      <c r="D19" s="10" t="s">
        <v>9</v>
      </c>
      <c r="E19">
        <v>432</v>
      </c>
    </row>
    <row r="20" spans="1:5" x14ac:dyDescent="0.25">
      <c r="A20" s="4">
        <v>45725</v>
      </c>
      <c r="B20">
        <v>3</v>
      </c>
      <c r="D20" s="14" t="s">
        <v>36</v>
      </c>
      <c r="E20">
        <v>885</v>
      </c>
    </row>
    <row r="21" spans="1:5" x14ac:dyDescent="0.25">
      <c r="A21" s="10" t="s">
        <v>9</v>
      </c>
      <c r="B21">
        <v>3</v>
      </c>
      <c r="D21" s="10" t="s">
        <v>7</v>
      </c>
      <c r="E21">
        <v>330</v>
      </c>
    </row>
    <row r="22" spans="1:5" x14ac:dyDescent="0.25">
      <c r="A22" s="4">
        <v>45726</v>
      </c>
      <c r="B22">
        <v>3</v>
      </c>
      <c r="D22" s="10" t="s">
        <v>8</v>
      </c>
      <c r="E22">
        <v>375</v>
      </c>
    </row>
    <row r="23" spans="1:5" x14ac:dyDescent="0.25">
      <c r="A23" s="10" t="s">
        <v>7</v>
      </c>
      <c r="B23">
        <v>3</v>
      </c>
      <c r="D23" s="10" t="s">
        <v>9</v>
      </c>
      <c r="E23">
        <v>180</v>
      </c>
    </row>
    <row r="24" spans="1:5" x14ac:dyDescent="0.25">
      <c r="A24" s="4">
        <v>45727</v>
      </c>
      <c r="B24">
        <v>3</v>
      </c>
      <c r="D24" s="14" t="s">
        <v>37</v>
      </c>
      <c r="E24">
        <v>843</v>
      </c>
    </row>
    <row r="25" spans="1:5" x14ac:dyDescent="0.25">
      <c r="A25" s="10" t="s">
        <v>8</v>
      </c>
      <c r="B25">
        <v>3</v>
      </c>
      <c r="D25" s="10" t="s">
        <v>7</v>
      </c>
      <c r="E25">
        <v>225</v>
      </c>
    </row>
    <row r="26" spans="1:5" x14ac:dyDescent="0.25">
      <c r="A26" s="4">
        <v>45728</v>
      </c>
      <c r="B26">
        <v>3</v>
      </c>
      <c r="D26" s="10" t="s">
        <v>8</v>
      </c>
      <c r="E26">
        <v>510</v>
      </c>
    </row>
    <row r="27" spans="1:5" x14ac:dyDescent="0.25">
      <c r="A27" s="10" t="s">
        <v>9</v>
      </c>
      <c r="B27">
        <v>3</v>
      </c>
      <c r="D27" s="10" t="s">
        <v>9</v>
      </c>
      <c r="E27">
        <v>108</v>
      </c>
    </row>
    <row r="28" spans="1:5" x14ac:dyDescent="0.25">
      <c r="A28" s="4">
        <v>45729</v>
      </c>
      <c r="B28">
        <v>3</v>
      </c>
      <c r="D28" s="14" t="s">
        <v>38</v>
      </c>
      <c r="E28">
        <v>888</v>
      </c>
    </row>
    <row r="29" spans="1:5" x14ac:dyDescent="0.25">
      <c r="A29" s="10" t="s">
        <v>7</v>
      </c>
      <c r="B29">
        <v>3</v>
      </c>
      <c r="D29" s="10" t="s">
        <v>7</v>
      </c>
      <c r="E29">
        <v>135</v>
      </c>
    </row>
    <row r="30" spans="1:5" x14ac:dyDescent="0.25">
      <c r="A30" s="4">
        <v>45730</v>
      </c>
      <c r="B30">
        <v>3</v>
      </c>
      <c r="D30" s="10" t="s">
        <v>8</v>
      </c>
      <c r="E30">
        <v>375</v>
      </c>
    </row>
    <row r="31" spans="1:5" x14ac:dyDescent="0.25">
      <c r="A31" s="10" t="s">
        <v>8</v>
      </c>
      <c r="B31">
        <v>3</v>
      </c>
      <c r="D31" s="10" t="s">
        <v>9</v>
      </c>
      <c r="E31">
        <v>378</v>
      </c>
    </row>
    <row r="32" spans="1:5" x14ac:dyDescent="0.25">
      <c r="A32" s="4">
        <v>45731</v>
      </c>
      <c r="B32">
        <v>3</v>
      </c>
      <c r="D32" s="14" t="s">
        <v>16</v>
      </c>
      <c r="E32">
        <v>5859</v>
      </c>
    </row>
    <row r="33" spans="1:2" x14ac:dyDescent="0.25">
      <c r="A33" s="10" t="s">
        <v>9</v>
      </c>
      <c r="B33">
        <v>3</v>
      </c>
    </row>
    <row r="34" spans="1:2" x14ac:dyDescent="0.25">
      <c r="A34" s="4">
        <v>45732</v>
      </c>
      <c r="B34">
        <v>3</v>
      </c>
    </row>
    <row r="35" spans="1:2" x14ac:dyDescent="0.25">
      <c r="A35" s="10" t="s">
        <v>7</v>
      </c>
      <c r="B35">
        <v>3</v>
      </c>
    </row>
    <row r="36" spans="1:2" x14ac:dyDescent="0.25">
      <c r="A36" s="4">
        <v>45733</v>
      </c>
      <c r="B36">
        <v>3</v>
      </c>
    </row>
    <row r="37" spans="1:2" x14ac:dyDescent="0.25">
      <c r="A37" s="10" t="s">
        <v>8</v>
      </c>
      <c r="B37">
        <v>3</v>
      </c>
    </row>
    <row r="38" spans="1:2" x14ac:dyDescent="0.25">
      <c r="A38" s="4">
        <v>45734</v>
      </c>
      <c r="B38">
        <v>3</v>
      </c>
    </row>
    <row r="39" spans="1:2" x14ac:dyDescent="0.25">
      <c r="A39" s="10" t="s">
        <v>9</v>
      </c>
      <c r="B39">
        <v>3</v>
      </c>
    </row>
    <row r="40" spans="1:2" x14ac:dyDescent="0.25">
      <c r="A40" s="4">
        <v>45735</v>
      </c>
      <c r="B40">
        <v>3</v>
      </c>
    </row>
    <row r="41" spans="1:2" x14ac:dyDescent="0.25">
      <c r="A41" s="10" t="s">
        <v>7</v>
      </c>
      <c r="B41">
        <v>3</v>
      </c>
    </row>
    <row r="42" spans="1:2" x14ac:dyDescent="0.25">
      <c r="A42" s="4">
        <v>45736</v>
      </c>
      <c r="B42">
        <v>3</v>
      </c>
    </row>
    <row r="43" spans="1:2" x14ac:dyDescent="0.25">
      <c r="A43" s="10" t="s">
        <v>8</v>
      </c>
      <c r="B43">
        <v>3</v>
      </c>
    </row>
    <row r="44" spans="1:2" x14ac:dyDescent="0.25">
      <c r="A44" s="4">
        <v>45737</v>
      </c>
      <c r="B44">
        <v>3</v>
      </c>
    </row>
    <row r="45" spans="1:2" x14ac:dyDescent="0.25">
      <c r="A45" s="10" t="s">
        <v>9</v>
      </c>
      <c r="B45">
        <v>3</v>
      </c>
    </row>
    <row r="46" spans="1:2" x14ac:dyDescent="0.25">
      <c r="A46" s="4">
        <v>45738</v>
      </c>
      <c r="B46">
        <v>3</v>
      </c>
    </row>
    <row r="47" spans="1:2" x14ac:dyDescent="0.25">
      <c r="A47" s="10" t="s">
        <v>7</v>
      </c>
      <c r="B47">
        <v>3</v>
      </c>
    </row>
    <row r="48" spans="1:2" x14ac:dyDescent="0.25">
      <c r="A48" s="4">
        <v>45739</v>
      </c>
      <c r="B48">
        <v>3</v>
      </c>
    </row>
    <row r="49" spans="1:2" x14ac:dyDescent="0.25">
      <c r="A49" s="10" t="s">
        <v>8</v>
      </c>
      <c r="B49">
        <v>3</v>
      </c>
    </row>
    <row r="50" spans="1:2" x14ac:dyDescent="0.25">
      <c r="A50" s="4">
        <v>45740</v>
      </c>
      <c r="B50">
        <v>3</v>
      </c>
    </row>
    <row r="51" spans="1:2" x14ac:dyDescent="0.25">
      <c r="A51" s="10" t="s">
        <v>9</v>
      </c>
      <c r="B51">
        <v>3</v>
      </c>
    </row>
    <row r="52" spans="1:2" x14ac:dyDescent="0.25">
      <c r="A52" s="4">
        <v>45741</v>
      </c>
      <c r="B52">
        <v>3</v>
      </c>
    </row>
    <row r="53" spans="1:2" x14ac:dyDescent="0.25">
      <c r="A53" s="10" t="s">
        <v>7</v>
      </c>
      <c r="B53">
        <v>3</v>
      </c>
    </row>
    <row r="54" spans="1:2" x14ac:dyDescent="0.25">
      <c r="A54" s="4">
        <v>45742</v>
      </c>
      <c r="B54">
        <v>3</v>
      </c>
    </row>
    <row r="55" spans="1:2" x14ac:dyDescent="0.25">
      <c r="A55" s="10" t="s">
        <v>8</v>
      </c>
      <c r="B55">
        <v>3</v>
      </c>
    </row>
    <row r="56" spans="1:2" x14ac:dyDescent="0.25">
      <c r="A56" s="4">
        <v>45743</v>
      </c>
      <c r="B56">
        <v>3</v>
      </c>
    </row>
    <row r="57" spans="1:2" x14ac:dyDescent="0.25">
      <c r="A57" s="10" t="s">
        <v>9</v>
      </c>
      <c r="B57">
        <v>3</v>
      </c>
    </row>
    <row r="58" spans="1:2" x14ac:dyDescent="0.25">
      <c r="A58" s="4">
        <v>45744</v>
      </c>
      <c r="B58">
        <v>3</v>
      </c>
    </row>
    <row r="59" spans="1:2" x14ac:dyDescent="0.25">
      <c r="A59" s="10" t="s">
        <v>7</v>
      </c>
      <c r="B59">
        <v>3</v>
      </c>
    </row>
    <row r="60" spans="1:2" x14ac:dyDescent="0.25">
      <c r="A60" s="4">
        <v>45745</v>
      </c>
      <c r="B60">
        <v>3</v>
      </c>
    </row>
    <row r="61" spans="1:2" x14ac:dyDescent="0.25">
      <c r="A61" s="10" t="s">
        <v>8</v>
      </c>
      <c r="B61">
        <v>3</v>
      </c>
    </row>
    <row r="62" spans="1:2" x14ac:dyDescent="0.25">
      <c r="A62" s="4">
        <v>45746</v>
      </c>
      <c r="B62">
        <v>3</v>
      </c>
    </row>
    <row r="63" spans="1:2" x14ac:dyDescent="0.25">
      <c r="A63" s="10" t="s">
        <v>9</v>
      </c>
      <c r="B63">
        <v>3</v>
      </c>
    </row>
    <row r="64" spans="1:2" x14ac:dyDescent="0.25">
      <c r="A64" s="4" t="s">
        <v>16</v>
      </c>
      <c r="B64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A4EE-256D-46C6-B926-436C7ADDF302}">
  <dimension ref="H1:J55"/>
  <sheetViews>
    <sheetView tabSelected="1" topLeftCell="A22" zoomScale="60" zoomScaleNormal="60" workbookViewId="0">
      <selection activeCell="J57" sqref="J57"/>
    </sheetView>
  </sheetViews>
  <sheetFormatPr defaultRowHeight="15" x14ac:dyDescent="0.25"/>
  <sheetData>
    <row r="1" spans="8:8" ht="13.5" customHeight="1" x14ac:dyDescent="0.25"/>
    <row r="4" spans="8:8" ht="18.75" x14ac:dyDescent="0.25">
      <c r="H4" s="17"/>
    </row>
    <row r="7" spans="8:8" ht="18.75" x14ac:dyDescent="0.25">
      <c r="H7" s="17"/>
    </row>
    <row r="55" spans="10:10" x14ac:dyDescent="0.25">
      <c r="J55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Akinremi Eriiseoluwa</cp:lastModifiedBy>
  <dcterms:created xsi:type="dcterms:W3CDTF">2025-04-14T22:25:07Z</dcterms:created>
  <dcterms:modified xsi:type="dcterms:W3CDTF">2025-04-24T00:25:50Z</dcterms:modified>
</cp:coreProperties>
</file>