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BE87745C-5687-4143-8B7B-6459FB371002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window_abnormal_returns" sheetId="7" r:id="rId1"/>
    <sheet name="estimation_abnormal_returns" sheetId="8" r:id="rId2"/>
    <sheet name="Sheet1" sheetId="9" r:id="rId3"/>
    <sheet name="regression_results" sheetId="1" r:id="rId4"/>
    <sheet name="window_returns" sheetId="3" r:id="rId5"/>
    <sheet name="estimation_returns" sheetId="5" r:id="rId6"/>
    <sheet name="estimation_set" sheetId="4" r:id="rId7"/>
    <sheet name="window_set" sheetId="2" r:id="rId8"/>
    <sheet name="3" sheetId="10" r:id="rId9"/>
    <sheet name="cars" sheetId="6" r:id="rId10"/>
  </sheets>
  <externalReferences>
    <externalReference r:id="rId11"/>
  </externalReferences>
  <definedNames>
    <definedName name="_xlnm._FilterDatabase" localSheetId="9" hidden="1">cars!$A$1:$I$1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0" l="1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M20" i="10" l="1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40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M39" i="10"/>
  <c r="M1" i="10"/>
  <c r="B39" i="10"/>
  <c r="B52" i="10" s="1"/>
  <c r="B20" i="10"/>
  <c r="D36" i="10" s="1"/>
  <c r="F36" i="10" s="1"/>
  <c r="B1" i="10"/>
  <c r="B2" i="8"/>
  <c r="B21" i="10" l="1"/>
  <c r="B27" i="10"/>
  <c r="B28" i="10"/>
  <c r="D21" i="10"/>
  <c r="F21" i="10" s="1"/>
  <c r="D34" i="10"/>
  <c r="F34" i="10" s="1"/>
  <c r="B35" i="10"/>
  <c r="D29" i="10"/>
  <c r="F29" i="10" s="1"/>
  <c r="G29" i="10" s="1"/>
  <c r="H29" i="10" s="1"/>
  <c r="D23" i="10"/>
  <c r="F23" i="10" s="1"/>
  <c r="G23" i="10" s="1"/>
  <c r="H23" i="10" s="1"/>
  <c r="B29" i="10"/>
  <c r="B36" i="10"/>
  <c r="B24" i="10"/>
  <c r="D31" i="10"/>
  <c r="F31" i="10" s="1"/>
  <c r="D24" i="10"/>
  <c r="F24" i="10" s="1"/>
  <c r="G24" i="10" s="1"/>
  <c r="H24" i="10" s="1"/>
  <c r="B32" i="10"/>
  <c r="D44" i="10"/>
  <c r="F44" i="10" s="1"/>
  <c r="G44" i="10" s="1"/>
  <c r="H44" i="10" s="1"/>
  <c r="D39" i="10"/>
  <c r="D25" i="10"/>
  <c r="F25" i="10" s="1"/>
  <c r="I25" i="10" s="1"/>
  <c r="D32" i="10"/>
  <c r="F32" i="10" s="1"/>
  <c r="G32" i="10" s="1"/>
  <c r="H32" i="10" s="1"/>
  <c r="B47" i="10"/>
  <c r="B2" i="10"/>
  <c r="B6" i="10"/>
  <c r="D9" i="10"/>
  <c r="F9" i="10" s="1"/>
  <c r="G9" i="10" s="1"/>
  <c r="H9" i="10" s="1"/>
  <c r="D13" i="10"/>
  <c r="F13" i="10" s="1"/>
  <c r="G13" i="10" s="1"/>
  <c r="H13" i="10" s="1"/>
  <c r="B17" i="10"/>
  <c r="D2" i="10"/>
  <c r="F2" i="10" s="1"/>
  <c r="G2" i="10" s="1"/>
  <c r="H2" i="10" s="1"/>
  <c r="D6" i="10"/>
  <c r="F6" i="10" s="1"/>
  <c r="G6" i="10" s="1"/>
  <c r="H6" i="10" s="1"/>
  <c r="B10" i="10"/>
  <c r="B14" i="10"/>
  <c r="D17" i="10"/>
  <c r="F17" i="10" s="1"/>
  <c r="G17" i="10" s="1"/>
  <c r="H17" i="10" s="1"/>
  <c r="B9" i="10"/>
  <c r="B3" i="10"/>
  <c r="B7" i="10"/>
  <c r="D10" i="10"/>
  <c r="F10" i="10" s="1"/>
  <c r="G10" i="10" s="1"/>
  <c r="H10" i="10" s="1"/>
  <c r="D14" i="10"/>
  <c r="F14" i="10" s="1"/>
  <c r="G14" i="10" s="1"/>
  <c r="H14" i="10" s="1"/>
  <c r="B11" i="10"/>
  <c r="B16" i="10"/>
  <c r="B13" i="10"/>
  <c r="D3" i="10"/>
  <c r="F3" i="10" s="1"/>
  <c r="G3" i="10" s="1"/>
  <c r="H3" i="10" s="1"/>
  <c r="D7" i="10"/>
  <c r="F7" i="10" s="1"/>
  <c r="G7" i="10" s="1"/>
  <c r="H7" i="10" s="1"/>
  <c r="B15" i="10"/>
  <c r="D12" i="10"/>
  <c r="F12" i="10" s="1"/>
  <c r="G12" i="10" s="1"/>
  <c r="H12" i="10" s="1"/>
  <c r="B4" i="10"/>
  <c r="B8" i="10"/>
  <c r="D11" i="10"/>
  <c r="F11" i="10" s="1"/>
  <c r="G11" i="10" s="1"/>
  <c r="H11" i="10" s="1"/>
  <c r="D15" i="10"/>
  <c r="F15" i="10" s="1"/>
  <c r="G15" i="10" s="1"/>
  <c r="H15" i="10" s="1"/>
  <c r="D4" i="10"/>
  <c r="F4" i="10" s="1"/>
  <c r="G4" i="10" s="1"/>
  <c r="H4" i="10" s="1"/>
  <c r="D8" i="10"/>
  <c r="F8" i="10" s="1"/>
  <c r="G8" i="10" s="1"/>
  <c r="H8" i="10" s="1"/>
  <c r="B12" i="10"/>
  <c r="B5" i="10"/>
  <c r="D16" i="10"/>
  <c r="F16" i="10" s="1"/>
  <c r="G16" i="10" s="1"/>
  <c r="H16" i="10" s="1"/>
  <c r="D5" i="10"/>
  <c r="F5" i="10" s="1"/>
  <c r="G5" i="10" s="1"/>
  <c r="H5" i="10" s="1"/>
  <c r="B26" i="10"/>
  <c r="D33" i="10"/>
  <c r="F33" i="10" s="1"/>
  <c r="G33" i="10" s="1"/>
  <c r="H33" i="10" s="1"/>
  <c r="D52" i="10"/>
  <c r="F52" i="10" s="1"/>
  <c r="D26" i="10"/>
  <c r="F26" i="10" s="1"/>
  <c r="B34" i="10"/>
  <c r="B55" i="10"/>
  <c r="B42" i="10"/>
  <c r="D47" i="10"/>
  <c r="F47" i="10" s="1"/>
  <c r="G47" i="10" s="1"/>
  <c r="H47" i="10" s="1"/>
  <c r="D55" i="10"/>
  <c r="F55" i="10" s="1"/>
  <c r="G55" i="10" s="1"/>
  <c r="H55" i="10" s="1"/>
  <c r="D42" i="10"/>
  <c r="F42" i="10" s="1"/>
  <c r="G42" i="10" s="1"/>
  <c r="H42" i="10" s="1"/>
  <c r="B53" i="10"/>
  <c r="B48" i="10"/>
  <c r="B22" i="10"/>
  <c r="D27" i="10"/>
  <c r="F27" i="10" s="1"/>
  <c r="B30" i="10"/>
  <c r="D35" i="10"/>
  <c r="F35" i="10" s="1"/>
  <c r="G35" i="10" s="1"/>
  <c r="H35" i="10" s="1"/>
  <c r="D40" i="10"/>
  <c r="F40" i="10" s="1"/>
  <c r="G40" i="10" s="1"/>
  <c r="H40" i="10" s="1"/>
  <c r="B43" i="10"/>
  <c r="D48" i="10"/>
  <c r="F48" i="10" s="1"/>
  <c r="G48" i="10" s="1"/>
  <c r="H48" i="10" s="1"/>
  <c r="B51" i="10"/>
  <c r="B50" i="10"/>
  <c r="B45" i="10"/>
  <c r="D50" i="10"/>
  <c r="F50" i="10" s="1"/>
  <c r="G50" i="10" s="1"/>
  <c r="H50" i="10" s="1"/>
  <c r="B40" i="10"/>
  <c r="D45" i="10"/>
  <c r="F45" i="10" s="1"/>
  <c r="D53" i="10"/>
  <c r="F53" i="10" s="1"/>
  <c r="D22" i="10"/>
  <c r="F22" i="10" s="1"/>
  <c r="G22" i="10" s="1"/>
  <c r="H22" i="10" s="1"/>
  <c r="B25" i="10"/>
  <c r="D30" i="10"/>
  <c r="F30" i="10" s="1"/>
  <c r="B33" i="10"/>
  <c r="D43" i="10"/>
  <c r="F43" i="10" s="1"/>
  <c r="G43" i="10" s="1"/>
  <c r="H43" i="10" s="1"/>
  <c r="B46" i="10"/>
  <c r="D51" i="10"/>
  <c r="F51" i="10" s="1"/>
  <c r="G51" i="10" s="1"/>
  <c r="H51" i="10" s="1"/>
  <c r="B54" i="10"/>
  <c r="B41" i="10"/>
  <c r="D46" i="10"/>
  <c r="F46" i="10" s="1"/>
  <c r="G46" i="10" s="1"/>
  <c r="H46" i="10" s="1"/>
  <c r="B49" i="10"/>
  <c r="D54" i="10"/>
  <c r="F54" i="10" s="1"/>
  <c r="G54" i="10" s="1"/>
  <c r="H54" i="10" s="1"/>
  <c r="B23" i="10"/>
  <c r="D28" i="10"/>
  <c r="F28" i="10" s="1"/>
  <c r="G28" i="10" s="1"/>
  <c r="H28" i="10" s="1"/>
  <c r="B31" i="10"/>
  <c r="D41" i="10"/>
  <c r="F41" i="10" s="1"/>
  <c r="G41" i="10" s="1"/>
  <c r="H41" i="10" s="1"/>
  <c r="B44" i="10"/>
  <c r="D49" i="10"/>
  <c r="F49" i="10" s="1"/>
  <c r="G49" i="10" s="1"/>
  <c r="H49" i="10" s="1"/>
  <c r="G21" i="10"/>
  <c r="H21" i="10" s="1"/>
  <c r="G30" i="10"/>
  <c r="H30" i="10" s="1"/>
  <c r="G34" i="10"/>
  <c r="H34" i="10" s="1"/>
  <c r="D20" i="10"/>
  <c r="G36" i="10"/>
  <c r="H36" i="10" s="1"/>
  <c r="G53" i="10"/>
  <c r="H53" i="10" s="1"/>
  <c r="G52" i="10"/>
  <c r="H52" i="10" s="1"/>
  <c r="D1" i="10"/>
  <c r="G27" i="10"/>
  <c r="H27" i="10" s="1"/>
  <c r="G31" i="10"/>
  <c r="H31" i="10" s="1"/>
  <c r="Q2" i="8"/>
  <c r="B17" i="7"/>
  <c r="B16" i="7"/>
  <c r="B15" i="7"/>
  <c r="B14" i="7"/>
  <c r="B13" i="7"/>
  <c r="B12" i="7"/>
  <c r="B11" i="7"/>
  <c r="B10" i="7"/>
  <c r="B9" i="7"/>
  <c r="B8" i="7"/>
  <c r="Q8" i="7" s="1"/>
  <c r="B7" i="7"/>
  <c r="B6" i="7"/>
  <c r="B5" i="7"/>
  <c r="Q5" i="7" s="1"/>
  <c r="B4" i="7"/>
  <c r="Q4" i="7" s="1"/>
  <c r="B3" i="7"/>
  <c r="B2" i="7"/>
  <c r="Q2" i="7"/>
  <c r="Q9" i="7"/>
  <c r="Q11" i="7"/>
  <c r="Q3" i="7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Q17" i="7"/>
  <c r="Q16" i="7"/>
  <c r="Q15" i="7"/>
  <c r="Q14" i="7"/>
  <c r="Q13" i="7"/>
  <c r="Q12" i="7"/>
  <c r="Q10" i="7"/>
  <c r="Q7" i="7"/>
  <c r="Q6" i="7"/>
  <c r="F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O8" i="7"/>
  <c r="N8" i="7"/>
  <c r="M8" i="7"/>
  <c r="L8" i="7"/>
  <c r="K8" i="7"/>
  <c r="J8" i="7"/>
  <c r="I8" i="7"/>
  <c r="H8" i="7"/>
  <c r="G8" i="7"/>
  <c r="F8" i="7"/>
  <c r="E8" i="7"/>
  <c r="D8" i="7"/>
  <c r="C8" i="7"/>
  <c r="O7" i="7"/>
  <c r="N7" i="7"/>
  <c r="M7" i="7"/>
  <c r="L7" i="7"/>
  <c r="K7" i="7"/>
  <c r="J7" i="7"/>
  <c r="I7" i="7"/>
  <c r="H7" i="7"/>
  <c r="G7" i="7"/>
  <c r="E7" i="7"/>
  <c r="D7" i="7"/>
  <c r="C7" i="7"/>
  <c r="O6" i="7"/>
  <c r="N6" i="7"/>
  <c r="M6" i="7"/>
  <c r="L6" i="7"/>
  <c r="K6" i="7"/>
  <c r="J6" i="7"/>
  <c r="I6" i="7"/>
  <c r="H6" i="7"/>
  <c r="G6" i="7"/>
  <c r="F6" i="7"/>
  <c r="E6" i="7"/>
  <c r="D6" i="7"/>
  <c r="C6" i="7"/>
  <c r="O5" i="7"/>
  <c r="N5" i="7"/>
  <c r="M5" i="7"/>
  <c r="L5" i="7"/>
  <c r="K5" i="7"/>
  <c r="J5" i="7"/>
  <c r="I5" i="7"/>
  <c r="H5" i="7"/>
  <c r="G5" i="7"/>
  <c r="F5" i="7"/>
  <c r="E5" i="7"/>
  <c r="D5" i="7"/>
  <c r="C5" i="7"/>
  <c r="O4" i="7"/>
  <c r="N4" i="7"/>
  <c r="M4" i="7"/>
  <c r="L4" i="7"/>
  <c r="K4" i="7"/>
  <c r="J4" i="7"/>
  <c r="I4" i="7"/>
  <c r="H4" i="7"/>
  <c r="G4" i="7"/>
  <c r="F4" i="7"/>
  <c r="E4" i="7"/>
  <c r="D4" i="7"/>
  <c r="C4" i="7"/>
  <c r="O3" i="7"/>
  <c r="N3" i="7"/>
  <c r="M3" i="7"/>
  <c r="L3" i="7"/>
  <c r="K3" i="7"/>
  <c r="J3" i="7"/>
  <c r="I3" i="7"/>
  <c r="H3" i="7"/>
  <c r="G3" i="7"/>
  <c r="F3" i="7"/>
  <c r="E3" i="7"/>
  <c r="D3" i="7"/>
  <c r="C3" i="7"/>
  <c r="O2" i="7"/>
  <c r="N2" i="7"/>
  <c r="M2" i="7"/>
  <c r="L2" i="7"/>
  <c r="K2" i="7"/>
  <c r="J2" i="7"/>
  <c r="I2" i="7"/>
  <c r="H2" i="7"/>
  <c r="G2" i="7"/>
  <c r="F2" i="7"/>
  <c r="E2" i="7"/>
  <c r="D2" i="7"/>
  <c r="C2" i="7"/>
  <c r="G25" i="10" l="1"/>
  <c r="H25" i="10" s="1"/>
  <c r="G26" i="10"/>
  <c r="H26" i="10" s="1"/>
  <c r="I26" i="10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G45" i="10"/>
  <c r="H45" i="10" s="1"/>
  <c r="I45" i="10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G20" i="7"/>
  <c r="G21" i="7" s="1"/>
  <c r="G22" i="7" s="1"/>
  <c r="F20" i="7"/>
  <c r="F21" i="7" s="1"/>
  <c r="F22" i="7" s="1"/>
  <c r="B20" i="7"/>
  <c r="B21" i="7" s="1"/>
  <c r="B22" i="7" s="1"/>
  <c r="C20" i="7"/>
  <c r="C21" i="7" s="1"/>
  <c r="C22" i="7" s="1"/>
  <c r="D20" i="7"/>
  <c r="D21" i="7" s="1"/>
  <c r="D22" i="7" s="1"/>
  <c r="E20" i="7"/>
  <c r="E21" i="7" s="1"/>
  <c r="E22" i="7" s="1"/>
  <c r="H20" i="7"/>
  <c r="H21" i="7" s="1"/>
  <c r="H22" i="7" s="1"/>
</calcChain>
</file>

<file path=xl/sharedStrings.xml><?xml version="1.0" encoding="utf-8"?>
<sst xmlns="http://schemas.openxmlformats.org/spreadsheetml/2006/main" count="184" uniqueCount="46">
  <si>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</si>
  <si>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</si>
  <si>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</si>
  <si>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</si>
  <si>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</si>
  <si>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</si>
  <si>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</si>
  <si>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</si>
  <si>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</si>
  <si>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IP</t>
  </si>
  <si>
    <t>^GSPC</t>
  </si>
  <si>
    <t>SYK</t>
  </si>
  <si>
    <t>FLT</t>
  </si>
  <si>
    <t>MDT</t>
  </si>
  <si>
    <t>ZBH</t>
  </si>
  <si>
    <t>ALGN</t>
  </si>
  <si>
    <t>TEN</t>
  </si>
  <si>
    <t>HUN</t>
  </si>
  <si>
    <t>IQV</t>
  </si>
  <si>
    <t>TUP</t>
  </si>
  <si>
    <t>MTCH</t>
  </si>
  <si>
    <t>NET</t>
  </si>
  <si>
    <t>TWI</t>
  </si>
  <si>
    <t>LEA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</si>
  <si>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</si>
  <si>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</si>
  <si>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</si>
  <si>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</si>
  <si>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</si>
  <si>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</si>
  <si>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</si>
  <si>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</si>
  <si>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</si>
  <si>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</si>
  <si>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AAR</t>
  </si>
  <si>
    <t>CAAR</t>
  </si>
  <si>
    <t>t-stat</t>
  </si>
  <si>
    <t>GRUPO E</t>
  </si>
  <si>
    <t>^GSPC/100</t>
  </si>
  <si>
    <t>R ^GSPC</t>
  </si>
  <si>
    <t>AR</t>
  </si>
  <si>
    <t>T-stat</t>
  </si>
  <si>
    <t>significant?</t>
  </si>
  <si>
    <t>CAR</t>
  </si>
  <si>
    <t>Standart Error</t>
  </si>
  <si>
    <t>^GSPC/10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</si>
</sst>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1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10" fontId="0" fillId="0" borderId="0" xfId="0" applyNumberFormat="1"/>
    <xf numFmtId="2" fontId="0" fillId="0" borderId="0" xfId="0" applyNumberFormat="1" applyAlignment="1">
      <alignment horizontal="center"/>
    </xf>
    <xf numFmtId="10" fontId="1" fillId="0" borderId="0" xfId="1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LEA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'3'!$B$2:$B$17</c:f>
              <c:numCache>
                <c:formatCode>General</c:formatCode>
                <c:ptCount val="16"/>
                <c:pt idx="0">
                  <c:v>175.55999755859381</c:v>
                </c:pt>
                <c:pt idx="1">
                  <c:v>172.3999938964844</c:v>
                </c:pt>
                <c:pt idx="2">
                  <c:v>171.77000427246091</c:v>
                </c:pt>
                <c:pt idx="3">
                  <c:v>164.3399963378906</c:v>
                </c:pt>
                <c:pt idx="4">
                  <c:v>163.82000732421881</c:v>
                </c:pt>
                <c:pt idx="5">
                  <c:v>162.3999938964844</c:v>
                </c:pt>
                <c:pt idx="6">
                  <c:v>166.8800048828125</c:v>
                </c:pt>
                <c:pt idx="7">
                  <c:v>157.3399963378906</c:v>
                </c:pt>
                <c:pt idx="8">
                  <c:v>143.99000549316409</c:v>
                </c:pt>
                <c:pt idx="9">
                  <c:v>152.77000427246091</c:v>
                </c:pt>
                <c:pt idx="10">
                  <c:v>151.0299987792969</c:v>
                </c:pt>
                <c:pt idx="11">
                  <c:v>143.1600036621094</c:v>
                </c:pt>
                <c:pt idx="12">
                  <c:v>129.1300048828125</c:v>
                </c:pt>
                <c:pt idx="13">
                  <c:v>133.3699951171875</c:v>
                </c:pt>
                <c:pt idx="14">
                  <c:v>141.25</c:v>
                </c:pt>
                <c:pt idx="15">
                  <c:v>138.16999816894531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6-423E-A360-91F160F1812F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'3'!$C$2:$C$17</c:f>
              <c:numCache>
                <c:formatCode>General</c:formatCode>
                <c:ptCount val="16"/>
                <c:pt idx="0">
                  <c:v>447.5009765625</c:v>
                </c:pt>
                <c:pt idx="1">
                  <c:v>438.02597656250003</c:v>
                </c:pt>
                <c:pt idx="2">
                  <c:v>434.88701171875005</c:v>
                </c:pt>
                <c:pt idx="3">
                  <c:v>430.47597656250002</c:v>
                </c:pt>
                <c:pt idx="4">
                  <c:v>422.55</c:v>
                </c:pt>
                <c:pt idx="5">
                  <c:v>428.87001953125002</c:v>
                </c:pt>
                <c:pt idx="6">
                  <c:v>438.46499023437502</c:v>
                </c:pt>
                <c:pt idx="7">
                  <c:v>437.39399414062501</c:v>
                </c:pt>
                <c:pt idx="8">
                  <c:v>430.6259765625</c:v>
                </c:pt>
                <c:pt idx="9">
                  <c:v>438.65400390625001</c:v>
                </c:pt>
                <c:pt idx="10">
                  <c:v>436.34902343750002</c:v>
                </c:pt>
                <c:pt idx="11">
                  <c:v>432.88701171875005</c:v>
                </c:pt>
                <c:pt idx="12">
                  <c:v>420.10898437500003</c:v>
                </c:pt>
                <c:pt idx="13">
                  <c:v>417.07001953125001</c:v>
                </c:pt>
                <c:pt idx="14">
                  <c:v>427.78798828125002</c:v>
                </c:pt>
                <c:pt idx="15">
                  <c:v>425.95200195312503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423E-A360-91F160F1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'3'!$B$20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'3'!$B$21:$B$36</c:f>
              <c:numCache>
                <c:formatCode>General</c:formatCode>
                <c:ptCount val="16"/>
                <c:pt idx="0">
                  <c:v>46.569999694824219</c:v>
                </c:pt>
                <c:pt idx="1">
                  <c:v>46.119998931884773</c:v>
                </c:pt>
                <c:pt idx="2">
                  <c:v>46.740001678466797</c:v>
                </c:pt>
                <c:pt idx="3">
                  <c:v>46.909999847412109</c:v>
                </c:pt>
                <c:pt idx="4">
                  <c:v>45.110000610351563</c:v>
                </c:pt>
                <c:pt idx="5">
                  <c:v>44.189998626708977</c:v>
                </c:pt>
                <c:pt idx="6">
                  <c:v>45.419998168945313</c:v>
                </c:pt>
                <c:pt idx="7">
                  <c:v>43.529998779296882</c:v>
                </c:pt>
                <c:pt idx="8">
                  <c:v>41.270000457763672</c:v>
                </c:pt>
                <c:pt idx="9">
                  <c:v>42.009998321533203</c:v>
                </c:pt>
                <c:pt idx="10">
                  <c:v>42.229999542236328</c:v>
                </c:pt>
                <c:pt idx="11">
                  <c:v>42.209999084472663</c:v>
                </c:pt>
                <c:pt idx="12">
                  <c:v>40.979999542236328</c:v>
                </c:pt>
                <c:pt idx="13">
                  <c:v>41.610000610351563</c:v>
                </c:pt>
                <c:pt idx="14">
                  <c:v>42.169998168945313</c:v>
                </c:pt>
                <c:pt idx="15">
                  <c:v>42.040000915527337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0-4C4F-B454-6112DE74F274}"/>
            </c:ext>
          </c:extLst>
        </c:ser>
        <c:ser>
          <c:idx val="1"/>
          <c:order val="1"/>
          <c:tx>
            <c:strRef>
              <c:f>'3'!$C$39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'3'!$C$40:$C$55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0-4C4F-B454-6112DE74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'3'!$C$39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'3'!$C$40:$C$55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2-40F6-9CBF-D79274F48E75}"/>
            </c:ext>
          </c:extLst>
        </c:ser>
        <c:ser>
          <c:idx val="2"/>
          <c:order val="1"/>
          <c:tx>
            <c:strRef>
              <c:f>'3'!$B$39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'3'!$B$40:$B$55</c:f>
              <c:numCache>
                <c:formatCode>General</c:formatCode>
                <c:ptCount val="16"/>
                <c:pt idx="0">
                  <c:v>41.159999847412109</c:v>
                </c:pt>
                <c:pt idx="1">
                  <c:v>41.040000915527337</c:v>
                </c:pt>
                <c:pt idx="2">
                  <c:v>41.200000762939453</c:v>
                </c:pt>
                <c:pt idx="3">
                  <c:v>40.630001068115227</c:v>
                </c:pt>
                <c:pt idx="4">
                  <c:v>39.909999847412109</c:v>
                </c:pt>
                <c:pt idx="5">
                  <c:v>39.200000762939453</c:v>
                </c:pt>
                <c:pt idx="6">
                  <c:v>40.5</c:v>
                </c:pt>
                <c:pt idx="7">
                  <c:v>40.439998626708977</c:v>
                </c:pt>
                <c:pt idx="8">
                  <c:v>38.180000305175781</c:v>
                </c:pt>
                <c:pt idx="9">
                  <c:v>39.659999847412109</c:v>
                </c:pt>
                <c:pt idx="10">
                  <c:v>39.119998931884773</c:v>
                </c:pt>
                <c:pt idx="11">
                  <c:v>37.909999847412109</c:v>
                </c:pt>
                <c:pt idx="12">
                  <c:v>35.970001220703118</c:v>
                </c:pt>
                <c:pt idx="13">
                  <c:v>35.509998321533203</c:v>
                </c:pt>
                <c:pt idx="14">
                  <c:v>36.959999084472663</c:v>
                </c:pt>
                <c:pt idx="15">
                  <c:v>37.970001220703118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2-40F6-9CBF-D79274F4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4762</xdr:rowOff>
    </xdr:from>
    <xdr:to>
      <xdr:col>19</xdr:col>
      <xdr:colOff>85725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67813-0BF1-4720-8E6B-C41B3211B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21</xdr:row>
      <xdr:rowOff>4762</xdr:rowOff>
    </xdr:from>
    <xdr:to>
      <xdr:col>19</xdr:col>
      <xdr:colOff>85725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BCB3-4300-4153-9A0E-CACD4717F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40</xdr:row>
      <xdr:rowOff>4762</xdr:rowOff>
    </xdr:from>
    <xdr:to>
      <xdr:col>19</xdr:col>
      <xdr:colOff>85725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FBCD5-436B-4E20-BA50-63D1BA3AC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withdra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_abnormal_returns"/>
      <sheetName val="estimation_abnormal_returns"/>
      <sheetName val="regression_results"/>
      <sheetName val="window_set"/>
      <sheetName val="window_returns"/>
      <sheetName val="estimation_set"/>
      <sheetName val="estimation_returns"/>
      <sheetName val="3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-5</v>
          </cell>
        </row>
        <row r="3">
          <cell r="A3">
            <v>-4</v>
          </cell>
        </row>
        <row r="4">
          <cell r="A4">
            <v>-3</v>
          </cell>
        </row>
        <row r="5">
          <cell r="A5">
            <v>-2</v>
          </cell>
        </row>
        <row r="6">
          <cell r="A6">
            <v>-1</v>
          </cell>
        </row>
        <row r="7">
          <cell r="A7">
            <v>0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9</v>
          </cell>
        </row>
        <row r="17">
          <cell r="A17">
            <v>10</v>
          </cell>
        </row>
        <row r="21">
          <cell r="A21">
            <v>-5</v>
          </cell>
        </row>
        <row r="22">
          <cell r="A22">
            <v>-4</v>
          </cell>
        </row>
        <row r="23">
          <cell r="A23">
            <v>-3</v>
          </cell>
        </row>
        <row r="24">
          <cell r="A24">
            <v>-2</v>
          </cell>
        </row>
        <row r="25">
          <cell r="A25">
            <v>-1</v>
          </cell>
        </row>
        <row r="26">
          <cell r="A26">
            <v>0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3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91F0-F796-4F65-857E-4DB89B943AAC}">
  <dimension ref="A1:Z22"/>
  <sheetViews>
    <sheetView workbookViewId="0">
      <selection activeCell="A20" sqref="A20:A22"/>
    </sheetView>
  </sheetViews>
  <sheetFormatPr defaultRowHeight="15" x14ac:dyDescent="0.25"/>
  <cols>
    <col min="1" max="1" width="9.28515625" bestFit="1" customWidth="1"/>
    <col min="2" max="2" width="12.7109375" bestFit="1" customWidth="1"/>
    <col min="3" max="8" width="13.140625" bestFit="1" customWidth="1"/>
    <col min="16" max="16" width="18.28515625" bestFit="1" customWidth="1"/>
    <col min="19" max="19" width="9.28515625" bestFit="1" customWidth="1"/>
    <col min="20" max="20" width="11.28515625" style="5" bestFit="1" customWidth="1"/>
    <col min="21" max="26" width="13.140625" style="5" bestFit="1" customWidth="1"/>
  </cols>
  <sheetData>
    <row r="1" spans="1:17" x14ac:dyDescent="0.25">
      <c r="A1" s="1" t="s">
        <v>26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34</v>
      </c>
    </row>
    <row r="2" spans="1:17" x14ac:dyDescent="0.25">
      <c r="A2" s="1">
        <v>-5</v>
      </c>
      <c r="B2">
        <f>window_returns!B2-window_returns!$C2*VLOOKUP(window_returns!B$1,regression_results!$B:$J,5,0)+VLOOKUP(window_returns!B$1,regression_results!$B:$J,4,0)</f>
        <v>-2.8847174672338265E-3</v>
      </c>
      <c r="C2">
        <f>window_returns!D2-window_returns!$C2*VLOOKUP(window_returns!D$1,regression_results!$B$1:$J$16,5,0)+VLOOKUP(window_returns!D$1,regression_results!$B$1:$J$16,4,0)</f>
        <v>3.4184809633857737E-3</v>
      </c>
      <c r="D2">
        <f>window_returns!E2-window_returns!$C2*VLOOKUP(window_returns!E$1,regression_results!$B$1:$J$16,5,0)+VLOOKUP(window_returns!E$1,regression_results!$B$1:$J$16,4,0)</f>
        <v>3.4212021447805642E-3</v>
      </c>
      <c r="E2">
        <f>window_returns!F2-window_returns!$C2*VLOOKUP(window_returns!F$1,regression_results!$B$1:$J$16,5,0)+VLOOKUP(window_returns!F$1,regression_results!$B$1:$J$16,4,0)</f>
        <v>-7.2926763088251622E-3</v>
      </c>
      <c r="F2">
        <f>window_returns!G2-window_returns!$C2*VLOOKUP(window_returns!G$1,regression_results!$B$1:$J$16,5,0)+VLOOKUP(window_returns!G$1,regression_results!$B$1:$J$16,4,0)</f>
        <v>2.0433510507421953E-3</v>
      </c>
      <c r="G2">
        <f>window_returns!H2-window_returns!$C2*VLOOKUP(window_returns!H$1,regression_results!$B$1:$J$16,5,0)+VLOOKUP(window_returns!H$1,regression_results!$B$1:$J$16,4,0)</f>
        <v>-7.4519950878111441E-3</v>
      </c>
      <c r="H2">
        <f>window_returns!I2-window_returns!$C2*VLOOKUP(window_returns!I$1,regression_results!$B$1:$J$16,5,0)+VLOOKUP(window_returns!I$1,regression_results!$B$1:$J$16,4,0)</f>
        <v>2.2119472987404614E-2</v>
      </c>
      <c r="I2">
        <f>window_returns!J2-window_returns!$C2*VLOOKUP(window_returns!J$1,regression_results!$B$1:$J$16,5,0)+VLOOKUP(window_returns!J$1,regression_results!$B$1:$J$16,4,0)</f>
        <v>4.2371582275765048E-2</v>
      </c>
      <c r="J2">
        <f>window_returns!K2-window_returns!$C2*VLOOKUP(window_returns!K$1,regression_results!$B$1:$J$16,5,0)+VLOOKUP(window_returns!K$1,regression_results!$B$1:$J$16,4,0)</f>
        <v>1.0780068320953408E-2</v>
      </c>
      <c r="K2">
        <f>window_returns!L2-window_returns!$C2*VLOOKUP(window_returns!L$1,regression_results!$B$1:$J$16,5,0)+VLOOKUP(window_returns!L$1,regression_results!$B$1:$J$16,4,0)</f>
        <v>7.9762126835520916E-3</v>
      </c>
      <c r="L2">
        <f>window_returns!M2-window_returns!$C2*VLOOKUP(window_returns!M$1,regression_results!$B$1:$J$16,5,0)+VLOOKUP(window_returns!M$1,regression_results!$B$1:$J$16,4,0)</f>
        <v>-1.112942722336413E-2</v>
      </c>
      <c r="M2">
        <f>window_returns!N2-window_returns!$C2*VLOOKUP(window_returns!N$1,regression_results!$B$1:$J$16,5,0)+VLOOKUP(window_returns!N$1,regression_results!$B$1:$J$16,4,0)</f>
        <v>-2.744400724704104E-2</v>
      </c>
      <c r="N2">
        <f>window_returns!O2-window_returns!$C2*VLOOKUP(window_returns!O$1,regression_results!$B$1:$J$16,5,0)+VLOOKUP(window_returns!O$1,regression_results!$B$1:$J$16,4,0)</f>
        <v>3.8345157706924371E-2</v>
      </c>
      <c r="O2">
        <f>window_returns!P2-window_returns!$C2*VLOOKUP(window_returns!P$1,regression_results!$B$1:$J$16,5,0)+VLOOKUP(window_returns!P$1,regression_results!$B$1:$J$16,4,0)</f>
        <v>1.8352985001233073E-3</v>
      </c>
      <c r="P2" s="2">
        <v>44608</v>
      </c>
      <c r="Q2">
        <f>AVERAGE(B2:O2)</f>
        <v>5.4362859499540042E-3</v>
      </c>
    </row>
    <row r="3" spans="1:17" x14ac:dyDescent="0.25">
      <c r="A3" s="1">
        <v>-4</v>
      </c>
      <c r="B3">
        <f>window_returns!B3-window_returns!$C3*VLOOKUP(window_returns!B$1,regression_results!$B:$J,5,0)+VLOOKUP(window_returns!B$1,regression_results!$B:$J,4,0)</f>
        <v>-1.9800480436398394E-4</v>
      </c>
      <c r="C3">
        <f>window_returns!D3-window_returns!$C3*VLOOKUP(window_returns!D$1,regression_results!$B$1:$J$16,5,0)+VLOOKUP(window_returns!D$1,regression_results!$B$1:$J$16,4,0)</f>
        <v>-1.163609626375652E-2</v>
      </c>
      <c r="D3">
        <f>window_returns!E3-window_returns!$C3*VLOOKUP(window_returns!E$1,regression_results!$B$1:$J$16,5,0)+VLOOKUP(window_returns!E$1,regression_results!$B$1:$J$16,4,0)</f>
        <v>-9.0704945614985752E-3</v>
      </c>
      <c r="E3">
        <f>window_returns!F3-window_returns!$C3*VLOOKUP(window_returns!F$1,regression_results!$B$1:$J$16,5,0)+VLOOKUP(window_returns!F$1,regression_results!$B$1:$J$16,4,0)</f>
        <v>-2.7718946067031239E-3</v>
      </c>
      <c r="F3">
        <f>window_returns!G3-window_returns!$C3*VLOOKUP(window_returns!G$1,regression_results!$B$1:$J$16,5,0)+VLOOKUP(window_returns!G$1,regression_results!$B$1:$J$16,4,0)</f>
        <v>-7.2010403778491154E-3</v>
      </c>
      <c r="G3">
        <f>window_returns!H3-window_returns!$C3*VLOOKUP(window_returns!H$1,regression_results!$B$1:$J$16,5,0)+VLOOKUP(window_returns!H$1,regression_results!$B$1:$J$16,4,0)</f>
        <v>-7.7762648443913977E-3</v>
      </c>
      <c r="H3">
        <f>window_returns!I3-window_returns!$C3*VLOOKUP(window_returns!I$1,regression_results!$B$1:$J$16,5,0)+VLOOKUP(window_returns!I$1,regression_results!$B$1:$J$16,4,0)</f>
        <v>-8.0633075428714149E-4</v>
      </c>
      <c r="I3">
        <f>window_returns!J3-window_returns!$C3*VLOOKUP(window_returns!J$1,regression_results!$B$1:$J$16,5,0)+VLOOKUP(window_returns!J$1,regression_results!$B$1:$J$16,4,0)</f>
        <v>2.0619673105305998E-2</v>
      </c>
      <c r="J3">
        <f>window_returns!K3-window_returns!$C3*VLOOKUP(window_returns!K$1,regression_results!$B$1:$J$16,5,0)+VLOOKUP(window_returns!K$1,regression_results!$B$1:$J$16,4,0)</f>
        <v>-8.6601804912425397E-3</v>
      </c>
      <c r="K3">
        <f>window_returns!L3-window_returns!$C3*VLOOKUP(window_returns!L$1,regression_results!$B$1:$J$16,5,0)+VLOOKUP(window_returns!L$1,regression_results!$B$1:$J$16,4,0)</f>
        <v>1.8206081880131335E-2</v>
      </c>
      <c r="L3">
        <f>window_returns!M3-window_returns!$C3*VLOOKUP(window_returns!M$1,regression_results!$B$1:$J$16,5,0)+VLOOKUP(window_returns!M$1,regression_results!$B$1:$J$16,4,0)</f>
        <v>-1.1796246222246077E-2</v>
      </c>
      <c r="M3">
        <f>window_returns!N3-window_returns!$C3*VLOOKUP(window_returns!N$1,regression_results!$B$1:$J$16,5,0)+VLOOKUP(window_returns!N$1,regression_results!$B$1:$J$16,4,0)</f>
        <v>4.0777256432431869E-3</v>
      </c>
      <c r="N3">
        <f>window_returns!O3-window_returns!$C3*VLOOKUP(window_returns!O$1,regression_results!$B$1:$J$16,5,0)+VLOOKUP(window_returns!O$1,regression_results!$B$1:$J$16,4,0)</f>
        <v>-1.6451912346891397E-2</v>
      </c>
      <c r="O3">
        <f>window_returns!P3-window_returns!$C3*VLOOKUP(window_returns!P$1,regression_results!$B$1:$J$16,5,0)+VLOOKUP(window_returns!P$1,regression_results!$B$1:$J$16,4,0)</f>
        <v>3.9015709253058389E-3</v>
      </c>
      <c r="P3" s="2">
        <v>44609</v>
      </c>
      <c r="Q3">
        <f t="shared" ref="Q3:Q17" si="0">AVERAGE(B3:O3)</f>
        <v>-2.1116724085173933E-3</v>
      </c>
    </row>
    <row r="4" spans="1:17" x14ac:dyDescent="0.25">
      <c r="A4" s="1">
        <v>-3</v>
      </c>
      <c r="B4">
        <f>window_returns!B4-window_returns!$C4*VLOOKUP(window_returns!B$1,regression_results!$B:$J,5,0)+VLOOKUP(window_returns!B$1,regression_results!$B:$J,4,0)</f>
        <v>1.7148015650410381E-2</v>
      </c>
      <c r="C4">
        <f>window_returns!D4-window_returns!$C4*VLOOKUP(window_returns!D$1,regression_results!$B$1:$J$16,5,0)+VLOOKUP(window_returns!D$1,regression_results!$B$1:$J$16,4,0)</f>
        <v>-6.5891406574166578E-3</v>
      </c>
      <c r="D4">
        <f>window_returns!E4-window_returns!$C4*VLOOKUP(window_returns!E$1,regression_results!$B$1:$J$16,5,0)+VLOOKUP(window_returns!E$1,regression_results!$B$1:$J$16,4,0)</f>
        <v>4.3485389857377708E-3</v>
      </c>
      <c r="E4">
        <f>window_returns!F4-window_returns!$C4*VLOOKUP(window_returns!F$1,regression_results!$B$1:$J$16,5,0)+VLOOKUP(window_returns!F$1,regression_results!$B$1:$J$16,4,0)</f>
        <v>-6.9182425649408075E-3</v>
      </c>
      <c r="F4">
        <f>window_returns!G4-window_returns!$C4*VLOOKUP(window_returns!G$1,regression_results!$B$1:$J$16,5,0)+VLOOKUP(window_returns!G$1,regression_results!$B$1:$J$16,4,0)</f>
        <v>1.3092346921713486E-2</v>
      </c>
      <c r="G4">
        <f>window_returns!H4-window_returns!$C4*VLOOKUP(window_returns!H$1,regression_results!$B$1:$J$16,5,0)+VLOOKUP(window_returns!H$1,regression_results!$B$1:$J$16,4,0)</f>
        <v>5.8166796386554037E-3</v>
      </c>
      <c r="H4">
        <f>window_returns!I4-window_returns!$C4*VLOOKUP(window_returns!I$1,regression_results!$B$1:$J$16,5,0)+VLOOKUP(window_returns!I$1,regression_results!$B$1:$J$16,4,0)</f>
        <v>3.4157675477368326E-3</v>
      </c>
      <c r="I4">
        <f>window_returns!J4-window_returns!$C4*VLOOKUP(window_returns!J$1,regression_results!$B$1:$J$16,5,0)+VLOOKUP(window_returns!J$1,regression_results!$B$1:$J$16,4,0)</f>
        <v>1.5605298964881109E-2</v>
      </c>
      <c r="J4">
        <f>window_returns!K4-window_returns!$C4*VLOOKUP(window_returns!K$1,regression_results!$B$1:$J$16,5,0)+VLOOKUP(window_returns!K$1,regression_results!$B$1:$J$16,4,0)</f>
        <v>1.1539812479428506E-2</v>
      </c>
      <c r="K4">
        <f>window_returns!L4-window_returns!$C4*VLOOKUP(window_returns!L$1,regression_results!$B$1:$J$16,5,0)+VLOOKUP(window_returns!L$1,regression_results!$B$1:$J$16,4,0)</f>
        <v>-3.4787148010102686E-2</v>
      </c>
      <c r="L4">
        <f>window_returns!M4-window_returns!$C4*VLOOKUP(window_returns!M$1,regression_results!$B$1:$J$16,5,0)+VLOOKUP(window_returns!M$1,regression_results!$B$1:$J$16,4,0)</f>
        <v>-2.7511606102188921E-2</v>
      </c>
      <c r="M4">
        <f>window_returns!N4-window_returns!$C4*VLOOKUP(window_returns!N$1,regression_results!$B$1:$J$16,5,0)+VLOOKUP(window_returns!N$1,regression_results!$B$1:$J$16,4,0)</f>
        <v>-4.9261457582591511E-2</v>
      </c>
      <c r="N4">
        <f>window_returns!O4-window_returns!$C4*VLOOKUP(window_returns!O$1,regression_results!$B$1:$J$16,5,0)+VLOOKUP(window_returns!O$1,regression_results!$B$1:$J$16,4,0)</f>
        <v>-6.9458991795514711E-3</v>
      </c>
      <c r="O4">
        <f>window_returns!P4-window_returns!$C4*VLOOKUP(window_returns!P$1,regression_results!$B$1:$J$16,5,0)+VLOOKUP(window_returns!P$1,regression_results!$B$1:$J$16,4,0)</f>
        <v>4.0857145888271284E-3</v>
      </c>
      <c r="P4" s="2">
        <v>44610</v>
      </c>
      <c r="Q4">
        <f t="shared" si="0"/>
        <v>-4.06866566567153E-3</v>
      </c>
    </row>
    <row r="5" spans="1:17" x14ac:dyDescent="0.25">
      <c r="A5" s="1">
        <v>-2</v>
      </c>
      <c r="B5">
        <f>window_returns!B5-window_returns!$C5*VLOOKUP(window_returns!B$1,regression_results!$B:$J,5,0)+VLOOKUP(window_returns!B$1,regression_results!$B:$J,4,0)</f>
        <v>8.6334815927224789E-3</v>
      </c>
      <c r="C5">
        <f>window_returns!D5-window_returns!$C5*VLOOKUP(window_returns!D$1,regression_results!$B$1:$J$16,5,0)+VLOOKUP(window_returns!D$1,regression_results!$B$1:$J$16,4,0)</f>
        <v>1.8133386565763118E-2</v>
      </c>
      <c r="D5">
        <f>window_returns!E5-window_returns!$C5*VLOOKUP(window_returns!E$1,regression_results!$B$1:$J$16,5,0)+VLOOKUP(window_returns!E$1,regression_results!$B$1:$J$16,4,0)</f>
        <v>3.1780152206770163E-2</v>
      </c>
      <c r="E5">
        <f>window_returns!F5-window_returns!$C5*VLOOKUP(window_returns!F$1,regression_results!$B$1:$J$16,5,0)+VLOOKUP(window_returns!F$1,regression_results!$B$1:$J$16,4,0)</f>
        <v>3.6425643417083806E-2</v>
      </c>
      <c r="F5">
        <f>window_returns!G5-window_returns!$C5*VLOOKUP(window_returns!G$1,regression_results!$B$1:$J$16,5,0)+VLOOKUP(window_returns!G$1,regression_results!$B$1:$J$16,4,0)</f>
        <v>2.232665939545643E-2</v>
      </c>
      <c r="G5">
        <f>window_returns!H5-window_returns!$C5*VLOOKUP(window_returns!H$1,regression_results!$B$1:$J$16,5,0)+VLOOKUP(window_returns!H$1,regression_results!$B$1:$J$16,4,0)</f>
        <v>8.8253702373893364E-3</v>
      </c>
      <c r="H5">
        <f>window_returns!I5-window_returns!$C5*VLOOKUP(window_returns!I$1,regression_results!$B$1:$J$16,5,0)+VLOOKUP(window_returns!I$1,regression_results!$B$1:$J$16,4,0)</f>
        <v>-3.9751837857356982E-2</v>
      </c>
      <c r="I5">
        <f>window_returns!J5-window_returns!$C5*VLOOKUP(window_returns!J$1,regression_results!$B$1:$J$16,5,0)+VLOOKUP(window_returns!J$1,regression_results!$B$1:$J$16,4,0)</f>
        <v>2.8153174295809848E-4</v>
      </c>
      <c r="J5">
        <f>window_returns!K5-window_returns!$C5*VLOOKUP(window_returns!K$1,regression_results!$B$1:$J$16,5,0)+VLOOKUP(window_returns!K$1,regression_results!$B$1:$J$16,4,0)</f>
        <v>-1.9522198867425945E-3</v>
      </c>
      <c r="K5">
        <f>window_returns!L5-window_returns!$C5*VLOOKUP(window_returns!L$1,regression_results!$B$1:$J$16,5,0)+VLOOKUP(window_returns!L$1,regression_results!$B$1:$J$16,4,0)</f>
        <v>-2.99774416014622E-2</v>
      </c>
      <c r="L5">
        <f>window_returns!M5-window_returns!$C5*VLOOKUP(window_returns!M$1,regression_results!$B$1:$J$16,5,0)+VLOOKUP(window_returns!M$1,regression_results!$B$1:$J$16,4,0)</f>
        <v>1.3191824942885918E-2</v>
      </c>
      <c r="M5">
        <f>window_returns!N5-window_returns!$C5*VLOOKUP(window_returns!N$1,regression_results!$B$1:$J$16,5,0)+VLOOKUP(window_returns!N$1,regression_results!$B$1:$J$16,4,0)</f>
        <v>2.8831882147662663E-2</v>
      </c>
      <c r="N5">
        <f>window_returns!O5-window_returns!$C5*VLOOKUP(window_returns!O$1,regression_results!$B$1:$J$16,5,0)+VLOOKUP(window_returns!O$1,regression_results!$B$1:$J$16,4,0)</f>
        <v>-9.8517464271777513E-3</v>
      </c>
      <c r="O5">
        <f>window_returns!P5-window_returns!$C5*VLOOKUP(window_returns!P$1,regression_results!$B$1:$J$16,5,0)+VLOOKUP(window_returns!P$1,regression_results!$B$1:$J$16,4,0)</f>
        <v>-3.3446067832283044E-2</v>
      </c>
      <c r="P5" s="2">
        <v>44614</v>
      </c>
      <c r="Q5">
        <f t="shared" si="0"/>
        <v>3.8179013316906756E-3</v>
      </c>
    </row>
    <row r="6" spans="1:17" x14ac:dyDescent="0.25">
      <c r="A6" s="1">
        <v>-1</v>
      </c>
      <c r="B6">
        <f>window_returns!B6-window_returns!$C6*VLOOKUP(window_returns!B$1,regression_results!$B:$J,5,0)+VLOOKUP(window_returns!B$1,regression_results!$B:$J,4,0)</f>
        <v>-3.0748620708291118E-2</v>
      </c>
      <c r="C6">
        <f>window_returns!D6-window_returns!$C6*VLOOKUP(window_returns!D$1,regression_results!$B$1:$J$16,5,0)+VLOOKUP(window_returns!D$1,regression_results!$B$1:$J$16,4,0)</f>
        <v>3.0758359218195721E-2</v>
      </c>
      <c r="D6">
        <f>window_returns!E6-window_returns!$C6*VLOOKUP(window_returns!E$1,regression_results!$B$1:$J$16,5,0)+VLOOKUP(window_returns!E$1,regression_results!$B$1:$J$16,4,0)</f>
        <v>1.4684069060330179E-2</v>
      </c>
      <c r="E6">
        <f>window_returns!F6-window_returns!$C6*VLOOKUP(window_returns!F$1,regression_results!$B$1:$J$16,5,0)+VLOOKUP(window_returns!F$1,regression_results!$B$1:$J$16,4,0)</f>
        <v>3.2768537078611965E-3</v>
      </c>
      <c r="F6">
        <f>window_returns!G6-window_returns!$C6*VLOOKUP(window_returns!G$1,regression_results!$B$1:$J$16,5,0)+VLOOKUP(window_returns!G$1,regression_results!$B$1:$J$16,4,0)</f>
        <v>8.6492509180103993E-3</v>
      </c>
      <c r="G6">
        <f>window_returns!H6-window_returns!$C6*VLOOKUP(window_returns!H$1,regression_results!$B$1:$J$16,5,0)+VLOOKUP(window_returns!H$1,regression_results!$B$1:$J$16,4,0)</f>
        <v>1.1109751666886155E-2</v>
      </c>
      <c r="H6">
        <f>window_returns!I6-window_returns!$C6*VLOOKUP(window_returns!I$1,regression_results!$B$1:$J$16,5,0)+VLOOKUP(window_returns!I$1,regression_results!$B$1:$J$16,4,0)</f>
        <v>0.68480152186847321</v>
      </c>
      <c r="I6">
        <f>window_returns!J6-window_returns!$C6*VLOOKUP(window_returns!J$1,regression_results!$B$1:$J$16,5,0)+VLOOKUP(window_returns!J$1,regression_results!$B$1:$J$16,4,0)</f>
        <v>3.3152379618351753E-3</v>
      </c>
      <c r="J6">
        <f>window_returns!K6-window_returns!$C6*VLOOKUP(window_returns!K$1,regression_results!$B$1:$J$16,5,0)+VLOOKUP(window_returns!K$1,regression_results!$B$1:$J$16,4,0)</f>
        <v>-1.0062640158832394E-3</v>
      </c>
      <c r="K6">
        <f>window_returns!L6-window_returns!$C6*VLOOKUP(window_returns!L$1,regression_results!$B$1:$J$16,5,0)+VLOOKUP(window_returns!L$1,regression_results!$B$1:$J$16,4,0)</f>
        <v>-9.1778557013182278E-4</v>
      </c>
      <c r="L6">
        <f>window_returns!M6-window_returns!$C6*VLOOKUP(window_returns!M$1,regression_results!$B$1:$J$16,5,0)+VLOOKUP(window_returns!M$1,regression_results!$B$1:$J$16,4,0)</f>
        <v>6.276198581624785E-3</v>
      </c>
      <c r="M6">
        <f>window_returns!N6-window_returns!$C6*VLOOKUP(window_returns!N$1,regression_results!$B$1:$J$16,5,0)+VLOOKUP(window_returns!N$1,regression_results!$B$1:$J$16,4,0)</f>
        <v>3.364588947270504E-2</v>
      </c>
      <c r="N6">
        <f>window_returns!O6-window_returns!$C6*VLOOKUP(window_returns!O$1,regression_results!$B$1:$J$16,5,0)+VLOOKUP(window_returns!O$1,regression_results!$B$1:$J$16,4,0)</f>
        <v>7.0186526536291632E-3</v>
      </c>
      <c r="O6">
        <f>window_returns!P6-window_returns!$C6*VLOOKUP(window_returns!P$1,regression_results!$B$1:$J$16,5,0)+VLOOKUP(window_returns!P$1,regression_results!$B$1:$J$16,4,0)</f>
        <v>1.605779139825534E-2</v>
      </c>
      <c r="P6" s="2">
        <v>44615</v>
      </c>
      <c r="Q6">
        <f t="shared" si="0"/>
        <v>5.6208636158107166E-2</v>
      </c>
    </row>
    <row r="7" spans="1:17" x14ac:dyDescent="0.25">
      <c r="A7" s="1">
        <v>0</v>
      </c>
      <c r="B7">
        <f>window_returns!B7-window_returns!$C7*VLOOKUP(window_returns!B$1,regression_results!$B:$J,5,0)+VLOOKUP(window_returns!B$1,regression_results!$B:$J,4,0)</f>
        <v>-2.5679506639524344E-2</v>
      </c>
      <c r="C7">
        <f>window_returns!D7-window_returns!$C7*VLOOKUP(window_returns!D$1,regression_results!$B$1:$J$16,5,0)+VLOOKUP(window_returns!D$1,regression_results!$B$1:$J$16,4,0)</f>
        <v>3.7085536667805369E-3</v>
      </c>
      <c r="D7">
        <f>window_returns!E7-window_returns!$C7*VLOOKUP(window_returns!E$1,regression_results!$B$1:$J$16,5,0)+VLOOKUP(window_returns!E$1,regression_results!$B$1:$J$16,4,0)</f>
        <v>-8.9666075893910478E-3</v>
      </c>
      <c r="E7">
        <f>window_returns!F7-window_returns!$C7*VLOOKUP(window_returns!F$1,regression_results!$B$1:$J$16,5,0)+VLOOKUP(window_returns!F$1,regression_results!$B$1:$J$16,4,0)</f>
        <v>-4.148880351107464E-3</v>
      </c>
      <c r="F7">
        <f>window_returns!G7-window_returns!$C7*VLOOKUP(window_returns!G$1,regression_results!$B$1:$J$16,5,0)+VLOOKUP(window_returns!G$1,regression_results!$B$1:$J$16,4,0)</f>
        <v>-2.7147384250554127E-3</v>
      </c>
      <c r="G7">
        <f>window_returns!H7-window_returns!$C7*VLOOKUP(window_returns!H$1,regression_results!$B$1:$J$16,5,0)+VLOOKUP(window_returns!H$1,regression_results!$B$1:$J$16,4,0)</f>
        <v>2.1897317862132452E-2</v>
      </c>
      <c r="H7">
        <f>window_returns!I7-window_returns!$C7*VLOOKUP(window_returns!I$1,regression_results!$B$1:$J$16,5,0)+VLOOKUP(window_returns!I$1,regression_results!$B$1:$J$16,4,0)</f>
        <v>-2.6169201177718562E-2</v>
      </c>
      <c r="I7">
        <f>window_returns!J7-window_returns!$C7*VLOOKUP(window_returns!J$1,regression_results!$B$1:$J$16,5,0)+VLOOKUP(window_returns!J$1,regression_results!$B$1:$J$16,4,0)</f>
        <v>-2.4576723999907665E-2</v>
      </c>
      <c r="J7">
        <f>window_returns!K7-window_returns!$C7*VLOOKUP(window_returns!K$1,regression_results!$B$1:$J$16,5,0)+VLOOKUP(window_returns!K$1,regression_results!$B$1:$J$16,4,0)</f>
        <v>5.9344146391616687E-3</v>
      </c>
      <c r="K7">
        <f>window_returns!L7-window_returns!$C7*VLOOKUP(window_returns!L$1,regression_results!$B$1:$J$16,5,0)+VLOOKUP(window_returns!L$1,regression_results!$B$1:$J$16,4,0)</f>
        <v>1.0234577986028118E-2</v>
      </c>
      <c r="L7">
        <f>window_returns!M7-window_returns!$C7*VLOOKUP(window_returns!M$1,regression_results!$B$1:$J$16,5,0)+VLOOKUP(window_returns!M$1,regression_results!$B$1:$J$16,4,0)</f>
        <v>5.296765218240674E-2</v>
      </c>
      <c r="M7">
        <f>window_returns!N7-window_returns!$C7*VLOOKUP(window_returns!N$1,regression_results!$B$1:$J$16,5,0)+VLOOKUP(window_returns!N$1,regression_results!$B$1:$J$16,4,0)</f>
        <v>0.12440684645492384</v>
      </c>
      <c r="N7">
        <f>window_returns!O7-window_returns!$C7*VLOOKUP(window_returns!O$1,regression_results!$B$1:$J$16,5,0)+VLOOKUP(window_returns!O$1,regression_results!$B$1:$J$16,4,0)</f>
        <v>2.8386510292039577E-2</v>
      </c>
      <c r="O7">
        <f>window_returns!P7-window_returns!$C7*VLOOKUP(window_returns!P$1,regression_results!$B$1:$J$16,5,0)+VLOOKUP(window_returns!P$1,regression_results!$B$1:$J$16,4,0)</f>
        <v>-2.3167671359748968E-2</v>
      </c>
      <c r="P7" s="2">
        <v>44616</v>
      </c>
      <c r="Q7">
        <f t="shared" si="0"/>
        <v>9.4366102529299632E-3</v>
      </c>
    </row>
    <row r="8" spans="1:17" x14ac:dyDescent="0.25">
      <c r="A8" s="1">
        <v>1</v>
      </c>
      <c r="B8">
        <f>window_returns!B8-window_returns!$C8*VLOOKUP(window_returns!B$1,regression_results!$B:$J,5,0)+VLOOKUP(window_returns!B$1,regression_results!$B:$J,4,0)</f>
        <v>1.9449878954870568E-2</v>
      </c>
      <c r="C8">
        <f>window_returns!D8-window_returns!$C8*VLOOKUP(window_returns!D$1,regression_results!$B$1:$J$16,5,0)+VLOOKUP(window_returns!D$1,regression_results!$B$1:$J$16,4,0)</f>
        <v>1.224130585301139E-2</v>
      </c>
      <c r="D8">
        <f>window_returns!E8-window_returns!$C8*VLOOKUP(window_returns!E$1,regression_results!$B$1:$J$16,5,0)+VLOOKUP(window_returns!E$1,regression_results!$B$1:$J$16,4,0)</f>
        <v>-1.0215185094924119E-2</v>
      </c>
      <c r="E8">
        <f>window_returns!F8-window_returns!$C8*VLOOKUP(window_returns!F$1,regression_results!$B$1:$J$16,5,0)+VLOOKUP(window_returns!F$1,regression_results!$B$1:$J$16,4,0)</f>
        <v>1.3240153631863167E-2</v>
      </c>
      <c r="F8">
        <f>window_returns!G8-window_returns!$C8*VLOOKUP(window_returns!G$1,regression_results!$B$1:$J$16,5,0)+VLOOKUP(window_returns!G$1,regression_results!$B$1:$J$16,4,0)</f>
        <v>1.0953716184052598E-2</v>
      </c>
      <c r="G8">
        <f>window_returns!H8-window_returns!$C8*VLOOKUP(window_returns!H$1,regression_results!$B$1:$J$16,5,0)+VLOOKUP(window_returns!H$1,regression_results!$B$1:$J$16,4,0)</f>
        <v>-3.9249659346919499E-2</v>
      </c>
      <c r="H8">
        <f>window_returns!I8-window_returns!$C8*VLOOKUP(window_returns!I$1,regression_results!$B$1:$J$16,5,0)+VLOOKUP(window_returns!I$1,regression_results!$B$1:$J$16,4,0)</f>
        <v>-2.5082006256279016E-2</v>
      </c>
      <c r="I8">
        <f>window_returns!J8-window_returns!$C8*VLOOKUP(window_returns!J$1,regression_results!$B$1:$J$16,5,0)+VLOOKUP(window_returns!J$1,regression_results!$B$1:$J$16,4,0)</f>
        <v>1.993952987142085E-2</v>
      </c>
      <c r="J8">
        <f>window_returns!K8-window_returns!$C8*VLOOKUP(window_returns!K$1,regression_results!$B$1:$J$16,5,0)+VLOOKUP(window_returns!K$1,regression_results!$B$1:$J$16,4,0)</f>
        <v>-1.0289311398174847E-3</v>
      </c>
      <c r="K8">
        <f>window_returns!L8-window_returns!$C8*VLOOKUP(window_returns!L$1,regression_results!$B$1:$J$16,5,0)+VLOOKUP(window_returns!L$1,regression_results!$B$1:$J$16,4,0)</f>
        <v>-1.5299376944009442E-2</v>
      </c>
      <c r="L8">
        <f>window_returns!M8-window_returns!$C8*VLOOKUP(window_returns!M$1,regression_results!$B$1:$J$16,5,0)+VLOOKUP(window_returns!M$1,regression_results!$B$1:$J$16,4,0)</f>
        <v>-3.5859241260198932E-2</v>
      </c>
      <c r="M8">
        <f>window_returns!N8-window_returns!$C8*VLOOKUP(window_returns!N$1,regression_results!$B$1:$J$16,5,0)+VLOOKUP(window_returns!N$1,regression_results!$B$1:$J$16,4,0)</f>
        <v>-6.3891583194177204E-2</v>
      </c>
      <c r="N8">
        <f>window_returns!O8-window_returns!$C8*VLOOKUP(window_returns!O$1,regression_results!$B$1:$J$16,5,0)+VLOOKUP(window_returns!O$1,regression_results!$B$1:$J$16,4,0)</f>
        <v>5.6881702862851009E-3</v>
      </c>
      <c r="O8">
        <f>window_returns!P8-window_returns!$C8*VLOOKUP(window_returns!P$1,regression_results!$B$1:$J$16,5,0)+VLOOKUP(window_returns!P$1,regression_results!$B$1:$J$16,4,0)</f>
        <v>5.4150436005181192E-3</v>
      </c>
      <c r="P8" s="2">
        <v>44617</v>
      </c>
      <c r="Q8">
        <f t="shared" si="0"/>
        <v>-7.4070132038788501E-3</v>
      </c>
    </row>
    <row r="9" spans="1:17" x14ac:dyDescent="0.25">
      <c r="A9" s="1">
        <v>2</v>
      </c>
      <c r="B9">
        <f>window_returns!B9-window_returns!$C9*VLOOKUP(window_returns!B$1,regression_results!$B:$J,5,0)+VLOOKUP(window_returns!B$1,regression_results!$B:$J,4,0)</f>
        <v>-4.0617867587089858E-2</v>
      </c>
      <c r="C9">
        <f>window_returns!D9-window_returns!$C9*VLOOKUP(window_returns!D$1,regression_results!$B$1:$J$16,5,0)+VLOOKUP(window_returns!D$1,regression_results!$B$1:$J$16,4,0)</f>
        <v>-6.2283445206238498E-3</v>
      </c>
      <c r="D9">
        <f>window_returns!E9-window_returns!$C9*VLOOKUP(window_returns!E$1,regression_results!$B$1:$J$16,5,0)+VLOOKUP(window_returns!E$1,regression_results!$B$1:$J$16,4,0)</f>
        <v>-8.5007798111385972E-3</v>
      </c>
      <c r="E9">
        <f>window_returns!F9-window_returns!$C9*VLOOKUP(window_returns!F$1,regression_results!$B$1:$J$16,5,0)+VLOOKUP(window_returns!F$1,regression_results!$B$1:$J$16,4,0)</f>
        <v>-6.3219434875811083E-3</v>
      </c>
      <c r="F9">
        <f>window_returns!G9-window_returns!$C9*VLOOKUP(window_returns!G$1,regression_results!$B$1:$J$16,5,0)+VLOOKUP(window_returns!G$1,regression_results!$B$1:$J$16,4,0)</f>
        <v>5.135489445728135E-3</v>
      </c>
      <c r="G9">
        <f>window_returns!H9-window_returns!$C9*VLOOKUP(window_returns!H$1,regression_results!$B$1:$J$16,5,0)+VLOOKUP(window_returns!H$1,regression_results!$B$1:$J$16,4,0)</f>
        <v>5.0421757352345263E-4</v>
      </c>
      <c r="H9">
        <f>window_returns!I9-window_returns!$C9*VLOOKUP(window_returns!I$1,regression_results!$B$1:$J$16,5,0)+VLOOKUP(window_returns!I$1,regression_results!$B$1:$J$16,4,0)</f>
        <v>5.5313692921376721E-4</v>
      </c>
      <c r="I9">
        <f>window_returns!J9-window_returns!$C9*VLOOKUP(window_returns!J$1,regression_results!$B$1:$J$16,5,0)+VLOOKUP(window_returns!J$1,regression_results!$B$1:$J$16,4,0)</f>
        <v>6.2814625463818129E-3</v>
      </c>
      <c r="J9">
        <f>window_returns!K9-window_returns!$C9*VLOOKUP(window_returns!K$1,regression_results!$B$1:$J$16,5,0)+VLOOKUP(window_returns!K$1,regression_results!$B$1:$J$16,4,0)</f>
        <v>-1.808010140340598E-2</v>
      </c>
      <c r="K9">
        <f>window_returns!L9-window_returns!$C9*VLOOKUP(window_returns!L$1,regression_results!$B$1:$J$16,5,0)+VLOOKUP(window_returns!L$1,regression_results!$B$1:$J$16,4,0)</f>
        <v>0.11805831598743054</v>
      </c>
      <c r="L9">
        <f>window_returns!M9-window_returns!$C9*VLOOKUP(window_returns!M$1,regression_results!$B$1:$J$16,5,0)+VLOOKUP(window_returns!M$1,regression_results!$B$1:$J$16,4,0)</f>
        <v>-1.1514986634964535E-2</v>
      </c>
      <c r="M9">
        <f>window_returns!N9-window_returns!$C9*VLOOKUP(window_returns!N$1,regression_results!$B$1:$J$16,5,0)+VLOOKUP(window_returns!N$1,regression_results!$B$1:$J$16,4,0)</f>
        <v>7.7116725780783005E-2</v>
      </c>
      <c r="N9">
        <f>window_returns!O9-window_returns!$C9*VLOOKUP(window_returns!O$1,regression_results!$B$1:$J$16,5,0)+VLOOKUP(window_returns!O$1,regression_results!$B$1:$J$16,4,0)</f>
        <v>-1.4070665067918329E-2</v>
      </c>
      <c r="O9">
        <f>window_returns!P9-window_returns!$C9*VLOOKUP(window_returns!P$1,regression_results!$B$1:$J$16,5,0)+VLOOKUP(window_returns!P$1,regression_results!$B$1:$J$16,4,0)</f>
        <v>-5.5901978927460294E-2</v>
      </c>
      <c r="P9" s="2">
        <v>44620</v>
      </c>
      <c r="Q9">
        <f t="shared" si="0"/>
        <v>3.3151914873484393E-3</v>
      </c>
    </row>
    <row r="10" spans="1:17" x14ac:dyDescent="0.25">
      <c r="A10" s="1">
        <v>3</v>
      </c>
      <c r="B10">
        <f>window_returns!B10-window_returns!$C10*VLOOKUP(window_returns!B$1,regression_results!$B:$J,5,0)+VLOOKUP(window_returns!B$1,regression_results!$B:$J,4,0)</f>
        <v>-4.6138855196307491E-2</v>
      </c>
      <c r="C10">
        <f>window_returns!D10-window_returns!$C10*VLOOKUP(window_returns!D$1,regression_results!$B$1:$J$16,5,0)+VLOOKUP(window_returns!D$1,regression_results!$B$1:$J$16,4,0)</f>
        <v>1.1810293151826251E-2</v>
      </c>
      <c r="D10">
        <f>window_returns!E10-window_returns!$C10*VLOOKUP(window_returns!E$1,regression_results!$B$1:$J$16,5,0)+VLOOKUP(window_returns!E$1,regression_results!$B$1:$J$16,4,0)</f>
        <v>-1.3518203843728042E-2</v>
      </c>
      <c r="E10">
        <f>window_returns!F10-window_returns!$C10*VLOOKUP(window_returns!F$1,regression_results!$B$1:$J$16,5,0)+VLOOKUP(window_returns!F$1,regression_results!$B$1:$J$16,4,0)</f>
        <v>-4.3184180491330076E-3</v>
      </c>
      <c r="F10">
        <f>window_returns!G10-window_returns!$C10*VLOOKUP(window_returns!G$1,regression_results!$B$1:$J$16,5,0)+VLOOKUP(window_returns!G$1,regression_results!$B$1:$J$16,4,0)</f>
        <v>1.5158437632465476E-2</v>
      </c>
      <c r="G10">
        <f>window_returns!H10-window_returns!$C10*VLOOKUP(window_returns!H$1,regression_results!$B$1:$J$16,5,0)+VLOOKUP(window_returns!H$1,regression_results!$B$1:$J$16,4,0)</f>
        <v>7.9217610274541078E-3</v>
      </c>
      <c r="H10">
        <f>window_returns!I10-window_returns!$C10*VLOOKUP(window_returns!I$1,regression_results!$B$1:$J$16,5,0)+VLOOKUP(window_returns!I$1,regression_results!$B$1:$J$16,4,0)</f>
        <v>6.3527090683501474E-3</v>
      </c>
      <c r="I10">
        <f>window_returns!J10-window_returns!$C10*VLOOKUP(window_returns!J$1,regression_results!$B$1:$J$16,5,0)+VLOOKUP(window_returns!J$1,regression_results!$B$1:$J$16,4,0)</f>
        <v>-3.8801175626726324E-2</v>
      </c>
      <c r="J10">
        <f>window_returns!K10-window_returns!$C10*VLOOKUP(window_returns!K$1,regression_results!$B$1:$J$16,5,0)+VLOOKUP(window_returns!K$1,regression_results!$B$1:$J$16,4,0)</f>
        <v>1.1712011106074674E-3</v>
      </c>
      <c r="K10">
        <f>window_returns!L10-window_returns!$C10*VLOOKUP(window_returns!L$1,regression_results!$B$1:$J$16,5,0)+VLOOKUP(window_returns!L$1,regression_results!$B$1:$J$16,4,0)</f>
        <v>6.6550125797888465E-2</v>
      </c>
      <c r="L10">
        <f>window_returns!M10-window_returns!$C10*VLOOKUP(window_returns!M$1,regression_results!$B$1:$J$16,5,0)+VLOOKUP(window_returns!M$1,regression_results!$B$1:$J$16,4,0)</f>
        <v>1.6355635203411746E-2</v>
      </c>
      <c r="M10">
        <f>window_returns!N10-window_returns!$C10*VLOOKUP(window_returns!N$1,regression_results!$B$1:$J$16,5,0)+VLOOKUP(window_returns!N$1,regression_results!$B$1:$J$16,4,0)</f>
        <v>7.015694515253855E-2</v>
      </c>
      <c r="N10">
        <f>window_returns!O10-window_returns!$C10*VLOOKUP(window_returns!O$1,regression_results!$B$1:$J$16,5,0)+VLOOKUP(window_returns!O$1,regression_results!$B$1:$J$16,4,0)</f>
        <v>5.6673722694288234E-5</v>
      </c>
      <c r="O10">
        <f>window_returns!P10-window_returns!$C10*VLOOKUP(window_returns!P$1,regression_results!$B$1:$J$16,5,0)+VLOOKUP(window_returns!P$1,regression_results!$B$1:$J$16,4,0)</f>
        <v>-7.2451325671634967E-2</v>
      </c>
      <c r="P10" s="2">
        <v>44621</v>
      </c>
      <c r="Q10">
        <f t="shared" si="0"/>
        <v>1.4504145342647626E-3</v>
      </c>
    </row>
    <row r="11" spans="1:17" x14ac:dyDescent="0.25">
      <c r="A11" s="1">
        <v>4</v>
      </c>
      <c r="B11">
        <f>window_returns!B11-window_returns!$C11*VLOOKUP(window_returns!B$1,regression_results!$B:$J,5,0)+VLOOKUP(window_returns!B$1,regression_results!$B:$J,4,0)</f>
        <v>1.1238722451091256E-2</v>
      </c>
      <c r="C11">
        <f>window_returns!D11-window_returns!$C11*VLOOKUP(window_returns!D$1,regression_results!$B$1:$J$16,5,0)+VLOOKUP(window_returns!D$1,regression_results!$B$1:$J$16,4,0)</f>
        <v>6.6596541716001569E-3</v>
      </c>
      <c r="D11">
        <f>window_returns!E11-window_returns!$C11*VLOOKUP(window_returns!E$1,regression_results!$B$1:$J$16,5,0)+VLOOKUP(window_returns!E$1,regression_results!$B$1:$J$16,4,0)</f>
        <v>2.483265017742799E-2</v>
      </c>
      <c r="E11">
        <f>window_returns!F11-window_returns!$C11*VLOOKUP(window_returns!F$1,regression_results!$B$1:$J$16,5,0)+VLOOKUP(window_returns!F$1,regression_results!$B$1:$J$16,4,0)</f>
        <v>1.6999768438489861E-2</v>
      </c>
      <c r="F11">
        <f>window_returns!G11-window_returns!$C11*VLOOKUP(window_returns!G$1,regression_results!$B$1:$J$16,5,0)+VLOOKUP(window_returns!G$1,regression_results!$B$1:$J$16,4,0)</f>
        <v>-2.4148704364888311E-2</v>
      </c>
      <c r="G11">
        <f>window_returns!H11-window_returns!$C11*VLOOKUP(window_returns!H$1,regression_results!$B$1:$J$16,5,0)+VLOOKUP(window_returns!H$1,regression_results!$B$1:$J$16,4,0)</f>
        <v>-4.8387016943199052E-2</v>
      </c>
      <c r="H11">
        <f>window_returns!I11-window_returns!$C11*VLOOKUP(window_returns!I$1,regression_results!$B$1:$J$16,5,0)+VLOOKUP(window_returns!I$1,regression_results!$B$1:$J$16,4,0)</f>
        <v>-2.1425970876864396E-2</v>
      </c>
      <c r="I11">
        <f>window_returns!J11-window_returns!$C11*VLOOKUP(window_returns!J$1,regression_results!$B$1:$J$16,5,0)+VLOOKUP(window_returns!J$1,regression_results!$B$1:$J$16,4,0)</f>
        <v>2.8387386615966771E-2</v>
      </c>
      <c r="J11">
        <f>window_returns!K11-window_returns!$C11*VLOOKUP(window_returns!K$1,regression_results!$B$1:$J$16,5,0)+VLOOKUP(window_returns!K$1,regression_results!$B$1:$J$16,4,0)</f>
        <v>-1.6754127576514431E-3</v>
      </c>
      <c r="K11">
        <f>window_returns!L11-window_returns!$C11*VLOOKUP(window_returns!L$1,regression_results!$B$1:$J$16,5,0)+VLOOKUP(window_returns!L$1,regression_results!$B$1:$J$16,4,0)</f>
        <v>1.6921313340233314E-2</v>
      </c>
      <c r="L11">
        <f>window_returns!M11-window_returns!$C11*VLOOKUP(window_returns!M$1,regression_results!$B$1:$J$16,5,0)+VLOOKUP(window_returns!M$1,regression_results!$B$1:$J$16,4,0)</f>
        <v>-4.213706261559403E-2</v>
      </c>
      <c r="M11">
        <f>window_returns!N11-window_returns!$C11*VLOOKUP(window_returns!N$1,regression_results!$B$1:$J$16,5,0)+VLOOKUP(window_returns!N$1,regression_results!$B$1:$J$16,4,0)</f>
        <v>-4.1196489050294771E-2</v>
      </c>
      <c r="N11">
        <f>window_returns!O11-window_returns!$C11*VLOOKUP(window_returns!O$1,regression_results!$B$1:$J$16,5,0)+VLOOKUP(window_returns!O$1,regression_results!$B$1:$J$16,4,0)</f>
        <v>4.2504656236976392E-2</v>
      </c>
      <c r="O11">
        <f>window_returns!P11-window_returns!$C11*VLOOKUP(window_returns!P$1,regression_results!$B$1:$J$16,5,0)+VLOOKUP(window_returns!P$1,regression_results!$B$1:$J$16,4,0)</f>
        <v>4.10753020923071E-2</v>
      </c>
      <c r="P11" s="2">
        <v>44622</v>
      </c>
      <c r="Q11">
        <f t="shared" si="0"/>
        <v>6.8919977968577421E-4</v>
      </c>
    </row>
    <row r="12" spans="1:17" x14ac:dyDescent="0.25">
      <c r="A12" s="1">
        <v>5</v>
      </c>
      <c r="B12">
        <f>window_returns!B12-window_returns!$C12*VLOOKUP(window_returns!B$1,regression_results!$B:$J,5,0)+VLOOKUP(window_returns!B$1,regression_results!$B:$J,4,0)</f>
        <v>8.2431628342045336E-3</v>
      </c>
      <c r="C12">
        <f>window_returns!D12-window_returns!$C12*VLOOKUP(window_returns!D$1,regression_results!$B$1:$J$16,5,0)+VLOOKUP(window_returns!D$1,regression_results!$B$1:$J$16,4,0)</f>
        <v>-2.0685102378944125E-3</v>
      </c>
      <c r="D12">
        <f>window_returns!E12-window_returns!$C12*VLOOKUP(window_returns!E$1,regression_results!$B$1:$J$16,5,0)+VLOOKUP(window_returns!E$1,regression_results!$B$1:$J$16,4,0)</f>
        <v>9.0427517486688092E-4</v>
      </c>
      <c r="E12">
        <f>window_returns!F12-window_returns!$C12*VLOOKUP(window_returns!F$1,regression_results!$B$1:$J$16,5,0)+VLOOKUP(window_returns!F$1,regression_results!$B$1:$J$16,4,0)</f>
        <v>1.5045360917099375E-2</v>
      </c>
      <c r="F12">
        <f>window_returns!G12-window_returns!$C12*VLOOKUP(window_returns!G$1,regression_results!$B$1:$J$16,5,0)+VLOOKUP(window_returns!G$1,regression_results!$B$1:$J$16,4,0)</f>
        <v>-1.4538791478861399E-3</v>
      </c>
      <c r="G12">
        <f>window_returns!H12-window_returns!$C12*VLOOKUP(window_returns!H$1,regression_results!$B$1:$J$16,5,0)+VLOOKUP(window_returns!H$1,regression_results!$B$1:$J$16,4,0)</f>
        <v>-3.0165937418076317E-2</v>
      </c>
      <c r="H12">
        <f>window_returns!I12-window_returns!$C12*VLOOKUP(window_returns!I$1,regression_results!$B$1:$J$16,5,0)+VLOOKUP(window_returns!I$1,regression_results!$B$1:$J$16,4,0)</f>
        <v>1.3531937442507198E-2</v>
      </c>
      <c r="I12">
        <f>window_returns!J12-window_returns!$C12*VLOOKUP(window_returns!J$1,regression_results!$B$1:$J$16,5,0)+VLOOKUP(window_returns!J$1,regression_results!$B$1:$J$16,4,0)</f>
        <v>-3.5951088380632946E-3</v>
      </c>
      <c r="J12">
        <f>window_returns!K12-window_returns!$C12*VLOOKUP(window_returns!K$1,regression_results!$B$1:$J$16,5,0)+VLOOKUP(window_returns!K$1,regression_results!$B$1:$J$16,4,0)</f>
        <v>5.5917203183053037E-3</v>
      </c>
      <c r="K12">
        <f>window_returns!L12-window_returns!$C12*VLOOKUP(window_returns!L$1,regression_results!$B$1:$J$16,5,0)+VLOOKUP(window_returns!L$1,regression_results!$B$1:$J$16,4,0)</f>
        <v>9.7194685653832734E-3</v>
      </c>
      <c r="L12">
        <f>window_returns!M12-window_returns!$C12*VLOOKUP(window_returns!M$1,regression_results!$B$1:$J$16,5,0)+VLOOKUP(window_returns!M$1,regression_results!$B$1:$J$16,4,0)</f>
        <v>-5.0192338669514565E-2</v>
      </c>
      <c r="M12">
        <f>window_returns!N12-window_returns!$C12*VLOOKUP(window_returns!N$1,regression_results!$B$1:$J$16,5,0)+VLOOKUP(window_returns!N$1,regression_results!$B$1:$J$16,4,0)</f>
        <v>-0.11784048632094608</v>
      </c>
      <c r="N12">
        <f>window_returns!O12-window_returns!$C12*VLOOKUP(window_returns!O$1,regression_results!$B$1:$J$16,5,0)+VLOOKUP(window_returns!O$1,regression_results!$B$1:$J$16,4,0)</f>
        <v>1.5170696310686736E-2</v>
      </c>
      <c r="O12">
        <f>window_returns!P12-window_returns!$C12*VLOOKUP(window_returns!P$1,regression_results!$B$1:$J$16,5,0)+VLOOKUP(window_returns!P$1,regression_results!$B$1:$J$16,4,0)</f>
        <v>-5.6461530116407822E-3</v>
      </c>
      <c r="P12" s="2">
        <v>44623</v>
      </c>
      <c r="Q12">
        <f t="shared" si="0"/>
        <v>-1.0196842291497735E-2</v>
      </c>
    </row>
    <row r="13" spans="1:17" x14ac:dyDescent="0.25">
      <c r="A13" s="1">
        <v>6</v>
      </c>
      <c r="B13">
        <f>window_returns!B13-window_returns!$C13*VLOOKUP(window_returns!B$1,regression_results!$B:$J,5,0)+VLOOKUP(window_returns!B$1,regression_results!$B:$J,4,0)</f>
        <v>3.6314883907865268E-3</v>
      </c>
      <c r="C13">
        <f>window_returns!D13-window_returns!$C13*VLOOKUP(window_returns!D$1,regression_results!$B$1:$J$16,5,0)+VLOOKUP(window_returns!D$1,regression_results!$B$1:$J$16,4,0)</f>
        <v>1.0222238986519789E-2</v>
      </c>
      <c r="D13">
        <f>window_returns!E13-window_returns!$C13*VLOOKUP(window_returns!E$1,regression_results!$B$1:$J$16,5,0)+VLOOKUP(window_returns!E$1,regression_results!$B$1:$J$16,4,0)</f>
        <v>-1.723866060364649E-2</v>
      </c>
      <c r="E13">
        <f>window_returns!F13-window_returns!$C13*VLOOKUP(window_returns!F$1,regression_results!$B$1:$J$16,5,0)+VLOOKUP(window_returns!F$1,regression_results!$B$1:$J$16,4,0)</f>
        <v>1.0661558217638966E-2</v>
      </c>
      <c r="F13">
        <f>window_returns!G13-window_returns!$C13*VLOOKUP(window_returns!G$1,regression_results!$B$1:$J$16,5,0)+VLOOKUP(window_returns!G$1,regression_results!$B$1:$J$16,4,0)</f>
        <v>-9.0496244886504682E-3</v>
      </c>
      <c r="G13">
        <f>window_returns!H13-window_returns!$C13*VLOOKUP(window_returns!H$1,regression_results!$B$1:$J$16,5,0)+VLOOKUP(window_returns!H$1,regression_results!$B$1:$J$16,4,0)</f>
        <v>-1.3976184322909677E-2</v>
      </c>
      <c r="H13">
        <f>window_returns!I13-window_returns!$C13*VLOOKUP(window_returns!I$1,regression_results!$B$1:$J$16,5,0)+VLOOKUP(window_returns!I$1,regression_results!$B$1:$J$16,4,0)</f>
        <v>-1.1318977901328305E-2</v>
      </c>
      <c r="I13">
        <f>window_returns!J13-window_returns!$C13*VLOOKUP(window_returns!J$1,regression_results!$B$1:$J$16,5,0)+VLOOKUP(window_returns!J$1,regression_results!$B$1:$J$16,4,0)</f>
        <v>-1.9060543136273873E-2</v>
      </c>
      <c r="J13">
        <f>window_returns!K13-window_returns!$C13*VLOOKUP(window_returns!K$1,regression_results!$B$1:$J$16,5,0)+VLOOKUP(window_returns!K$1,regression_results!$B$1:$J$16,4,0)</f>
        <v>-2.3797960098465746E-2</v>
      </c>
      <c r="K13">
        <f>window_returns!L13-window_returns!$C13*VLOOKUP(window_returns!L$1,regression_results!$B$1:$J$16,5,0)+VLOOKUP(window_returns!L$1,regression_results!$B$1:$J$16,4,0)</f>
        <v>7.9016334618546048E-3</v>
      </c>
      <c r="L13">
        <f>window_returns!M13-window_returns!$C13*VLOOKUP(window_returns!M$1,regression_results!$B$1:$J$16,5,0)+VLOOKUP(window_returns!M$1,regression_results!$B$1:$J$16,4,0)</f>
        <v>-5.0988638859802003E-2</v>
      </c>
      <c r="M13">
        <f>window_returns!N13-window_returns!$C13*VLOOKUP(window_returns!N$1,regression_results!$B$1:$J$16,5,0)+VLOOKUP(window_returns!N$1,regression_results!$B$1:$J$16,4,0)</f>
        <v>2.8483152949365428E-3</v>
      </c>
      <c r="N13">
        <f>window_returns!O13-window_returns!$C13*VLOOKUP(window_returns!O$1,regression_results!$B$1:$J$16,5,0)+VLOOKUP(window_returns!O$1,regression_results!$B$1:$J$16,4,0)</f>
        <v>7.116860372765374E-2</v>
      </c>
      <c r="O13">
        <f>window_returns!P13-window_returns!$C13*VLOOKUP(window_returns!P$1,regression_results!$B$1:$J$16,5,0)+VLOOKUP(window_returns!P$1,regression_results!$B$1:$J$16,4,0)</f>
        <v>-4.4989301259970499E-2</v>
      </c>
      <c r="P13" s="2">
        <v>44624</v>
      </c>
      <c r="Q13">
        <f t="shared" si="0"/>
        <v>-5.9990037565469207E-3</v>
      </c>
    </row>
    <row r="14" spans="1:17" x14ac:dyDescent="0.25">
      <c r="A14" s="1">
        <v>7</v>
      </c>
      <c r="B14">
        <f>window_returns!B14-window_returns!$C14*VLOOKUP(window_returns!B$1,regression_results!$B:$J,5,0)+VLOOKUP(window_returns!B$1,regression_results!$B:$J,4,0)</f>
        <v>-1.6615488521288337E-2</v>
      </c>
      <c r="C14">
        <f>window_returns!D14-window_returns!$C14*VLOOKUP(window_returns!D$1,regression_results!$B$1:$J$16,5,0)+VLOOKUP(window_returns!D$1,regression_results!$B$1:$J$16,4,0)</f>
        <v>-2.5359602063002203E-2</v>
      </c>
      <c r="D14">
        <f>window_returns!E14-window_returns!$C14*VLOOKUP(window_returns!E$1,regression_results!$B$1:$J$16,5,0)+VLOOKUP(window_returns!E$1,regression_results!$B$1:$J$16,4,0)</f>
        <v>5.157258817948423E-3</v>
      </c>
      <c r="E14">
        <f>window_returns!F14-window_returns!$C14*VLOOKUP(window_returns!F$1,regression_results!$B$1:$J$16,5,0)+VLOOKUP(window_returns!F$1,regression_results!$B$1:$J$16,4,0)</f>
        <v>2.0233575563279038E-4</v>
      </c>
      <c r="F14">
        <f>window_returns!G14-window_returns!$C14*VLOOKUP(window_returns!G$1,regression_results!$B$1:$J$16,5,0)+VLOOKUP(window_returns!G$1,regression_results!$B$1:$J$16,4,0)</f>
        <v>-1.2451344273890714E-2</v>
      </c>
      <c r="G14">
        <f>window_returns!H14-window_returns!$C14*VLOOKUP(window_returns!H$1,regression_results!$B$1:$J$16,5,0)+VLOOKUP(window_returns!H$1,regression_results!$B$1:$J$16,4,0)</f>
        <v>-7.2118762641849602E-3</v>
      </c>
      <c r="H14">
        <f>window_returns!I14-window_returns!$C14*VLOOKUP(window_returns!I$1,regression_results!$B$1:$J$16,5,0)+VLOOKUP(window_returns!I$1,regression_results!$B$1:$J$16,4,0)</f>
        <v>-6.4305605573596221E-5</v>
      </c>
      <c r="I14">
        <f>window_returns!J14-window_returns!$C14*VLOOKUP(window_returns!J$1,regression_results!$B$1:$J$16,5,0)+VLOOKUP(window_returns!J$1,regression_results!$B$1:$J$16,4,0)</f>
        <v>-2.1864642230726244E-2</v>
      </c>
      <c r="J14">
        <f>window_returns!K14-window_returns!$C14*VLOOKUP(window_returns!K$1,regression_results!$B$1:$J$16,5,0)+VLOOKUP(window_returns!K$1,regression_results!$B$1:$J$16,4,0)</f>
        <v>-2.1706773271514591E-2</v>
      </c>
      <c r="K14">
        <f>window_returns!L14-window_returns!$C14*VLOOKUP(window_returns!L$1,regression_results!$B$1:$J$16,5,0)+VLOOKUP(window_returns!L$1,regression_results!$B$1:$J$16,4,0)</f>
        <v>-1.5958040906821742E-2</v>
      </c>
      <c r="L14">
        <f>window_returns!M14-window_returns!$C14*VLOOKUP(window_returns!M$1,regression_results!$B$1:$J$16,5,0)+VLOOKUP(window_returns!M$1,regression_results!$B$1:$J$16,4,0)</f>
        <v>-2.9647864401423311E-2</v>
      </c>
      <c r="M14">
        <f>window_returns!N14-window_returns!$C14*VLOOKUP(window_returns!N$1,regression_results!$B$1:$J$16,5,0)+VLOOKUP(window_returns!N$1,regression_results!$B$1:$J$16,4,0)</f>
        <v>1.9119841117913913E-2</v>
      </c>
      <c r="N14">
        <f>window_returns!O14-window_returns!$C14*VLOOKUP(window_returns!O$1,regression_results!$B$1:$J$16,5,0)+VLOOKUP(window_returns!O$1,regression_results!$B$1:$J$16,4,0)</f>
        <v>-7.1602969334629049E-2</v>
      </c>
      <c r="O14">
        <f>window_returns!P14-window_returns!$C14*VLOOKUP(window_returns!P$1,regression_results!$B$1:$J$16,5,0)+VLOOKUP(window_returns!P$1,regression_results!$B$1:$J$16,4,0)</f>
        <v>-7.2449232301315974E-2</v>
      </c>
      <c r="P14" s="2">
        <v>44627</v>
      </c>
      <c r="Q14">
        <f t="shared" si="0"/>
        <v>-1.9318050248776832E-2</v>
      </c>
    </row>
    <row r="15" spans="1:17" x14ac:dyDescent="0.25">
      <c r="A15" s="1">
        <v>8</v>
      </c>
      <c r="B15">
        <f>window_returns!B15-window_returns!$C15*VLOOKUP(window_returns!B$1,regression_results!$B:$J,5,0)+VLOOKUP(window_returns!B$1,regression_results!$B:$J,4,0)</f>
        <v>1.9077380180572628E-2</v>
      </c>
      <c r="C15">
        <f>window_returns!D15-window_returns!$C15*VLOOKUP(window_returns!D$1,regression_results!$B$1:$J$16,5,0)+VLOOKUP(window_returns!D$1,regression_results!$B$1:$J$16,4,0)</f>
        <v>-2.3618189991024306E-2</v>
      </c>
      <c r="D15">
        <f>window_returns!E15-window_returns!$C15*VLOOKUP(window_returns!E$1,regression_results!$B$1:$J$16,5,0)+VLOOKUP(window_returns!E$1,regression_results!$B$1:$J$16,4,0)</f>
        <v>5.3043549874525718E-2</v>
      </c>
      <c r="E15">
        <f>window_returns!F15-window_returns!$C15*VLOOKUP(window_returns!F$1,regression_results!$B$1:$J$16,5,0)+VLOOKUP(window_returns!F$1,regression_results!$B$1:$J$16,4,0)</f>
        <v>-2.0012645080166355E-2</v>
      </c>
      <c r="F15">
        <f>window_returns!G15-window_returns!$C15*VLOOKUP(window_returns!G$1,regression_results!$B$1:$J$16,5,0)+VLOOKUP(window_returns!G$1,regression_results!$B$1:$J$16,4,0)</f>
        <v>-3.5791957861737857E-3</v>
      </c>
      <c r="G15">
        <f>window_returns!H15-window_returns!$C15*VLOOKUP(window_returns!H$1,regression_results!$B$1:$J$16,5,0)+VLOOKUP(window_returns!H$1,regression_results!$B$1:$J$16,4,0)</f>
        <v>-3.6183889804996303E-2</v>
      </c>
      <c r="H15">
        <f>window_returns!I15-window_returns!$C15*VLOOKUP(window_returns!I$1,regression_results!$B$1:$J$16,5,0)+VLOOKUP(window_returns!I$1,regression_results!$B$1:$J$16,4,0)</f>
        <v>4.3885030896794299E-3</v>
      </c>
      <c r="I15">
        <f>window_returns!J15-window_returns!$C15*VLOOKUP(window_returns!J$1,regression_results!$B$1:$J$16,5,0)+VLOOKUP(window_returns!J$1,regression_results!$B$1:$J$16,4,0)</f>
        <v>-1.1001083514994309E-3</v>
      </c>
      <c r="J15">
        <f>window_returns!K15-window_returns!$C15*VLOOKUP(window_returns!K$1,regression_results!$B$1:$J$16,5,0)+VLOOKUP(window_returns!K$1,regression_results!$B$1:$J$16,4,0)</f>
        <v>-2.5357154620438173E-2</v>
      </c>
      <c r="K15">
        <f>window_returns!L15-window_returns!$C15*VLOOKUP(window_returns!L$1,regression_results!$B$1:$J$16,5,0)+VLOOKUP(window_returns!L$1,regression_results!$B$1:$J$16,4,0)</f>
        <v>8.8590834370460177E-3</v>
      </c>
      <c r="L15">
        <f>window_returns!M15-window_returns!$C15*VLOOKUP(window_returns!M$1,regression_results!$B$1:$J$16,5,0)+VLOOKUP(window_returns!M$1,regression_results!$B$1:$J$16,4,0)</f>
        <v>-4.7542213832195233E-3</v>
      </c>
      <c r="M15">
        <f>window_returns!N15-window_returns!$C15*VLOOKUP(window_returns!N$1,regression_results!$B$1:$J$16,5,0)+VLOOKUP(window_returns!N$1,regression_results!$B$1:$J$16,4,0)</f>
        <v>3.0435995331713282E-2</v>
      </c>
      <c r="N15">
        <f>window_returns!O15-window_returns!$C15*VLOOKUP(window_returns!O$1,regression_results!$B$1:$J$16,5,0)+VLOOKUP(window_returns!O$1,regression_results!$B$1:$J$16,4,0)</f>
        <v>1.9814933117205578E-2</v>
      </c>
      <c r="O15">
        <f>window_returns!P15-window_returns!$C15*VLOOKUP(window_returns!P$1,regression_results!$B$1:$J$16,5,0)+VLOOKUP(window_returns!P$1,regression_results!$B$1:$J$16,4,0)</f>
        <v>4.0122240328209255E-2</v>
      </c>
      <c r="P15" s="2">
        <v>44628</v>
      </c>
      <c r="Q15">
        <f t="shared" si="0"/>
        <v>4.3668771672452878E-3</v>
      </c>
    </row>
    <row r="16" spans="1:17" x14ac:dyDescent="0.25">
      <c r="A16" s="1">
        <v>9</v>
      </c>
      <c r="B16">
        <f>window_returns!B16-window_returns!$C16*VLOOKUP(window_returns!B$1,regression_results!$B:$J,5,0)+VLOOKUP(window_returns!B$1,regression_results!$B:$J,4,0)</f>
        <v>4.0568202200621491E-3</v>
      </c>
      <c r="C16">
        <f>window_returns!D16-window_returns!$C16*VLOOKUP(window_returns!D$1,regression_results!$B$1:$J$16,5,0)+VLOOKUP(window_returns!D$1,regression_results!$B$1:$J$16,4,0)</f>
        <v>-5.4642200946702305E-3</v>
      </c>
      <c r="D16">
        <f>window_returns!E16-window_returns!$C16*VLOOKUP(window_returns!E$1,regression_results!$B$1:$J$16,5,0)+VLOOKUP(window_returns!E$1,regression_results!$B$1:$J$16,4,0)</f>
        <v>-1.4657058135854256E-2</v>
      </c>
      <c r="E16">
        <f>window_returns!F16-window_returns!$C16*VLOOKUP(window_returns!F$1,regression_results!$B$1:$J$16,5,0)+VLOOKUP(window_returns!F$1,regression_results!$B$1:$J$16,4,0)</f>
        <v>-1.7325385052657634E-2</v>
      </c>
      <c r="F16">
        <f>window_returns!G16-window_returns!$C16*VLOOKUP(window_returns!G$1,regression_results!$B$1:$J$16,5,0)+VLOOKUP(window_returns!G$1,regression_results!$B$1:$J$16,4,0)</f>
        <v>-7.1677329803767351E-4</v>
      </c>
      <c r="G16">
        <f>window_returns!H16-window_returns!$C16*VLOOKUP(window_returns!H$1,regression_results!$B$1:$J$16,5,0)+VLOOKUP(window_returns!H$1,regression_results!$B$1:$J$16,4,0)</f>
        <v>1.0774304667503464E-2</v>
      </c>
      <c r="H16">
        <f>window_returns!I16-window_returns!$C16*VLOOKUP(window_returns!I$1,regression_results!$B$1:$J$16,5,0)+VLOOKUP(window_returns!I$1,regression_results!$B$1:$J$16,4,0)</f>
        <v>-1.8025903906713679E-2</v>
      </c>
      <c r="I16">
        <f>window_returns!J16-window_returns!$C16*VLOOKUP(window_returns!J$1,regression_results!$B$1:$J$16,5,0)+VLOOKUP(window_returns!J$1,regression_results!$B$1:$J$16,4,0)</f>
        <v>2.4633396983244342E-2</v>
      </c>
      <c r="J16">
        <f>window_returns!K16-window_returns!$C16*VLOOKUP(window_returns!K$1,regression_results!$B$1:$J$16,5,0)+VLOOKUP(window_returns!K$1,regression_results!$B$1:$J$16,4,0)</f>
        <v>1.2251791512637968E-2</v>
      </c>
      <c r="K16">
        <f>window_returns!L16-window_returns!$C16*VLOOKUP(window_returns!L$1,regression_results!$B$1:$J$16,5,0)+VLOOKUP(window_returns!L$1,regression_results!$B$1:$J$16,4,0)</f>
        <v>1.843273933358416E-3</v>
      </c>
      <c r="L16">
        <f>window_returns!M16-window_returns!$C16*VLOOKUP(window_returns!M$1,regression_results!$B$1:$J$16,5,0)+VLOOKUP(window_returns!M$1,regression_results!$B$1:$J$16,4,0)</f>
        <v>7.7577206280792399E-2</v>
      </c>
      <c r="M16">
        <f>window_returns!N16-window_returns!$C16*VLOOKUP(window_returns!N$1,regression_results!$B$1:$J$16,5,0)+VLOOKUP(window_returns!N$1,regression_results!$B$1:$J$16,4,0)</f>
        <v>-1.7788451806853053E-2</v>
      </c>
      <c r="N16">
        <f>window_returns!O16-window_returns!$C16*VLOOKUP(window_returns!O$1,regression_results!$B$1:$J$16,5,0)+VLOOKUP(window_returns!O$1,regression_results!$B$1:$J$16,4,0)</f>
        <v>5.1296357052948494E-2</v>
      </c>
      <c r="O16">
        <f>window_returns!P16-window_returns!$C16*VLOOKUP(window_returns!P$1,regression_results!$B$1:$J$16,5,0)+VLOOKUP(window_returns!P$1,regression_results!$B$1:$J$16,4,0)</f>
        <v>3.2332931813560353E-2</v>
      </c>
      <c r="P16" s="2">
        <v>44629</v>
      </c>
      <c r="Q16">
        <f t="shared" si="0"/>
        <v>1.0056306440665791E-2</v>
      </c>
    </row>
    <row r="17" spans="1:17" x14ac:dyDescent="0.25">
      <c r="A17" s="1">
        <v>10</v>
      </c>
      <c r="B17">
        <f>window_returns!B17-window_returns!$C17*VLOOKUP(window_returns!B$1,regression_results!$B:$J,5,0)+VLOOKUP(window_returns!B$1,regression_results!$B:$J,4,0)</f>
        <v>-4.5637930104625198E-4</v>
      </c>
      <c r="C17">
        <f>window_returns!D17-window_returns!$C17*VLOOKUP(window_returns!D$1,regression_results!$B$1:$J$16,5,0)+VLOOKUP(window_returns!D$1,regression_results!$B$1:$J$16,4,0)</f>
        <v>-6.7092560653844225E-4</v>
      </c>
      <c r="D17">
        <f>window_returns!E17-window_returns!$C17*VLOOKUP(window_returns!E$1,regression_results!$B$1:$J$16,5,0)+VLOOKUP(window_returns!E$1,regression_results!$B$1:$J$16,4,0)</f>
        <v>1.1781473110944352E-2</v>
      </c>
      <c r="E17">
        <f>window_returns!F17-window_returns!$C17*VLOOKUP(window_returns!F$1,regression_results!$B$1:$J$16,5,0)+VLOOKUP(window_returns!F$1,regression_results!$B$1:$J$16,4,0)</f>
        <v>1.1144855545604262E-2</v>
      </c>
      <c r="F17">
        <f>window_returns!G17-window_returns!$C17*VLOOKUP(window_returns!G$1,regression_results!$B$1:$J$16,5,0)+VLOOKUP(window_returns!G$1,regression_results!$B$1:$J$16,4,0)</f>
        <v>1.6835258223215036E-2</v>
      </c>
      <c r="G17">
        <f>window_returns!H17-window_returns!$C17*VLOOKUP(window_returns!H$1,regression_results!$B$1:$J$16,5,0)+VLOOKUP(window_returns!H$1,regression_results!$B$1:$J$16,4,0)</f>
        <v>-2.1108595926093116E-2</v>
      </c>
      <c r="H17">
        <f>window_returns!I17-window_returns!$C17*VLOOKUP(window_returns!I$1,regression_results!$B$1:$J$16,5,0)+VLOOKUP(window_returns!I$1,regression_results!$B$1:$J$16,4,0)</f>
        <v>1.1223149250080573E-4</v>
      </c>
      <c r="I17">
        <f>window_returns!J17-window_returns!$C17*VLOOKUP(window_returns!J$1,regression_results!$B$1:$J$16,5,0)+VLOOKUP(window_returns!J$1,regression_results!$B$1:$J$16,4,0)</f>
        <v>3.6268277665706762E-2</v>
      </c>
      <c r="J17">
        <f>window_returns!K17-window_returns!$C17*VLOOKUP(window_returns!K$1,regression_results!$B$1:$J$16,5,0)+VLOOKUP(window_returns!K$1,regression_results!$B$1:$J$16,4,0)</f>
        <v>-1.0037042142416101E-2</v>
      </c>
      <c r="K17">
        <f>window_returns!L17-window_returns!$C17*VLOOKUP(window_returns!L$1,regression_results!$B$1:$J$16,5,0)+VLOOKUP(window_returns!L$1,regression_results!$B$1:$J$16,4,0)</f>
        <v>1.0698467964795861E-2</v>
      </c>
      <c r="L17">
        <f>window_returns!M17-window_returns!$C17*VLOOKUP(window_returns!M$1,regression_results!$B$1:$J$16,5,0)+VLOOKUP(window_returns!M$1,regression_results!$B$1:$J$16,4,0)</f>
        <v>-3.4479638786608285E-2</v>
      </c>
      <c r="M17">
        <f>window_returns!N17-window_returns!$C17*VLOOKUP(window_returns!N$1,regression_results!$B$1:$J$16,5,0)+VLOOKUP(window_returns!N$1,regression_results!$B$1:$J$16,4,0)</f>
        <v>1.1331301604832797E-2</v>
      </c>
      <c r="N17">
        <f>window_returns!O17-window_returns!$C17*VLOOKUP(window_returns!O$1,regression_results!$B$1:$J$16,5,0)+VLOOKUP(window_returns!O$1,regression_results!$B$1:$J$16,4,0)</f>
        <v>8.0673907145086418E-2</v>
      </c>
      <c r="O17">
        <f>window_returns!P17-window_returns!$C17*VLOOKUP(window_returns!P$1,regression_results!$B$1:$J$16,5,0)+VLOOKUP(window_returns!P$1,regression_results!$B$1:$J$16,4,0)</f>
        <v>-1.72136370663745E-2</v>
      </c>
      <c r="P17" s="2">
        <v>44630</v>
      </c>
      <c r="Q17">
        <f t="shared" si="0"/>
        <v>6.7771109945435415E-3</v>
      </c>
    </row>
    <row r="19" spans="1:17" x14ac:dyDescent="0.25">
      <c r="B19" s="1" t="s">
        <v>27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32</v>
      </c>
      <c r="H19" s="1" t="s">
        <v>33</v>
      </c>
    </row>
    <row r="20" spans="1:17" x14ac:dyDescent="0.25">
      <c r="A20" s="1" t="s">
        <v>35</v>
      </c>
      <c r="B20" s="3">
        <f>SUM(Q2:Q6)</f>
        <v>5.9282485365562923E-2</v>
      </c>
      <c r="C20" s="3">
        <f>Q7</f>
        <v>9.4366102529299632E-3</v>
      </c>
      <c r="D20" s="3">
        <f>SUM(Q8:Q12)</f>
        <v>-1.2149049694077608E-2</v>
      </c>
      <c r="E20" s="3">
        <f>SUM(Q7:Q13)</f>
        <v>-8.7114431976945666E-3</v>
      </c>
      <c r="F20" s="4">
        <f>SUM(Q8:Q17)</f>
        <v>-1.6265809096946741E-2</v>
      </c>
      <c r="G20" s="3">
        <f>SUM(Q7:Q17)</f>
        <v>-6.8291988440167756E-3</v>
      </c>
      <c r="H20" s="3">
        <f>SUM(Q2:Q17)</f>
        <v>5.2453286521546148E-2</v>
      </c>
    </row>
    <row r="21" spans="1:17" x14ac:dyDescent="0.25">
      <c r="A21" s="1" t="s">
        <v>36</v>
      </c>
      <c r="B21" s="5">
        <f>B20/(STDEV(estimation_abnormal_returns!$Q$2:$Q31)*5^(1/2))</f>
        <v>2.9151030501213313</v>
      </c>
      <c r="C21" s="5">
        <f>C20/(STDEV(estimation_abnormal_returns!$Q$2:$Q31)*1^(1/2))</f>
        <v>1.0375965752640421</v>
      </c>
      <c r="D21" s="5">
        <f>D20/(STDEV(estimation_abnormal_returns!$Q$2:$Q31)*5^(1/2))</f>
        <v>-0.59740632668977456</v>
      </c>
      <c r="E21" s="5">
        <f>E20/(STDEV(estimation_abnormal_returns!$Q$2:$Q31)*6^(1/2))</f>
        <v>-0.39104523230261645</v>
      </c>
      <c r="F21" s="5">
        <f>F20/(STDEV(estimation_abnormal_returns!$Q$2:$Q31)*10^(1/2))</f>
        <v>-0.56557236678313239</v>
      </c>
      <c r="G21" s="5">
        <f>G20/(STDEV(estimation_abnormal_returns!$Q$2:$Q31)*11^(1/2))</f>
        <v>-0.22640495470165911</v>
      </c>
      <c r="H21" s="5">
        <f>H20/(STDEV(estimation_abnormal_returns!$Q$2:$Q31)*16^(1/2))</f>
        <v>1.441867074016365</v>
      </c>
    </row>
    <row r="22" spans="1:17" x14ac:dyDescent="0.25">
      <c r="A22" s="1" t="s">
        <v>37</v>
      </c>
      <c r="B22" s="5" t="str">
        <f>IF(B21&lt;1.697,"insignificante","significante")</f>
        <v>significante</v>
      </c>
      <c r="C22" s="5" t="str">
        <f t="shared" ref="C22:H22" si="1">IF(C21&lt;1.697,"insignificante","significante")</f>
        <v>insignificante</v>
      </c>
      <c r="D22" s="5" t="str">
        <f t="shared" si="1"/>
        <v>insignificante</v>
      </c>
      <c r="E22" s="5" t="str">
        <f t="shared" si="1"/>
        <v>insignificante</v>
      </c>
      <c r="F22" s="5" t="str">
        <f t="shared" si="1"/>
        <v>insignificante</v>
      </c>
      <c r="G22" s="5" t="str">
        <f t="shared" si="1"/>
        <v>insignificante</v>
      </c>
      <c r="H22" s="5" t="str">
        <f t="shared" si="1"/>
        <v>insignificante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selection activeCell="G15" sqref="G15"/>
    </sheetView>
  </sheetViews>
  <sheetFormatPr defaultRowHeight="15" x14ac:dyDescent="0.25"/>
  <sheetData>
    <row r="1" spans="1:9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5">
      <c r="A2" s="1">
        <v>14</v>
      </c>
      <c r="B2" t="s">
        <v>23</v>
      </c>
      <c r="C2" s="6">
        <v>-1.26E-2</v>
      </c>
      <c r="D2" s="6">
        <v>-2.4199999999999999E-2</v>
      </c>
      <c r="E2" s="6">
        <v>-9.2499999999999999E-2</v>
      </c>
      <c r="F2" s="6">
        <v>-0.1167</v>
      </c>
      <c r="G2" s="6">
        <v>-0.15970000000000001</v>
      </c>
      <c r="H2" s="6">
        <v>-0.18390000000000001</v>
      </c>
      <c r="I2" s="6">
        <v>-0.19639999999999999</v>
      </c>
    </row>
    <row r="3" spans="1:9" x14ac:dyDescent="0.25">
      <c r="A3" s="1">
        <v>0</v>
      </c>
      <c r="B3" t="s">
        <v>9</v>
      </c>
      <c r="C3" s="6">
        <v>-1.7000000000000001E-2</v>
      </c>
      <c r="D3" s="6">
        <v>-2.75E-2</v>
      </c>
      <c r="E3" s="6">
        <v>-5.6800000000000003E-2</v>
      </c>
      <c r="F3" s="6">
        <v>-8.43E-2</v>
      </c>
      <c r="G3" s="6">
        <v>-5.6099999999999997E-2</v>
      </c>
      <c r="H3" s="6">
        <v>-8.3599999999999994E-2</v>
      </c>
      <c r="I3" s="6">
        <v>-0.1007</v>
      </c>
    </row>
    <row r="4" spans="1:9" x14ac:dyDescent="0.25">
      <c r="A4" s="1">
        <v>8</v>
      </c>
      <c r="B4" t="s">
        <v>17</v>
      </c>
      <c r="C4" s="6">
        <v>2.4899999999999999E-2</v>
      </c>
      <c r="D4" s="6">
        <v>-3.5999999999999997E-2</v>
      </c>
      <c r="E4" s="6">
        <v>-4.5100000000000001E-2</v>
      </c>
      <c r="F4" s="6">
        <v>-8.1100000000000005E-2</v>
      </c>
      <c r="G4" s="6">
        <v>-8.3500000000000005E-2</v>
      </c>
      <c r="H4" s="6">
        <v>-0.1195</v>
      </c>
      <c r="I4" s="6">
        <v>-9.4600000000000004E-2</v>
      </c>
    </row>
    <row r="5" spans="1:9" x14ac:dyDescent="0.25">
      <c r="A5" s="1">
        <v>3</v>
      </c>
      <c r="B5" t="s">
        <v>12</v>
      </c>
      <c r="C5" s="6">
        <v>8.0000000000000004E-4</v>
      </c>
      <c r="D5" s="6">
        <v>-1.78E-2</v>
      </c>
      <c r="E5" s="6">
        <v>-5.0799999999999998E-2</v>
      </c>
      <c r="F5" s="6">
        <v>-6.8699999999999997E-2</v>
      </c>
      <c r="G5" s="6">
        <v>-5.7099999999999998E-2</v>
      </c>
      <c r="H5" s="6">
        <v>-7.4899999999999994E-2</v>
      </c>
      <c r="I5" s="6">
        <v>-7.4099999999999999E-2</v>
      </c>
    </row>
    <row r="6" spans="1:9" x14ac:dyDescent="0.25">
      <c r="A6" s="1">
        <v>11</v>
      </c>
      <c r="B6" t="s">
        <v>20</v>
      </c>
      <c r="C6" s="6">
        <v>-2.87E-2</v>
      </c>
      <c r="D6" s="6">
        <v>5.3400000000000003E-2</v>
      </c>
      <c r="E6" s="6">
        <v>-0.121</v>
      </c>
      <c r="F6" s="6">
        <v>-6.7599999999999993E-2</v>
      </c>
      <c r="G6" s="6">
        <v>-0.161</v>
      </c>
      <c r="H6" s="6">
        <v>-0.1076</v>
      </c>
      <c r="I6" s="6">
        <v>-0.13619999999999999</v>
      </c>
    </row>
    <row r="7" spans="1:9" x14ac:dyDescent="0.25">
      <c r="A7" s="1">
        <v>6</v>
      </c>
      <c r="B7" t="s">
        <v>15</v>
      </c>
      <c r="C7" s="6">
        <v>3.2399999999999998E-2</v>
      </c>
      <c r="D7" s="6">
        <v>2.63E-2</v>
      </c>
      <c r="E7" s="6">
        <v>-8.7499999999999994E-2</v>
      </c>
      <c r="F7" s="6">
        <v>-6.13E-2</v>
      </c>
      <c r="G7" s="6">
        <v>-0.13339999999999999</v>
      </c>
      <c r="H7" s="6">
        <v>-0.1072</v>
      </c>
      <c r="I7" s="6">
        <v>-7.4800000000000005E-2</v>
      </c>
    </row>
    <row r="8" spans="1:9" x14ac:dyDescent="0.25">
      <c r="A8" s="1">
        <v>7</v>
      </c>
      <c r="B8" t="s">
        <v>16</v>
      </c>
      <c r="C8" s="6">
        <v>0.67989999999999995</v>
      </c>
      <c r="D8" s="6">
        <v>-2.41E-2</v>
      </c>
      <c r="E8" s="6">
        <v>-1.6E-2</v>
      </c>
      <c r="F8" s="6">
        <v>-4.0099999999999997E-2</v>
      </c>
      <c r="G8" s="6">
        <v>-3.0700000000000002E-2</v>
      </c>
      <c r="H8" s="6">
        <v>-5.4899999999999997E-2</v>
      </c>
      <c r="I8" s="6">
        <v>0.625</v>
      </c>
    </row>
    <row r="9" spans="1:9" x14ac:dyDescent="0.25">
      <c r="A9" s="1">
        <v>12</v>
      </c>
      <c r="B9" t="s">
        <v>21</v>
      </c>
      <c r="C9" s="6">
        <v>-6.2100000000000002E-2</v>
      </c>
      <c r="D9" s="6">
        <v>0.114</v>
      </c>
      <c r="E9" s="6">
        <v>-0.12759999999999999</v>
      </c>
      <c r="F9" s="6">
        <v>-1.3599999999999999E-2</v>
      </c>
      <c r="G9" s="6">
        <v>-0.1336</v>
      </c>
      <c r="H9" s="6">
        <v>-1.9599999999999999E-2</v>
      </c>
      <c r="I9" s="6">
        <v>-8.1600000000000006E-2</v>
      </c>
    </row>
    <row r="10" spans="1:9" x14ac:dyDescent="0.25">
      <c r="A10" s="1">
        <v>5</v>
      </c>
      <c r="B10" t="s">
        <v>14</v>
      </c>
      <c r="C10" s="6">
        <v>4.2099999999999999E-2</v>
      </c>
      <c r="D10" s="6">
        <v>-2.0999999999999999E-3</v>
      </c>
      <c r="E10" s="6">
        <v>8.8999999999999999E-3</v>
      </c>
      <c r="F10" s="6">
        <v>6.7999999999999996E-3</v>
      </c>
      <c r="G10" s="6">
        <v>3.2000000000000002E-3</v>
      </c>
      <c r="H10" s="6">
        <v>1.1000000000000001E-3</v>
      </c>
      <c r="I10" s="6">
        <v>4.3200000000000002E-2</v>
      </c>
    </row>
    <row r="11" spans="1:9" x14ac:dyDescent="0.25">
      <c r="A11" s="1">
        <v>2</v>
      </c>
      <c r="B11" t="s">
        <v>11</v>
      </c>
      <c r="C11" s="6">
        <v>2.5700000000000001E-2</v>
      </c>
      <c r="D11" s="6">
        <v>2E-3</v>
      </c>
      <c r="E11" s="6">
        <v>1.4E-2</v>
      </c>
      <c r="F11" s="6">
        <v>1.61E-2</v>
      </c>
      <c r="G11" s="6">
        <v>-3.9199999999999999E-2</v>
      </c>
      <c r="H11" s="6">
        <v>-3.7199999999999997E-2</v>
      </c>
      <c r="I11" s="6">
        <v>-1.15E-2</v>
      </c>
    </row>
    <row r="12" spans="1:9" x14ac:dyDescent="0.25">
      <c r="A12" s="1">
        <v>13</v>
      </c>
      <c r="B12" t="s">
        <v>22</v>
      </c>
      <c r="C12" s="6">
        <v>-3.56E-2</v>
      </c>
      <c r="D12" s="6">
        <v>1.8800000000000001E-2</v>
      </c>
      <c r="E12" s="6">
        <v>1.6000000000000001E-3</v>
      </c>
      <c r="F12" s="6">
        <v>2.0400000000000001E-2</v>
      </c>
      <c r="G12" s="6">
        <v>0.1052</v>
      </c>
      <c r="H12" s="6">
        <v>0.1241</v>
      </c>
      <c r="I12" s="6">
        <v>8.8400000000000006E-2</v>
      </c>
    </row>
    <row r="13" spans="1:9" x14ac:dyDescent="0.25">
      <c r="A13" s="1">
        <v>4</v>
      </c>
      <c r="B13" t="s">
        <v>13</v>
      </c>
      <c r="C13" s="6">
        <v>1.78E-2</v>
      </c>
      <c r="D13" s="6">
        <v>-5.1000000000000004E-3</v>
      </c>
      <c r="E13" s="6">
        <v>2.9700000000000001E-2</v>
      </c>
      <c r="F13" s="6">
        <v>2.4500000000000001E-2</v>
      </c>
      <c r="G13" s="6">
        <v>9.4000000000000004E-3</v>
      </c>
      <c r="H13" s="6">
        <v>4.1999999999999997E-3</v>
      </c>
      <c r="I13" s="6">
        <v>2.1999999999999999E-2</v>
      </c>
    </row>
    <row r="14" spans="1:9" x14ac:dyDescent="0.25">
      <c r="A14" s="1">
        <v>9</v>
      </c>
      <c r="B14" t="s">
        <v>18</v>
      </c>
      <c r="C14" s="6">
        <v>4.8099999999999997E-2</v>
      </c>
      <c r="D14" s="6">
        <v>1.34E-2</v>
      </c>
      <c r="E14" s="6">
        <v>2.3400000000000001E-2</v>
      </c>
      <c r="F14" s="6">
        <v>3.6799999999999999E-2</v>
      </c>
      <c r="G14" s="6">
        <v>-7.7999999999999996E-3</v>
      </c>
      <c r="H14" s="6">
        <v>5.5999999999999999E-3</v>
      </c>
      <c r="I14" s="6">
        <v>5.3699999999999998E-2</v>
      </c>
    </row>
    <row r="15" spans="1:9" x14ac:dyDescent="0.25">
      <c r="A15" s="1">
        <v>10</v>
      </c>
      <c r="B15" t="s">
        <v>19</v>
      </c>
      <c r="C15" s="6">
        <v>-0.11219999999999999</v>
      </c>
      <c r="D15" s="6">
        <v>-4.3E-3</v>
      </c>
      <c r="E15" s="6">
        <v>0.12330000000000001</v>
      </c>
      <c r="F15" s="6">
        <v>0.11899999999999999</v>
      </c>
      <c r="G15" s="6">
        <v>6.4000000000000001E-2</v>
      </c>
      <c r="H15" s="6">
        <v>5.9700000000000003E-2</v>
      </c>
      <c r="I15" s="6">
        <v>-5.2499999999999998E-2</v>
      </c>
    </row>
  </sheetData>
  <autoFilter ref="A1:I1" xr:uid="{00000000-0001-0000-0500-000000000000}">
    <sortState xmlns:xlrd2="http://schemas.microsoft.com/office/spreadsheetml/2017/richdata2" ref="A2:I15">
      <sortCondition ref="F1"/>
    </sortState>
  </autoFilter>
  <conditionalFormatting sqref="C2:I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F248-D8BF-4A1A-93DB-1FB78CF173EB}">
  <dimension ref="A1:Q31"/>
  <sheetViews>
    <sheetView workbookViewId="0">
      <selection activeCell="S18" sqref="S18"/>
    </sheetView>
  </sheetViews>
  <sheetFormatPr defaultRowHeight="15" x14ac:dyDescent="0.25"/>
  <cols>
    <col min="16" max="16" width="18.28515625" bestFit="1" customWidth="1"/>
  </cols>
  <sheetData>
    <row r="1" spans="1:17" x14ac:dyDescent="0.25">
      <c r="A1" s="1" t="s">
        <v>26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34</v>
      </c>
    </row>
    <row r="2" spans="1:17" x14ac:dyDescent="0.25">
      <c r="A2" s="1">
        <v>-35</v>
      </c>
      <c r="B2">
        <f>estimation_returns!B2-estimation_returns!$C2*VLOOKUP(estimation_returns!B$1,regression_results!$B$1:$J$16,5,0)+VLOOKUP(estimation_returns!B$1,regression_results!$B$1:$J$16,4,0)</f>
        <v>3.6429338489753715E-2</v>
      </c>
      <c r="C2">
        <f>estimation_returns!D2-estimation_returns!$C2*VLOOKUP(estimation_returns!D$1,regression_results!$B$1:$J$16,5,0)+VLOOKUP(estimation_returns!D$1,regression_results!$B$1:$J$16,4,0)</f>
        <v>3.5633620035721653E-2</v>
      </c>
      <c r="D2">
        <f>estimation_returns!E2-estimation_returns!$C2*VLOOKUP(estimation_returns!E$1,regression_results!$B$1:$J$16,5,0)+VLOOKUP(estimation_returns!E$1,regression_results!$B$1:$J$16,4,0)</f>
        <v>3.1349988217700964E-2</v>
      </c>
      <c r="E2">
        <f>estimation_returns!F2-estimation_returns!$C2*VLOOKUP(estimation_returns!F$1,regression_results!$B$1:$J$16,5,0)+VLOOKUP(estimation_returns!F$1,regression_results!$B$1:$J$16,4,0)</f>
        <v>3.5471001543247523E-3</v>
      </c>
      <c r="F2">
        <f>estimation_returns!G2-estimation_returns!$C2*VLOOKUP(estimation_returns!G$1,regression_results!$B$1:$J$16,5,0)+VLOOKUP(estimation_returns!G$1,regression_results!$B$1:$J$16,4,0)</f>
        <v>1.0182218232835299E-2</v>
      </c>
      <c r="G2">
        <f>estimation_returns!H2-estimation_returns!$C2*VLOOKUP(estimation_returns!H$1,regression_results!$B$1:$J$16,5,0)+VLOOKUP(estimation_returns!H$1,regression_results!$B$1:$J$16,4,0)</f>
        <v>-3.9556869048954342E-2</v>
      </c>
      <c r="H2">
        <f>estimation_returns!I2-estimation_returns!$C2*VLOOKUP(estimation_returns!I$1,regression_results!$B$1:$J$16,5,0)+VLOOKUP(estimation_returns!I$1,regression_results!$B$1:$J$16,4,0)</f>
        <v>6.4644787750276156E-2</v>
      </c>
      <c r="I2">
        <f>estimation_returns!J2-estimation_returns!$C2*VLOOKUP(estimation_returns!J$1,regression_results!$B$1:$J$16,5,0)+VLOOKUP(estimation_returns!J$1,regression_results!$B$1:$J$16,4,0)</f>
        <v>2.500310499560332E-2</v>
      </c>
      <c r="J2">
        <f>estimation_returns!K2-estimation_returns!$C2*VLOOKUP(estimation_returns!K$1,regression_results!$B$1:$J$16,5,0)+VLOOKUP(estimation_returns!K$1,regression_results!$B$1:$J$16,4,0)</f>
        <v>-2.3111862383437046E-2</v>
      </c>
      <c r="K2">
        <f>estimation_returns!L2-estimation_returns!$C2*VLOOKUP(estimation_returns!L$1,regression_results!$B$1:$J$16,5,0)+VLOOKUP(estimation_returns!L$1,regression_results!$B$1:$J$16,4,0)</f>
        <v>2.3528017340047523E-2</v>
      </c>
      <c r="L2">
        <f>estimation_returns!M2-estimation_returns!$C2*VLOOKUP(estimation_returns!M$1,regression_results!$B$1:$J$16,5,0)+VLOOKUP(estimation_returns!M$1,regression_results!$B$1:$J$16,4,0)</f>
        <v>-8.6027314827353974E-3</v>
      </c>
      <c r="M2">
        <f>estimation_returns!N2-estimation_returns!$C2*VLOOKUP(estimation_returns!N$1,regression_results!$B$1:$J$16,5,0)+VLOOKUP(estimation_returns!N$1,regression_results!$B$1:$J$16,4,0)</f>
        <v>-8.5573663813003714E-2</v>
      </c>
      <c r="N2">
        <f>estimation_returns!O2-estimation_returns!$C2*VLOOKUP(estimation_returns!O$1,regression_results!$B$1:$J$16,5,0)+VLOOKUP(estimation_returns!O$1,regression_results!$B$1:$J$16,4,0)</f>
        <v>7.3087284183393456E-2</v>
      </c>
      <c r="O2">
        <f>estimation_returns!P2-estimation_returns!$C2*VLOOKUP(estimation_returns!P$1,regression_results!$B$1:$J$16,5,0)+VLOOKUP(estimation_returns!P$1,regression_results!$B$1:$J$16,4,0)</f>
        <v>4.124098073845249E-2</v>
      </c>
      <c r="P2" s="2">
        <v>44565</v>
      </c>
      <c r="Q2">
        <f>AVERAGE(B2:O2)</f>
        <v>1.3414379529284204E-2</v>
      </c>
    </row>
    <row r="3" spans="1:17" x14ac:dyDescent="0.25">
      <c r="A3" s="1">
        <v>-34</v>
      </c>
      <c r="B3">
        <f>estimation_returns!B3-estimation_returns!$C3*VLOOKUP(estimation_returns!B$1,regression_results!$B$1:$J$16,5,0)+VLOOKUP(estimation_returns!B$1,regression_results!$B$1:$J$16,4,0)</f>
        <v>1.3309396433357166E-2</v>
      </c>
      <c r="C3">
        <f>estimation_returns!D3-estimation_returns!$C3*VLOOKUP(estimation_returns!D$1,regression_results!$B$1:$J$16,5,0)+VLOOKUP(estimation_returns!D$1,regression_results!$B$1:$J$16,4,0)</f>
        <v>-1.9698949623049144E-3</v>
      </c>
      <c r="D3">
        <f>estimation_returns!E3-estimation_returns!$C3*VLOOKUP(estimation_returns!E$1,regression_results!$B$1:$J$16,5,0)+VLOOKUP(estimation_returns!E$1,regression_results!$B$1:$J$16,4,0)</f>
        <v>2.6247067264729567E-2</v>
      </c>
      <c r="E3">
        <f>estimation_returns!F3-estimation_returns!$C3*VLOOKUP(estimation_returns!F$1,regression_results!$B$1:$J$16,5,0)+VLOOKUP(estimation_returns!F$1,regression_results!$B$1:$J$16,4,0)</f>
        <v>6.8821314621211344E-3</v>
      </c>
      <c r="F3">
        <f>estimation_returns!G3-estimation_returns!$C3*VLOOKUP(estimation_returns!G$1,regression_results!$B$1:$J$16,5,0)+VLOOKUP(estimation_returns!G$1,regression_results!$B$1:$J$16,4,0)</f>
        <v>9.1773808418429675E-3</v>
      </c>
      <c r="G3">
        <f>estimation_returns!H3-estimation_returns!$C3*VLOOKUP(estimation_returns!H$1,regression_results!$B$1:$J$16,5,0)+VLOOKUP(estimation_returns!H$1,regression_results!$B$1:$J$16,4,0)</f>
        <v>-3.7792305306761788E-2</v>
      </c>
      <c r="H3">
        <f>estimation_returns!I3-estimation_returns!$C3*VLOOKUP(estimation_returns!I$1,regression_results!$B$1:$J$16,5,0)+VLOOKUP(estimation_returns!I$1,regression_results!$B$1:$J$16,4,0)</f>
        <v>2.3966769021424E-2</v>
      </c>
      <c r="I3">
        <f>estimation_returns!J3-estimation_returns!$C3*VLOOKUP(estimation_returns!J$1,regression_results!$B$1:$J$16,5,0)+VLOOKUP(estimation_returns!J$1,regression_results!$B$1:$J$16,4,0)</f>
        <v>1.1435651063832816E-2</v>
      </c>
      <c r="J3">
        <f>estimation_returns!K3-estimation_returns!$C3*VLOOKUP(estimation_returns!K$1,regression_results!$B$1:$J$16,5,0)+VLOOKUP(estimation_returns!K$1,regression_results!$B$1:$J$16,4,0)</f>
        <v>-9.7788542036304667E-3</v>
      </c>
      <c r="K3">
        <f>estimation_returns!L3-estimation_returns!$C3*VLOOKUP(estimation_returns!L$1,regression_results!$B$1:$J$16,5,0)+VLOOKUP(estimation_returns!L$1,regression_results!$B$1:$J$16,4,0)</f>
        <v>1.1550688190185144E-2</v>
      </c>
      <c r="L3">
        <f>estimation_returns!M3-estimation_returns!$C3*VLOOKUP(estimation_returns!M$1,regression_results!$B$1:$J$16,5,0)+VLOOKUP(estimation_returns!M$1,regression_results!$B$1:$J$16,4,0)</f>
        <v>-2.494835532645721E-2</v>
      </c>
      <c r="M3">
        <f>estimation_returns!N3-estimation_returns!$C3*VLOOKUP(estimation_returns!N$1,regression_results!$B$1:$J$16,5,0)+VLOOKUP(estimation_returns!N$1,regression_results!$B$1:$J$16,4,0)</f>
        <v>-8.0406478597878205E-3</v>
      </c>
      <c r="N3">
        <f>estimation_returns!O3-estimation_returns!$C3*VLOOKUP(estimation_returns!O$1,regression_results!$B$1:$J$16,5,0)+VLOOKUP(estimation_returns!O$1,regression_results!$B$1:$J$16,4,0)</f>
        <v>-3.9559605221954806E-2</v>
      </c>
      <c r="O3">
        <f>estimation_returns!P3-estimation_returns!$C3*VLOOKUP(estimation_returns!P$1,regression_results!$B$1:$J$16,5,0)+VLOOKUP(estimation_returns!P$1,regression_results!$B$1:$J$16,4,0)</f>
        <v>-2.5324848717043907E-3</v>
      </c>
      <c r="P3" s="2">
        <v>44566</v>
      </c>
      <c r="Q3">
        <f t="shared" ref="Q3:Q31" si="0">AVERAGE(B3:O3)</f>
        <v>-1.5752188196506141E-3</v>
      </c>
    </row>
    <row r="4" spans="1:17" x14ac:dyDescent="0.25">
      <c r="A4" s="1">
        <v>-33</v>
      </c>
      <c r="B4">
        <f>estimation_returns!B4-estimation_returns!$C4*VLOOKUP(estimation_returns!B$1,regression_results!$B$1:$J$16,5,0)+VLOOKUP(estimation_returns!B$1,regression_results!$B$1:$J$16,4,0)</f>
        <v>-5.9262533768023188E-3</v>
      </c>
      <c r="C4">
        <f>estimation_returns!D4-estimation_returns!$C4*VLOOKUP(estimation_returns!D$1,regression_results!$B$1:$J$16,5,0)+VLOOKUP(estimation_returns!D$1,regression_results!$B$1:$J$16,4,0)</f>
        <v>-1.0709163969982829E-3</v>
      </c>
      <c r="D4">
        <f>estimation_returns!E4-estimation_returns!$C4*VLOOKUP(estimation_returns!E$1,regression_results!$B$1:$J$16,5,0)+VLOOKUP(estimation_returns!E$1,regression_results!$B$1:$J$16,4,0)</f>
        <v>1.3723424053806461E-2</v>
      </c>
      <c r="E4">
        <f>estimation_returns!F4-estimation_returns!$C4*VLOOKUP(estimation_returns!F$1,regression_results!$B$1:$J$16,5,0)+VLOOKUP(estimation_returns!F$1,regression_results!$B$1:$J$16,4,0)</f>
        <v>-8.8719651410478009E-3</v>
      </c>
      <c r="F4">
        <f>estimation_returns!G4-estimation_returns!$C4*VLOOKUP(estimation_returns!G$1,regression_results!$B$1:$J$16,5,0)+VLOOKUP(estimation_returns!G$1,regression_results!$B$1:$J$16,4,0)</f>
        <v>-8.0354180088463064E-3</v>
      </c>
      <c r="G4">
        <f>estimation_returns!H4-estimation_returns!$C4*VLOOKUP(estimation_returns!H$1,regression_results!$B$1:$J$16,5,0)+VLOOKUP(estimation_returns!H$1,regression_results!$B$1:$J$16,4,0)</f>
        <v>-1.9851577786890697E-2</v>
      </c>
      <c r="H4">
        <f>estimation_returns!I4-estimation_returns!$C4*VLOOKUP(estimation_returns!I$1,regression_results!$B$1:$J$16,5,0)+VLOOKUP(estimation_returns!I$1,regression_results!$B$1:$J$16,4,0)</f>
        <v>2.7319812323935391E-2</v>
      </c>
      <c r="I4">
        <f>estimation_returns!J4-estimation_returns!$C4*VLOOKUP(estimation_returns!J$1,regression_results!$B$1:$J$16,5,0)+VLOOKUP(estimation_returns!J$1,regression_results!$B$1:$J$16,4,0)</f>
        <v>6.5310749416165464E-3</v>
      </c>
      <c r="J4">
        <f>estimation_returns!K4-estimation_returns!$C4*VLOOKUP(estimation_returns!K$1,regression_results!$B$1:$J$16,5,0)+VLOOKUP(estimation_returns!K$1,regression_results!$B$1:$J$16,4,0)</f>
        <v>6.1456392015897662E-4</v>
      </c>
      <c r="K4">
        <f>estimation_returns!L4-estimation_returns!$C4*VLOOKUP(estimation_returns!L$1,regression_results!$B$1:$J$16,5,0)+VLOOKUP(estimation_returns!L$1,regression_results!$B$1:$J$16,4,0)</f>
        <v>-9.501110551898553E-3</v>
      </c>
      <c r="L4">
        <f>estimation_returns!M4-estimation_returns!$C4*VLOOKUP(estimation_returns!M$1,regression_results!$B$1:$J$16,5,0)+VLOOKUP(estimation_returns!M$1,regression_results!$B$1:$J$16,4,0)</f>
        <v>5.6830993427907407E-3</v>
      </c>
      <c r="M4">
        <f>estimation_returns!N4-estimation_returns!$C4*VLOOKUP(estimation_returns!N$1,regression_results!$B$1:$J$16,5,0)+VLOOKUP(estimation_returns!N$1,regression_results!$B$1:$J$16,4,0)</f>
        <v>-9.6323509692125501E-3</v>
      </c>
      <c r="N4">
        <f>estimation_returns!O4-estimation_returns!$C4*VLOOKUP(estimation_returns!O$1,regression_results!$B$1:$J$16,5,0)+VLOOKUP(estimation_returns!O$1,regression_results!$B$1:$J$16,4,0)</f>
        <v>3.9130519288053084E-2</v>
      </c>
      <c r="O4">
        <f>estimation_returns!P4-estimation_returns!$C4*VLOOKUP(estimation_returns!P$1,regression_results!$B$1:$J$16,5,0)+VLOOKUP(estimation_returns!P$1,regression_results!$B$1:$J$16,4,0)</f>
        <v>1.318056304659408E-2</v>
      </c>
      <c r="P4" s="2">
        <v>44567</v>
      </c>
      <c r="Q4">
        <f t="shared" si="0"/>
        <v>3.0923903346613407E-3</v>
      </c>
    </row>
    <row r="5" spans="1:17" x14ac:dyDescent="0.25">
      <c r="A5" s="1">
        <v>-32</v>
      </c>
      <c r="B5">
        <f>estimation_returns!B5-estimation_returns!$C5*VLOOKUP(estimation_returns!B$1,regression_results!$B$1:$J$16,5,0)+VLOOKUP(estimation_returns!B$1,regression_results!$B$1:$J$16,4,0)</f>
        <v>1.3436832745579844E-2</v>
      </c>
      <c r="C5">
        <f>estimation_returns!D5-estimation_returns!$C5*VLOOKUP(estimation_returns!D$1,regression_results!$B$1:$J$16,5,0)+VLOOKUP(estimation_returns!D$1,regression_results!$B$1:$J$16,4,0)</f>
        <v>-2.5227161076146393E-2</v>
      </c>
      <c r="D5">
        <f>estimation_returns!E5-estimation_returns!$C5*VLOOKUP(estimation_returns!E$1,regression_results!$B$1:$J$16,5,0)+VLOOKUP(estimation_returns!E$1,regression_results!$B$1:$J$16,4,0)</f>
        <v>2.4544419493658012E-2</v>
      </c>
      <c r="E5">
        <f>estimation_returns!F5-estimation_returns!$C5*VLOOKUP(estimation_returns!F$1,regression_results!$B$1:$J$16,5,0)+VLOOKUP(estimation_returns!F$1,regression_results!$B$1:$J$16,4,0)</f>
        <v>4.3692204161896817E-3</v>
      </c>
      <c r="F5">
        <f>estimation_returns!G5-estimation_returns!$C5*VLOOKUP(estimation_returns!G$1,regression_results!$B$1:$J$16,5,0)+VLOOKUP(estimation_returns!G$1,regression_results!$B$1:$J$16,4,0)</f>
        <v>-3.7386112177172108E-3</v>
      </c>
      <c r="G5">
        <f>estimation_returns!H5-estimation_returns!$C5*VLOOKUP(estimation_returns!H$1,regression_results!$B$1:$J$16,5,0)+VLOOKUP(estimation_returns!H$1,regression_results!$B$1:$J$16,4,0)</f>
        <v>-3.1182987473043614E-2</v>
      </c>
      <c r="H5">
        <f>estimation_returns!I5-estimation_returns!$C5*VLOOKUP(estimation_returns!I$1,regression_results!$B$1:$J$16,5,0)+VLOOKUP(estimation_returns!I$1,regression_results!$B$1:$J$16,4,0)</f>
        <v>-1.3562720517676416E-2</v>
      </c>
      <c r="I5">
        <f>estimation_returns!J5-estimation_returns!$C5*VLOOKUP(estimation_returns!J$1,regression_results!$B$1:$J$16,5,0)+VLOOKUP(estimation_returns!J$1,regression_results!$B$1:$J$16,4,0)</f>
        <v>1.1345042046301929E-2</v>
      </c>
      <c r="J5">
        <f>estimation_returns!K5-estimation_returns!$C5*VLOOKUP(estimation_returns!K$1,regression_results!$B$1:$J$16,5,0)+VLOOKUP(estimation_returns!K$1,regression_results!$B$1:$J$16,4,0)</f>
        <v>-2.1423439123774882E-2</v>
      </c>
      <c r="K5">
        <f>estimation_returns!L5-estimation_returns!$C5*VLOOKUP(estimation_returns!L$1,regression_results!$B$1:$J$16,5,0)+VLOOKUP(estimation_returns!L$1,regression_results!$B$1:$J$16,4,0)</f>
        <v>6.3799202933674084E-3</v>
      </c>
      <c r="L5">
        <f>estimation_returns!M5-estimation_returns!$C5*VLOOKUP(estimation_returns!M$1,regression_results!$B$1:$J$16,5,0)+VLOOKUP(estimation_returns!M$1,regression_results!$B$1:$J$16,4,0)</f>
        <v>3.0760405589814847E-4</v>
      </c>
      <c r="M5">
        <f>estimation_returns!N5-estimation_returns!$C5*VLOOKUP(estimation_returns!N$1,regression_results!$B$1:$J$16,5,0)+VLOOKUP(estimation_returns!N$1,regression_results!$B$1:$J$16,4,0)</f>
        <v>4.7416756631655385E-2</v>
      </c>
      <c r="N5">
        <f>estimation_returns!O5-estimation_returns!$C5*VLOOKUP(estimation_returns!O$1,regression_results!$B$1:$J$16,5,0)+VLOOKUP(estimation_returns!O$1,regression_results!$B$1:$J$16,4,0)</f>
        <v>-1.750811120950127E-2</v>
      </c>
      <c r="O5">
        <f>estimation_returns!P5-estimation_returns!$C5*VLOOKUP(estimation_returns!P$1,regression_results!$B$1:$J$16,5,0)+VLOOKUP(estimation_returns!P$1,regression_results!$B$1:$J$16,4,0)</f>
        <v>-1.3883515811519431E-2</v>
      </c>
      <c r="P5" s="2">
        <v>44568</v>
      </c>
      <c r="Q5">
        <f t="shared" si="0"/>
        <v>-1.337625053337772E-3</v>
      </c>
    </row>
    <row r="6" spans="1:17" x14ac:dyDescent="0.25">
      <c r="A6" s="1">
        <v>-31</v>
      </c>
      <c r="B6">
        <f>estimation_returns!B6-estimation_returns!$C6*VLOOKUP(estimation_returns!B$1,regression_results!$B$1:$J$16,5,0)+VLOOKUP(estimation_returns!B$1,regression_results!$B$1:$J$16,4,0)</f>
        <v>-4.6778968265441829E-3</v>
      </c>
      <c r="C6">
        <f>estimation_returns!D6-estimation_returns!$C6*VLOOKUP(estimation_returns!D$1,regression_results!$B$1:$J$16,5,0)+VLOOKUP(estimation_returns!D$1,regression_results!$B$1:$J$16,4,0)</f>
        <v>3.1715015226420539E-3</v>
      </c>
      <c r="D6">
        <f>estimation_returns!E6-estimation_returns!$C6*VLOOKUP(estimation_returns!E$1,regression_results!$B$1:$J$16,5,0)+VLOOKUP(estimation_returns!E$1,regression_results!$B$1:$J$16,4,0)</f>
        <v>-1.4805293522066509E-2</v>
      </c>
      <c r="E6">
        <f>estimation_returns!F6-estimation_returns!$C6*VLOOKUP(estimation_returns!F$1,regression_results!$B$1:$J$16,5,0)+VLOOKUP(estimation_returns!F$1,regression_results!$B$1:$J$16,4,0)</f>
        <v>5.5952348254549519E-3</v>
      </c>
      <c r="F6">
        <f>estimation_returns!G6-estimation_returns!$C6*VLOOKUP(estimation_returns!G$1,regression_results!$B$1:$J$16,5,0)+VLOOKUP(estimation_returns!G$1,regression_results!$B$1:$J$16,4,0)</f>
        <v>-9.1829093966421336E-3</v>
      </c>
      <c r="G6">
        <f>estimation_returns!H6-estimation_returns!$C6*VLOOKUP(estimation_returns!H$1,regression_results!$B$1:$J$16,5,0)+VLOOKUP(estimation_returns!H$1,regression_results!$B$1:$J$16,4,0)</f>
        <v>4.1713899474399132E-3</v>
      </c>
      <c r="H6">
        <f>estimation_returns!I6-estimation_returns!$C6*VLOOKUP(estimation_returns!I$1,regression_results!$B$1:$J$16,5,0)+VLOOKUP(estimation_returns!I$1,regression_results!$B$1:$J$16,4,0)</f>
        <v>-1.0905487837115174E-2</v>
      </c>
      <c r="I6">
        <f>estimation_returns!J6-estimation_returns!$C6*VLOOKUP(estimation_returns!J$1,regression_results!$B$1:$J$16,5,0)+VLOOKUP(estimation_returns!J$1,regression_results!$B$1:$J$16,4,0)</f>
        <v>-1.4931117823525518E-3</v>
      </c>
      <c r="J6">
        <f>estimation_returns!K6-estimation_returns!$C6*VLOOKUP(estimation_returns!K$1,regression_results!$B$1:$J$16,5,0)+VLOOKUP(estimation_returns!K$1,regression_results!$B$1:$J$16,4,0)</f>
        <v>-1.1172930465509086E-3</v>
      </c>
      <c r="K6">
        <f>estimation_returns!L6-estimation_returns!$C6*VLOOKUP(estimation_returns!L$1,regression_results!$B$1:$J$16,5,0)+VLOOKUP(estimation_returns!L$1,regression_results!$B$1:$J$16,4,0)</f>
        <v>-5.0921395379294444E-2</v>
      </c>
      <c r="L6">
        <f>estimation_returns!M6-estimation_returns!$C6*VLOOKUP(estimation_returns!M$1,regression_results!$B$1:$J$16,5,0)+VLOOKUP(estimation_returns!M$1,regression_results!$B$1:$J$16,4,0)</f>
        <v>1.2439156632016772E-2</v>
      </c>
      <c r="M6">
        <f>estimation_returns!N6-estimation_returns!$C6*VLOOKUP(estimation_returns!N$1,regression_results!$B$1:$J$16,5,0)+VLOOKUP(estimation_returns!N$1,regression_results!$B$1:$J$16,4,0)</f>
        <v>4.4675803340165229E-2</v>
      </c>
      <c r="N6">
        <f>estimation_returns!O6-estimation_returns!$C6*VLOOKUP(estimation_returns!O$1,regression_results!$B$1:$J$16,5,0)+VLOOKUP(estimation_returns!O$1,regression_results!$B$1:$J$16,4,0)</f>
        <v>-1.5260012508272384E-2</v>
      </c>
      <c r="O6">
        <f>estimation_returns!P6-estimation_returns!$C6*VLOOKUP(estimation_returns!P$1,regression_results!$B$1:$J$16,5,0)+VLOOKUP(estimation_returns!P$1,regression_results!$B$1:$J$16,4,0)</f>
        <v>-3.6727413148080713E-3</v>
      </c>
      <c r="P6" s="2">
        <v>44571</v>
      </c>
      <c r="Q6">
        <f t="shared" si="0"/>
        <v>-2.9987896675662444E-3</v>
      </c>
    </row>
    <row r="7" spans="1:17" x14ac:dyDescent="0.25">
      <c r="A7" s="1">
        <v>-30</v>
      </c>
      <c r="B7">
        <f>estimation_returns!B7-estimation_returns!$C7*VLOOKUP(estimation_returns!B$1,regression_results!$B$1:$J$16,5,0)+VLOOKUP(estimation_returns!B$1,regression_results!$B$1:$J$16,4,0)</f>
        <v>-3.7994473929163905E-3</v>
      </c>
      <c r="C7">
        <f>estimation_returns!D7-estimation_returns!$C7*VLOOKUP(estimation_returns!D$1,regression_results!$B$1:$J$16,5,0)+VLOOKUP(estimation_returns!D$1,regression_results!$B$1:$J$16,4,0)</f>
        <v>9.0395156828890089E-3</v>
      </c>
      <c r="D7">
        <f>estimation_returns!E7-estimation_returns!$C7*VLOOKUP(estimation_returns!E$1,regression_results!$B$1:$J$16,5,0)+VLOOKUP(estimation_returns!E$1,regression_results!$B$1:$J$16,4,0)</f>
        <v>1.7466956689687722E-2</v>
      </c>
      <c r="E7">
        <f>estimation_returns!F7-estimation_returns!$C7*VLOOKUP(estimation_returns!F$1,regression_results!$B$1:$J$16,5,0)+VLOOKUP(estimation_returns!F$1,regression_results!$B$1:$J$16,4,0)</f>
        <v>1.7121448954599161E-2</v>
      </c>
      <c r="F7">
        <f>estimation_returns!G7-estimation_returns!$C7*VLOOKUP(estimation_returns!G$1,regression_results!$B$1:$J$16,5,0)+VLOOKUP(estimation_returns!G$1,regression_results!$B$1:$J$16,4,0)</f>
        <v>5.3101346517343256E-3</v>
      </c>
      <c r="G7">
        <f>estimation_returns!H7-estimation_returns!$C7*VLOOKUP(estimation_returns!H$1,regression_results!$B$1:$J$16,5,0)+VLOOKUP(estimation_returns!H$1,regression_results!$B$1:$J$16,4,0)</f>
        <v>-8.4988468547061904E-4</v>
      </c>
      <c r="H7">
        <f>estimation_returns!I7-estimation_returns!$C7*VLOOKUP(estimation_returns!I$1,regression_results!$B$1:$J$16,5,0)+VLOOKUP(estimation_returns!I$1,regression_results!$B$1:$J$16,4,0)</f>
        <v>1.1455992708269663E-2</v>
      </c>
      <c r="I7">
        <f>estimation_returns!J7-estimation_returns!$C7*VLOOKUP(estimation_returns!J$1,regression_results!$B$1:$J$16,5,0)+VLOOKUP(estimation_returns!J$1,regression_results!$B$1:$J$16,4,0)</f>
        <v>1.019037734968441E-2</v>
      </c>
      <c r="J7">
        <f>estimation_returns!K7-estimation_returns!$C7*VLOOKUP(estimation_returns!K$1,regression_results!$B$1:$J$16,5,0)+VLOOKUP(estimation_returns!K$1,regression_results!$B$1:$J$16,4,0)</f>
        <v>-6.3551989078440433E-4</v>
      </c>
      <c r="K7">
        <f>estimation_returns!L7-estimation_returns!$C7*VLOOKUP(estimation_returns!L$1,regression_results!$B$1:$J$16,5,0)+VLOOKUP(estimation_returns!L$1,regression_results!$B$1:$J$16,4,0)</f>
        <v>2.4689779887024706E-2</v>
      </c>
      <c r="L7">
        <f>estimation_returns!M7-estimation_returns!$C7*VLOOKUP(estimation_returns!M$1,regression_results!$B$1:$J$16,5,0)+VLOOKUP(estimation_returns!M$1,regression_results!$B$1:$J$16,4,0)</f>
        <v>-2.0004117372641992E-2</v>
      </c>
      <c r="M7">
        <f>estimation_returns!N7-estimation_returns!$C7*VLOOKUP(estimation_returns!N$1,regression_results!$B$1:$J$16,5,0)+VLOOKUP(estimation_returns!N$1,regression_results!$B$1:$J$16,4,0)</f>
        <v>3.503762530480228E-3</v>
      </c>
      <c r="N7">
        <f>estimation_returns!O7-estimation_returns!$C7*VLOOKUP(estimation_returns!O$1,regression_results!$B$1:$J$16,5,0)+VLOOKUP(estimation_returns!O$1,regression_results!$B$1:$J$16,4,0)</f>
        <v>2.0976560230633212E-2</v>
      </c>
      <c r="O7">
        <f>estimation_returns!P7-estimation_returns!$C7*VLOOKUP(estimation_returns!P$1,regression_results!$B$1:$J$16,5,0)+VLOOKUP(estimation_returns!P$1,regression_results!$B$1:$J$16,4,0)</f>
        <v>-4.0803855482668041E-3</v>
      </c>
      <c r="P7" s="2">
        <v>44572</v>
      </c>
      <c r="Q7">
        <f t="shared" si="0"/>
        <v>6.4560838424944445E-3</v>
      </c>
    </row>
    <row r="8" spans="1:17" x14ac:dyDescent="0.25">
      <c r="A8" s="1">
        <v>-29</v>
      </c>
      <c r="B8">
        <f>estimation_returns!B8-estimation_returns!$C8*VLOOKUP(estimation_returns!B$1,regression_results!$B$1:$J$16,5,0)+VLOOKUP(estimation_returns!B$1,regression_results!$B$1:$J$16,4,0)</f>
        <v>-8.5059447905176948E-4</v>
      </c>
      <c r="C8">
        <f>estimation_returns!D8-estimation_returns!$C8*VLOOKUP(estimation_returns!D$1,regression_results!$B$1:$J$16,5,0)+VLOOKUP(estimation_returns!D$1,regression_results!$B$1:$J$16,4,0)</f>
        <v>-2.1647048915614461E-3</v>
      </c>
      <c r="D8">
        <f>estimation_returns!E8-estimation_returns!$C8*VLOOKUP(estimation_returns!E$1,regression_results!$B$1:$J$16,5,0)+VLOOKUP(estimation_returns!E$1,regression_results!$B$1:$J$16,4,0)</f>
        <v>1.6579073208526211E-3</v>
      </c>
      <c r="E8">
        <f>estimation_returns!F8-estimation_returns!$C8*VLOOKUP(estimation_returns!F$1,regression_results!$B$1:$J$16,5,0)+VLOOKUP(estimation_returns!F$1,regression_results!$B$1:$J$16,4,0)</f>
        <v>8.8418393078070114E-3</v>
      </c>
      <c r="F8">
        <f>estimation_returns!G8-estimation_returns!$C8*VLOOKUP(estimation_returns!G$1,regression_results!$B$1:$J$16,5,0)+VLOOKUP(estimation_returns!G$1,regression_results!$B$1:$J$16,4,0)</f>
        <v>-2.4215412855932834E-2</v>
      </c>
      <c r="G8">
        <f>estimation_returns!H8-estimation_returns!$C8*VLOOKUP(estimation_returns!H$1,regression_results!$B$1:$J$16,5,0)+VLOOKUP(estimation_returns!H$1,regression_results!$B$1:$J$16,4,0)</f>
        <v>-4.4453381344005838E-2</v>
      </c>
      <c r="H8">
        <f>estimation_returns!I8-estimation_returns!$C8*VLOOKUP(estimation_returns!I$1,regression_results!$B$1:$J$16,5,0)+VLOOKUP(estimation_returns!I$1,regression_results!$B$1:$J$16,4,0)</f>
        <v>-3.1062112344581283E-2</v>
      </c>
      <c r="I8">
        <f>estimation_returns!J8-estimation_returns!$C8*VLOOKUP(estimation_returns!J$1,regression_results!$B$1:$J$16,5,0)+VLOOKUP(estimation_returns!J$1,regression_results!$B$1:$J$16,4,0)</f>
        <v>4.7523852019347196E-2</v>
      </c>
      <c r="J8">
        <f>estimation_returns!K8-estimation_returns!$C8*VLOOKUP(estimation_returns!K$1,regression_results!$B$1:$J$16,5,0)+VLOOKUP(estimation_returns!K$1,regression_results!$B$1:$J$16,4,0)</f>
        <v>-4.2835875019541052E-3</v>
      </c>
      <c r="K8">
        <f>estimation_returns!L8-estimation_returns!$C8*VLOOKUP(estimation_returns!L$1,regression_results!$B$1:$J$16,5,0)+VLOOKUP(estimation_returns!L$1,regression_results!$B$1:$J$16,4,0)</f>
        <v>-9.7516459537779366E-3</v>
      </c>
      <c r="L8">
        <f>estimation_returns!M8-estimation_returns!$C8*VLOOKUP(estimation_returns!M$1,regression_results!$B$1:$J$16,5,0)+VLOOKUP(estimation_returns!M$1,regression_results!$B$1:$J$16,4,0)</f>
        <v>-2.0319981072891156E-2</v>
      </c>
      <c r="M8">
        <f>estimation_returns!N8-estimation_returns!$C8*VLOOKUP(estimation_returns!N$1,regression_results!$B$1:$J$16,5,0)+VLOOKUP(estimation_returns!N$1,regression_results!$B$1:$J$16,4,0)</f>
        <v>-6.1229555316169044E-3</v>
      </c>
      <c r="N8">
        <f>estimation_returns!O8-estimation_returns!$C8*VLOOKUP(estimation_returns!O$1,regression_results!$B$1:$J$16,5,0)+VLOOKUP(estimation_returns!O$1,regression_results!$B$1:$J$16,4,0)</f>
        <v>-4.3484574347134614E-3</v>
      </c>
      <c r="O8">
        <f>estimation_returns!P8-estimation_returns!$C8*VLOOKUP(estimation_returns!P$1,regression_results!$B$1:$J$16,5,0)+VLOOKUP(estimation_returns!P$1,regression_results!$B$1:$J$16,4,0)</f>
        <v>-1.0281646414959622E-2</v>
      </c>
      <c r="P8" s="2">
        <v>44573</v>
      </c>
      <c r="Q8">
        <f t="shared" si="0"/>
        <v>-7.1307772269313952E-3</v>
      </c>
    </row>
    <row r="9" spans="1:17" x14ac:dyDescent="0.25">
      <c r="A9" s="1">
        <v>-28</v>
      </c>
      <c r="B9">
        <f>estimation_returns!B9-estimation_returns!$C9*VLOOKUP(estimation_returns!B$1,regression_results!$B$1:$J$16,5,0)+VLOOKUP(estimation_returns!B$1,regression_results!$B$1:$J$16,4,0)</f>
        <v>2.3238925191303068E-2</v>
      </c>
      <c r="C9">
        <f>estimation_returns!D9-estimation_returns!$C9*VLOOKUP(estimation_returns!D$1,regression_results!$B$1:$J$16,5,0)+VLOOKUP(estimation_returns!D$1,regression_results!$B$1:$J$16,4,0)</f>
        <v>1.2964022098037254E-2</v>
      </c>
      <c r="D9">
        <f>estimation_returns!E9-estimation_returns!$C9*VLOOKUP(estimation_returns!E$1,regression_results!$B$1:$J$16,5,0)+VLOOKUP(estimation_returns!E$1,regression_results!$B$1:$J$16,4,0)</f>
        <v>3.0670125726751998E-2</v>
      </c>
      <c r="E9">
        <f>estimation_returns!F9-estimation_returns!$C9*VLOOKUP(estimation_returns!F$1,regression_results!$B$1:$J$16,5,0)+VLOOKUP(estimation_returns!F$1,regression_results!$B$1:$J$16,4,0)</f>
        <v>6.2336163479476707E-3</v>
      </c>
      <c r="F9">
        <f>estimation_returns!G9-estimation_returns!$C9*VLOOKUP(estimation_returns!G$1,regression_results!$B$1:$J$16,5,0)+VLOOKUP(estimation_returns!G$1,regression_results!$B$1:$J$16,4,0)</f>
        <v>2.8689515565455417E-2</v>
      </c>
      <c r="G9">
        <f>estimation_returns!H9-estimation_returns!$C9*VLOOKUP(estimation_returns!H$1,regression_results!$B$1:$J$16,5,0)+VLOOKUP(estimation_returns!H$1,regression_results!$B$1:$J$16,4,0)</f>
        <v>-1.4304350655262301E-3</v>
      </c>
      <c r="H9">
        <f>estimation_returns!I9-estimation_returns!$C9*VLOOKUP(estimation_returns!I$1,regression_results!$B$1:$J$16,5,0)+VLOOKUP(estimation_returns!I$1,regression_results!$B$1:$J$16,4,0)</f>
        <v>6.5776856769168349E-2</v>
      </c>
      <c r="I9">
        <f>estimation_returns!J9-estimation_returns!$C9*VLOOKUP(estimation_returns!J$1,regression_results!$B$1:$J$16,5,0)+VLOOKUP(estimation_returns!J$1,regression_results!$B$1:$J$16,4,0)</f>
        <v>3.3008182179787127E-2</v>
      </c>
      <c r="J9">
        <f>estimation_returns!K9-estimation_returns!$C9*VLOOKUP(estimation_returns!K$1,regression_results!$B$1:$J$16,5,0)+VLOOKUP(estimation_returns!K$1,regression_results!$B$1:$J$16,4,0)</f>
        <v>-2.4260343880074673E-2</v>
      </c>
      <c r="K9">
        <f>estimation_returns!L9-estimation_returns!$C9*VLOOKUP(estimation_returns!L$1,regression_results!$B$1:$J$16,5,0)+VLOOKUP(estimation_returns!L$1,regression_results!$B$1:$J$16,4,0)</f>
        <v>1.0074819238453455E-2</v>
      </c>
      <c r="L9">
        <f>estimation_returns!M9-estimation_returns!$C9*VLOOKUP(estimation_returns!M$1,regression_results!$B$1:$J$16,5,0)+VLOOKUP(estimation_returns!M$1,regression_results!$B$1:$J$16,4,0)</f>
        <v>1.6782339184679345E-2</v>
      </c>
      <c r="M9">
        <f>estimation_returns!N9-estimation_returns!$C9*VLOOKUP(estimation_returns!N$1,regression_results!$B$1:$J$16,5,0)+VLOOKUP(estimation_returns!N$1,regression_results!$B$1:$J$16,4,0)</f>
        <v>-8.5728014215878778E-2</v>
      </c>
      <c r="N9">
        <f>estimation_returns!O9-estimation_returns!$C9*VLOOKUP(estimation_returns!O$1,regression_results!$B$1:$J$16,5,0)+VLOOKUP(estimation_returns!O$1,regression_results!$B$1:$J$16,4,0)</f>
        <v>2.8232986864564949E-2</v>
      </c>
      <c r="O9">
        <f>estimation_returns!P9-estimation_returns!$C9*VLOOKUP(estimation_returns!P$1,regression_results!$B$1:$J$16,5,0)+VLOOKUP(estimation_returns!P$1,regression_results!$B$1:$J$16,4,0)</f>
        <v>4.2493025464410819E-2</v>
      </c>
      <c r="P9" s="2">
        <v>44574</v>
      </c>
      <c r="Q9">
        <f t="shared" si="0"/>
        <v>1.3338972962077126E-2</v>
      </c>
    </row>
    <row r="10" spans="1:17" x14ac:dyDescent="0.25">
      <c r="A10" s="1">
        <v>-27</v>
      </c>
      <c r="B10">
        <f>estimation_returns!B10-estimation_returns!$C10*VLOOKUP(estimation_returns!B$1,regression_results!$B$1:$J$16,5,0)+VLOOKUP(estimation_returns!B$1,regression_results!$B$1:$J$16,4,0)</f>
        <v>4.6188301259999518E-3</v>
      </c>
      <c r="C10">
        <f>estimation_returns!D10-estimation_returns!$C10*VLOOKUP(estimation_returns!D$1,regression_results!$B$1:$J$16,5,0)+VLOOKUP(estimation_returns!D$1,regression_results!$B$1:$J$16,4,0)</f>
        <v>-4.2997397623505016E-3</v>
      </c>
      <c r="D10">
        <f>estimation_returns!E10-estimation_returns!$C10*VLOOKUP(estimation_returns!E$1,regression_results!$B$1:$J$16,5,0)+VLOOKUP(estimation_returns!E$1,regression_results!$B$1:$J$16,4,0)</f>
        <v>-5.4875086755714264E-3</v>
      </c>
      <c r="E10">
        <f>estimation_returns!F10-estimation_returns!$C10*VLOOKUP(estimation_returns!F$1,regression_results!$B$1:$J$16,5,0)+VLOOKUP(estimation_returns!F$1,regression_results!$B$1:$J$16,4,0)</f>
        <v>-2.037640329836317E-3</v>
      </c>
      <c r="F10">
        <f>estimation_returns!G10-estimation_returns!$C10*VLOOKUP(estimation_returns!G$1,regression_results!$B$1:$J$16,5,0)+VLOOKUP(estimation_returns!G$1,regression_results!$B$1:$J$16,4,0)</f>
        <v>-6.2617681430978574E-3</v>
      </c>
      <c r="G10">
        <f>estimation_returns!H10-estimation_returns!$C10*VLOOKUP(estimation_returns!H$1,regression_results!$B$1:$J$16,5,0)+VLOOKUP(estimation_returns!H$1,regression_results!$B$1:$J$16,4,0)</f>
        <v>-4.0904029710869452E-3</v>
      </c>
      <c r="H10">
        <f>estimation_returns!I10-estimation_returns!$C10*VLOOKUP(estimation_returns!I$1,regression_results!$B$1:$J$16,5,0)+VLOOKUP(estimation_returns!I$1,regression_results!$B$1:$J$16,4,0)</f>
        <v>-2.7934720129382171E-2</v>
      </c>
      <c r="I10">
        <f>estimation_returns!J10-estimation_returns!$C10*VLOOKUP(estimation_returns!J$1,regression_results!$B$1:$J$16,5,0)+VLOOKUP(estimation_returns!J$1,regression_results!$B$1:$J$16,4,0)</f>
        <v>9.2373492419530936E-3</v>
      </c>
      <c r="J10">
        <f>estimation_returns!K10-estimation_returns!$C10*VLOOKUP(estimation_returns!K$1,regression_results!$B$1:$J$16,5,0)+VLOOKUP(estimation_returns!K$1,regression_results!$B$1:$J$16,4,0)</f>
        <v>-2.3468593342162287E-2</v>
      </c>
      <c r="K10">
        <f>estimation_returns!L10-estimation_returns!$C10*VLOOKUP(estimation_returns!L$1,regression_results!$B$1:$J$16,5,0)+VLOOKUP(estimation_returns!L$1,regression_results!$B$1:$J$16,4,0)</f>
        <v>-4.4588851827039554E-4</v>
      </c>
      <c r="L10">
        <f>estimation_returns!M10-estimation_returns!$C10*VLOOKUP(estimation_returns!M$1,regression_results!$B$1:$J$16,5,0)+VLOOKUP(estimation_returns!M$1,regression_results!$B$1:$J$16,4,0)</f>
        <v>-1.83908174019357E-2</v>
      </c>
      <c r="M10">
        <f>estimation_returns!N10-estimation_returns!$C10*VLOOKUP(estimation_returns!N$1,regression_results!$B$1:$J$16,5,0)+VLOOKUP(estimation_returns!N$1,regression_results!$B$1:$J$16,4,0)</f>
        <v>1.5478001984908845E-2</v>
      </c>
      <c r="N10">
        <f>estimation_returns!O10-estimation_returns!$C10*VLOOKUP(estimation_returns!O$1,regression_results!$B$1:$J$16,5,0)+VLOOKUP(estimation_returns!O$1,regression_results!$B$1:$J$16,4,0)</f>
        <v>9.8974256136819027E-4</v>
      </c>
      <c r="O10">
        <f>estimation_returns!P10-estimation_returns!$C10*VLOOKUP(estimation_returns!P$1,regression_results!$B$1:$J$16,5,0)+VLOOKUP(estimation_returns!P$1,regression_results!$B$1:$J$16,4,0)</f>
        <v>1.4537701192749155E-3</v>
      </c>
      <c r="P10" s="2">
        <v>44575</v>
      </c>
      <c r="Q10">
        <f t="shared" si="0"/>
        <v>-4.3313846600134724E-3</v>
      </c>
    </row>
    <row r="11" spans="1:17" x14ac:dyDescent="0.25">
      <c r="A11" s="1">
        <v>-26</v>
      </c>
      <c r="B11">
        <f>estimation_returns!B11-estimation_returns!$C11*VLOOKUP(estimation_returns!B$1,regression_results!$B$1:$J$16,5,0)+VLOOKUP(estimation_returns!B$1,regression_results!$B$1:$J$16,4,0)</f>
        <v>4.5223188026786475E-3</v>
      </c>
      <c r="C11">
        <f>estimation_returns!D11-estimation_returns!$C11*VLOOKUP(estimation_returns!D$1,regression_results!$B$1:$J$16,5,0)+VLOOKUP(estimation_returns!D$1,regression_results!$B$1:$J$16,4,0)</f>
        <v>-6.435681467977938E-3</v>
      </c>
      <c r="D11">
        <f>estimation_returns!E11-estimation_returns!$C11*VLOOKUP(estimation_returns!E$1,regression_results!$B$1:$J$16,5,0)+VLOOKUP(estimation_returns!E$1,regression_results!$B$1:$J$16,4,0)</f>
        <v>9.3249152768755481E-4</v>
      </c>
      <c r="E11">
        <f>estimation_returns!F11-estimation_returns!$C11*VLOOKUP(estimation_returns!F$1,regression_results!$B$1:$J$16,5,0)+VLOOKUP(estimation_returns!F$1,regression_results!$B$1:$J$16,4,0)</f>
        <v>1.2613404434117827E-4</v>
      </c>
      <c r="F11">
        <f>estimation_returns!G11-estimation_returns!$C11*VLOOKUP(estimation_returns!G$1,regression_results!$B$1:$J$16,5,0)+VLOOKUP(estimation_returns!G$1,regression_results!$B$1:$J$16,4,0)</f>
        <v>3.6909063253218965E-3</v>
      </c>
      <c r="G11">
        <f>estimation_returns!H11-estimation_returns!$C11*VLOOKUP(estimation_returns!H$1,regression_results!$B$1:$J$16,5,0)+VLOOKUP(estimation_returns!H$1,regression_results!$B$1:$J$16,4,0)</f>
        <v>-3.4679671331771293E-2</v>
      </c>
      <c r="H11">
        <f>estimation_returns!I11-estimation_returns!$C11*VLOOKUP(estimation_returns!I$1,regression_results!$B$1:$J$16,5,0)+VLOOKUP(estimation_returns!I$1,regression_results!$B$1:$J$16,4,0)</f>
        <v>-4.6953661984174703E-3</v>
      </c>
      <c r="I11">
        <f>estimation_returns!J11-estimation_returns!$C11*VLOOKUP(estimation_returns!J$1,regression_results!$B$1:$J$16,5,0)+VLOOKUP(estimation_returns!J$1,regression_results!$B$1:$J$16,4,0)</f>
        <v>1.4618431828151549E-2</v>
      </c>
      <c r="J11">
        <f>estimation_returns!K11-estimation_returns!$C11*VLOOKUP(estimation_returns!K$1,regression_results!$B$1:$J$16,5,0)+VLOOKUP(estimation_returns!K$1,regression_results!$B$1:$J$16,4,0)</f>
        <v>-6.4971731703440186E-3</v>
      </c>
      <c r="K11">
        <f>estimation_returns!L11-estimation_returns!$C11*VLOOKUP(estimation_returns!L$1,regression_results!$B$1:$J$16,5,0)+VLOOKUP(estimation_returns!L$1,regression_results!$B$1:$J$16,4,0)</f>
        <v>2.602002639782821E-2</v>
      </c>
      <c r="L11">
        <f>estimation_returns!M11-estimation_returns!$C11*VLOOKUP(estimation_returns!M$1,regression_results!$B$1:$J$16,5,0)+VLOOKUP(estimation_returns!M$1,regression_results!$B$1:$J$16,4,0)</f>
        <v>-1.3573854623878676E-2</v>
      </c>
      <c r="M11">
        <f>estimation_returns!N11-estimation_returns!$C11*VLOOKUP(estimation_returns!N$1,regression_results!$B$1:$J$16,5,0)+VLOOKUP(estimation_returns!N$1,regression_results!$B$1:$J$16,4,0)</f>
        <v>1.2855906071518198E-3</v>
      </c>
      <c r="N11">
        <f>estimation_returns!O11-estimation_returns!$C11*VLOOKUP(estimation_returns!O$1,regression_results!$B$1:$J$16,5,0)+VLOOKUP(estimation_returns!O$1,regression_results!$B$1:$J$16,4,0)</f>
        <v>2.748662607393907E-2</v>
      </c>
      <c r="O11">
        <f>estimation_returns!P11-estimation_returns!$C11*VLOOKUP(estimation_returns!P$1,regression_results!$B$1:$J$16,5,0)+VLOOKUP(estimation_returns!P$1,regression_results!$B$1:$J$16,4,0)</f>
        <v>1.9375981117177934E-3</v>
      </c>
      <c r="P11" s="2">
        <v>44579</v>
      </c>
      <c r="Q11">
        <f t="shared" si="0"/>
        <v>1.0527412090305945E-3</v>
      </c>
    </row>
    <row r="12" spans="1:17" x14ac:dyDescent="0.25">
      <c r="A12" s="1">
        <v>-25</v>
      </c>
      <c r="B12">
        <f>estimation_returns!B12-estimation_returns!$C12*VLOOKUP(estimation_returns!B$1,regression_results!$B$1:$J$16,5,0)+VLOOKUP(estimation_returns!B$1,regression_results!$B$1:$J$16,4,0)</f>
        <v>5.6291734336885325E-3</v>
      </c>
      <c r="C12">
        <f>estimation_returns!D12-estimation_returns!$C12*VLOOKUP(estimation_returns!D$1,regression_results!$B$1:$J$16,5,0)+VLOOKUP(estimation_returns!D$1,regression_results!$B$1:$J$16,4,0)</f>
        <v>1.0186011950617058E-3</v>
      </c>
      <c r="D12">
        <f>estimation_returns!E12-estimation_returns!$C12*VLOOKUP(estimation_returns!E$1,regression_results!$B$1:$J$16,5,0)+VLOOKUP(estimation_returns!E$1,regression_results!$B$1:$J$16,4,0)</f>
        <v>1.2484931808757233E-2</v>
      </c>
      <c r="E12">
        <f>estimation_returns!F12-estimation_returns!$C12*VLOOKUP(estimation_returns!F$1,regression_results!$B$1:$J$16,5,0)+VLOOKUP(estimation_returns!F$1,regression_results!$B$1:$J$16,4,0)</f>
        <v>7.9596191813970721E-3</v>
      </c>
      <c r="F12">
        <f>estimation_returns!G12-estimation_returns!$C12*VLOOKUP(estimation_returns!G$1,regression_results!$B$1:$J$16,5,0)+VLOOKUP(estimation_returns!G$1,regression_results!$B$1:$J$16,4,0)</f>
        <v>-1.8636773542596938E-2</v>
      </c>
      <c r="G12">
        <f>estimation_returns!H12-estimation_returns!$C12*VLOOKUP(estimation_returns!H$1,regression_results!$B$1:$J$16,5,0)+VLOOKUP(estimation_returns!H$1,regression_results!$B$1:$J$16,4,0)</f>
        <v>3.3334940901984696E-2</v>
      </c>
      <c r="H12">
        <f>estimation_returns!I12-estimation_returns!$C12*VLOOKUP(estimation_returns!I$1,regression_results!$B$1:$J$16,5,0)+VLOOKUP(estimation_returns!I$1,regression_results!$B$1:$J$16,4,0)</f>
        <v>-4.4819027242793887E-2</v>
      </c>
      <c r="I12">
        <f>estimation_returns!J12-estimation_returns!$C12*VLOOKUP(estimation_returns!J$1,regression_results!$B$1:$J$16,5,0)+VLOOKUP(estimation_returns!J$1,regression_results!$B$1:$J$16,4,0)</f>
        <v>5.7363373874096991E-5</v>
      </c>
      <c r="J12">
        <f>estimation_returns!K12-estimation_returns!$C12*VLOOKUP(estimation_returns!K$1,regression_results!$B$1:$J$16,5,0)+VLOOKUP(estimation_returns!K$1,regression_results!$B$1:$J$16,4,0)</f>
        <v>-2.8832355964640848E-3</v>
      </c>
      <c r="K12">
        <f>estimation_returns!L12-estimation_returns!$C12*VLOOKUP(estimation_returns!L$1,regression_results!$B$1:$J$16,5,0)+VLOOKUP(estimation_returns!L$1,regression_results!$B$1:$J$16,4,0)</f>
        <v>3.8577793651565669E-2</v>
      </c>
      <c r="L12">
        <f>estimation_returns!M12-estimation_returns!$C12*VLOOKUP(estimation_returns!M$1,regression_results!$B$1:$J$16,5,0)+VLOOKUP(estimation_returns!M$1,regression_results!$B$1:$J$16,4,0)</f>
        <v>1.9593410218062657E-2</v>
      </c>
      <c r="M12">
        <f>estimation_returns!N12-estimation_returns!$C12*VLOOKUP(estimation_returns!N$1,regression_results!$B$1:$J$16,5,0)+VLOOKUP(estimation_returns!N$1,regression_results!$B$1:$J$16,4,0)</f>
        <v>4.6536566930727469E-2</v>
      </c>
      <c r="N12">
        <f>estimation_returns!O12-estimation_returns!$C12*VLOOKUP(estimation_returns!O$1,regression_results!$B$1:$J$16,5,0)+VLOOKUP(estimation_returns!O$1,regression_results!$B$1:$J$16,4,0)</f>
        <v>-4.3834793367100208E-2</v>
      </c>
      <c r="O12">
        <f>estimation_returns!P12-estimation_returns!$C12*VLOOKUP(estimation_returns!P$1,regression_results!$B$1:$J$16,5,0)+VLOOKUP(estimation_returns!P$1,regression_results!$B$1:$J$16,4,0)</f>
        <v>-3.8468608841650848E-2</v>
      </c>
      <c r="P12" s="2">
        <v>44580</v>
      </c>
      <c r="Q12">
        <f t="shared" si="0"/>
        <v>1.1821401503223688E-3</v>
      </c>
    </row>
    <row r="13" spans="1:17" x14ac:dyDescent="0.25">
      <c r="A13" s="1">
        <v>-24</v>
      </c>
      <c r="B13">
        <f>estimation_returns!B13-estimation_returns!$C13*VLOOKUP(estimation_returns!B$1,regression_results!$B$1:$J$16,5,0)+VLOOKUP(estimation_returns!B$1,regression_results!$B$1:$J$16,4,0)</f>
        <v>-1.8834731123944144E-2</v>
      </c>
      <c r="C13">
        <f>estimation_returns!D13-estimation_returns!$C13*VLOOKUP(estimation_returns!D$1,regression_results!$B$1:$J$16,5,0)+VLOOKUP(estimation_returns!D$1,regression_results!$B$1:$J$16,4,0)</f>
        <v>5.6553777778025806E-3</v>
      </c>
      <c r="D13">
        <f>estimation_returns!E13-estimation_returns!$C13*VLOOKUP(estimation_returns!E$1,regression_results!$B$1:$J$16,5,0)+VLOOKUP(estimation_returns!E$1,regression_results!$B$1:$J$16,4,0)</f>
        <v>-2.5964421287243394E-4</v>
      </c>
      <c r="E13">
        <f>estimation_returns!F13-estimation_returns!$C13*VLOOKUP(estimation_returns!F$1,regression_results!$B$1:$J$16,5,0)+VLOOKUP(estimation_returns!F$1,regression_results!$B$1:$J$16,4,0)</f>
        <v>-9.2864135500323238E-3</v>
      </c>
      <c r="F13">
        <f>estimation_returns!G13-estimation_returns!$C13*VLOOKUP(estimation_returns!G$1,regression_results!$B$1:$J$16,5,0)+VLOOKUP(estimation_returns!G$1,regression_results!$B$1:$J$16,4,0)</f>
        <v>5.0646798670726904E-3</v>
      </c>
      <c r="G13">
        <f>estimation_returns!H13-estimation_returns!$C13*VLOOKUP(estimation_returns!H$1,regression_results!$B$1:$J$16,5,0)+VLOOKUP(estimation_returns!H$1,regression_results!$B$1:$J$16,4,0)</f>
        <v>5.8355058688430396E-3</v>
      </c>
      <c r="H13">
        <f>estimation_returns!I13-estimation_returns!$C13*VLOOKUP(estimation_returns!I$1,regression_results!$B$1:$J$16,5,0)+VLOOKUP(estimation_returns!I$1,regression_results!$B$1:$J$16,4,0)</f>
        <v>-8.5439765358590686E-2</v>
      </c>
      <c r="I13">
        <f>estimation_returns!J13-estimation_returns!$C13*VLOOKUP(estimation_returns!J$1,regression_results!$B$1:$J$16,5,0)+VLOOKUP(estimation_returns!J$1,regression_results!$B$1:$J$16,4,0)</f>
        <v>-1.3716118463042035E-2</v>
      </c>
      <c r="J13">
        <f>estimation_returns!K13-estimation_returns!$C13*VLOOKUP(estimation_returns!K$1,regression_results!$B$1:$J$16,5,0)+VLOOKUP(estimation_returns!K$1,regression_results!$B$1:$J$16,4,0)</f>
        <v>2.3874335138559209E-2</v>
      </c>
      <c r="K13">
        <f>estimation_returns!L13-estimation_returns!$C13*VLOOKUP(estimation_returns!L$1,regression_results!$B$1:$J$16,5,0)+VLOOKUP(estimation_returns!L$1,regression_results!$B$1:$J$16,4,0)</f>
        <v>-2.4486482362897091E-2</v>
      </c>
      <c r="L13">
        <f>estimation_returns!M13-estimation_returns!$C13*VLOOKUP(estimation_returns!M$1,regression_results!$B$1:$J$16,5,0)+VLOOKUP(estimation_returns!M$1,regression_results!$B$1:$J$16,4,0)</f>
        <v>3.8785468853890802E-2</v>
      </c>
      <c r="M13">
        <f>estimation_returns!N13-estimation_returns!$C13*VLOOKUP(estimation_returns!N$1,regression_results!$B$1:$J$16,5,0)+VLOOKUP(estimation_returns!N$1,regression_results!$B$1:$J$16,4,0)</f>
        <v>3.4255609126067517E-2</v>
      </c>
      <c r="N13">
        <f>estimation_returns!O13-estimation_returns!$C13*VLOOKUP(estimation_returns!O$1,regression_results!$B$1:$J$16,5,0)+VLOOKUP(estimation_returns!O$1,regression_results!$B$1:$J$16,4,0)</f>
        <v>-2.2747505305584059E-2</v>
      </c>
      <c r="O13">
        <f>estimation_returns!P13-estimation_returns!$C13*VLOOKUP(estimation_returns!P$1,regression_results!$B$1:$J$16,5,0)+VLOOKUP(estimation_returns!P$1,regression_results!$B$1:$J$16,4,0)</f>
        <v>-3.115807859108544E-2</v>
      </c>
      <c r="P13" s="2">
        <v>44581</v>
      </c>
      <c r="Q13">
        <f t="shared" si="0"/>
        <v>-6.6041258811294556E-3</v>
      </c>
    </row>
    <row r="14" spans="1:17" x14ac:dyDescent="0.25">
      <c r="A14" s="1">
        <v>-23</v>
      </c>
      <c r="B14">
        <f>estimation_returns!B14-estimation_returns!$C14*VLOOKUP(estimation_returns!B$1,regression_results!$B$1:$J$16,5,0)+VLOOKUP(estimation_returns!B$1,regression_results!$B$1:$J$16,4,0)</f>
        <v>-9.8535818929518567E-3</v>
      </c>
      <c r="C14">
        <f>estimation_returns!D14-estimation_returns!$C14*VLOOKUP(estimation_returns!D$1,regression_results!$B$1:$J$16,5,0)+VLOOKUP(estimation_returns!D$1,regression_results!$B$1:$J$16,4,0)</f>
        <v>8.5277524710322301E-3</v>
      </c>
      <c r="D14">
        <f>estimation_returns!E14-estimation_returns!$C14*VLOOKUP(estimation_returns!E$1,regression_results!$B$1:$J$16,5,0)+VLOOKUP(estimation_returns!E$1,regression_results!$B$1:$J$16,4,0)</f>
        <v>-5.7211430711488166E-3</v>
      </c>
      <c r="E14">
        <f>estimation_returns!F14-estimation_returns!$C14*VLOOKUP(estimation_returns!F$1,regression_results!$B$1:$J$16,5,0)+VLOOKUP(estimation_returns!F$1,regression_results!$B$1:$J$16,4,0)</f>
        <v>5.3943524167511742E-3</v>
      </c>
      <c r="F14">
        <f>estimation_returns!G14-estimation_returns!$C14*VLOOKUP(estimation_returns!G$1,regression_results!$B$1:$J$16,5,0)+VLOOKUP(estimation_returns!G$1,regression_results!$B$1:$J$16,4,0)</f>
        <v>8.088988176270932E-3</v>
      </c>
      <c r="G14">
        <f>estimation_returns!H14-estimation_returns!$C14*VLOOKUP(estimation_returns!H$1,regression_results!$B$1:$J$16,5,0)+VLOOKUP(estimation_returns!H$1,regression_results!$B$1:$J$16,4,0)</f>
        <v>-2.3034065320609091E-2</v>
      </c>
      <c r="H14">
        <f>estimation_returns!I14-estimation_returns!$C14*VLOOKUP(estimation_returns!I$1,regression_results!$B$1:$J$16,5,0)+VLOOKUP(estimation_returns!I$1,regression_results!$B$1:$J$16,4,0)</f>
        <v>-5.7504105216060761E-3</v>
      </c>
      <c r="I14">
        <f>estimation_returns!J14-estimation_returns!$C14*VLOOKUP(estimation_returns!J$1,regression_results!$B$1:$J$16,5,0)+VLOOKUP(estimation_returns!J$1,regression_results!$B$1:$J$16,4,0)</f>
        <v>-5.6476524203241943E-3</v>
      </c>
      <c r="J14">
        <f>estimation_returns!K14-estimation_returns!$C14*VLOOKUP(estimation_returns!K$1,regression_results!$B$1:$J$16,5,0)+VLOOKUP(estimation_returns!K$1,regression_results!$B$1:$J$16,4,0)</f>
        <v>3.0439546747353411E-4</v>
      </c>
      <c r="K14">
        <f>estimation_returns!L14-estimation_returns!$C14*VLOOKUP(estimation_returns!L$1,regression_results!$B$1:$J$16,5,0)+VLOOKUP(estimation_returns!L$1,regression_results!$B$1:$J$16,4,0)</f>
        <v>3.4981545326046644E-2</v>
      </c>
      <c r="L14">
        <f>estimation_returns!M14-estimation_returns!$C14*VLOOKUP(estimation_returns!M$1,regression_results!$B$1:$J$16,5,0)+VLOOKUP(estimation_returns!M$1,regression_results!$B$1:$J$16,4,0)</f>
        <v>7.8384482303355107E-3</v>
      </c>
      <c r="M14">
        <f>estimation_returns!N14-estimation_returns!$C14*VLOOKUP(estimation_returns!N$1,regression_results!$B$1:$J$16,5,0)+VLOOKUP(estimation_returns!N$1,regression_results!$B$1:$J$16,4,0)</f>
        <v>1.8444770239235221E-2</v>
      </c>
      <c r="N14">
        <f>estimation_returns!O14-estimation_returns!$C14*VLOOKUP(estimation_returns!O$1,regression_results!$B$1:$J$16,5,0)+VLOOKUP(estimation_returns!O$1,regression_results!$B$1:$J$16,4,0)</f>
        <v>1.4857037005682222E-2</v>
      </c>
      <c r="O14">
        <f>estimation_returns!P14-estimation_returns!$C14*VLOOKUP(estimation_returns!P$1,regression_results!$B$1:$J$16,5,0)+VLOOKUP(estimation_returns!P$1,regression_results!$B$1:$J$16,4,0)</f>
        <v>1.5297749906544245E-2</v>
      </c>
      <c r="P14" s="2">
        <v>44582</v>
      </c>
      <c r="Q14">
        <f t="shared" si="0"/>
        <v>4.5520132866236915E-3</v>
      </c>
    </row>
    <row r="15" spans="1:17" x14ac:dyDescent="0.25">
      <c r="A15" s="1">
        <v>-22</v>
      </c>
      <c r="B15">
        <f>estimation_returns!B15-estimation_returns!$C15*VLOOKUP(estimation_returns!B$1,regression_results!$B$1:$J$16,5,0)+VLOOKUP(estimation_returns!B$1,regression_results!$B$1:$J$16,4,0)</f>
        <v>1.9467916820763868E-2</v>
      </c>
      <c r="C15">
        <f>estimation_returns!D15-estimation_returns!$C15*VLOOKUP(estimation_returns!D$1,regression_results!$B$1:$J$16,5,0)+VLOOKUP(estimation_returns!D$1,regression_results!$B$1:$J$16,4,0)</f>
        <v>-1.2498150029001917E-2</v>
      </c>
      <c r="D15">
        <f>estimation_returns!E15-estimation_returns!$C15*VLOOKUP(estimation_returns!E$1,regression_results!$B$1:$J$16,5,0)+VLOOKUP(estimation_returns!E$1,regression_results!$B$1:$J$16,4,0)</f>
        <v>-2.868350019084945E-3</v>
      </c>
      <c r="E15">
        <f>estimation_returns!F15-estimation_returns!$C15*VLOOKUP(estimation_returns!F$1,regression_results!$B$1:$J$16,5,0)+VLOOKUP(estimation_returns!F$1,regression_results!$B$1:$J$16,4,0)</f>
        <v>-1.4161756511316154E-2</v>
      </c>
      <c r="F15">
        <f>estimation_returns!G15-estimation_returns!$C15*VLOOKUP(estimation_returns!G$1,regression_results!$B$1:$J$16,5,0)+VLOOKUP(estimation_returns!G$1,regression_results!$B$1:$J$16,4,0)</f>
        <v>6.8846611946140118E-3</v>
      </c>
      <c r="G15">
        <f>estimation_returns!H15-estimation_returns!$C15*VLOOKUP(estimation_returns!H$1,regression_results!$B$1:$J$16,5,0)+VLOOKUP(estimation_returns!H$1,regression_results!$B$1:$J$16,4,0)</f>
        <v>1.7206556973523874E-2</v>
      </c>
      <c r="H15">
        <f>estimation_returns!I15-estimation_returns!$C15*VLOOKUP(estimation_returns!I$1,regression_results!$B$1:$J$16,5,0)+VLOOKUP(estimation_returns!I$1,regression_results!$B$1:$J$16,4,0)</f>
        <v>2.4553561698497532E-2</v>
      </c>
      <c r="I15">
        <f>estimation_returns!J15-estimation_returns!$C15*VLOOKUP(estimation_returns!J$1,regression_results!$B$1:$J$16,5,0)+VLOOKUP(estimation_returns!J$1,regression_results!$B$1:$J$16,4,0)</f>
        <v>5.6791353053250631E-3</v>
      </c>
      <c r="J15">
        <f>estimation_returns!K15-estimation_returns!$C15*VLOOKUP(estimation_returns!K$1,regression_results!$B$1:$J$16,5,0)+VLOOKUP(estimation_returns!K$1,regression_results!$B$1:$J$16,4,0)</f>
        <v>4.9604053422537299E-3</v>
      </c>
      <c r="K15">
        <f>estimation_returns!L15-estimation_returns!$C15*VLOOKUP(estimation_returns!L$1,regression_results!$B$1:$J$16,5,0)+VLOOKUP(estimation_returns!L$1,regression_results!$B$1:$J$16,4,0)</f>
        <v>7.0563540025175606E-2</v>
      </c>
      <c r="L15">
        <f>estimation_returns!M15-estimation_returns!$C15*VLOOKUP(estimation_returns!M$1,regression_results!$B$1:$J$16,5,0)+VLOOKUP(estimation_returns!M$1,regression_results!$B$1:$J$16,4,0)</f>
        <v>7.2113968252351989E-3</v>
      </c>
      <c r="M15">
        <f>estimation_returns!N15-estimation_returns!$C15*VLOOKUP(estimation_returns!N$1,regression_results!$B$1:$J$16,5,0)+VLOOKUP(estimation_returns!N$1,regression_results!$B$1:$J$16,4,0)</f>
        <v>4.7565674381001039E-2</v>
      </c>
      <c r="N15">
        <f>estimation_returns!O15-estimation_returns!$C15*VLOOKUP(estimation_returns!O$1,regression_results!$B$1:$J$16,5,0)+VLOOKUP(estimation_returns!O$1,regression_results!$B$1:$J$16,4,0)</f>
        <v>3.1503114719163053E-3</v>
      </c>
      <c r="O15">
        <f>estimation_returns!P15-estimation_returns!$C15*VLOOKUP(estimation_returns!P$1,regression_results!$B$1:$J$16,5,0)+VLOOKUP(estimation_returns!P$1,regression_results!$B$1:$J$16,4,0)</f>
        <v>1.5662709232269457E-2</v>
      </c>
      <c r="P15" s="2">
        <v>44585</v>
      </c>
      <c r="Q15">
        <f t="shared" si="0"/>
        <v>1.3812686622226619E-2</v>
      </c>
    </row>
    <row r="16" spans="1:17" x14ac:dyDescent="0.25">
      <c r="A16" s="1">
        <v>-21</v>
      </c>
      <c r="B16">
        <f>estimation_returns!B16-estimation_returns!$C16*VLOOKUP(estimation_returns!B$1,regression_results!$B$1:$J$16,5,0)+VLOOKUP(estimation_returns!B$1,regression_results!$B$1:$J$16,4,0)</f>
        <v>-4.3837534676756506E-3</v>
      </c>
      <c r="C16">
        <f>estimation_returns!D16-estimation_returns!$C16*VLOOKUP(estimation_returns!D$1,regression_results!$B$1:$J$16,5,0)+VLOOKUP(estimation_returns!D$1,regression_results!$B$1:$J$16,4,0)</f>
        <v>1.0604860868969476E-3</v>
      </c>
      <c r="D16">
        <f>estimation_returns!E16-estimation_returns!$C16*VLOOKUP(estimation_returns!E$1,regression_results!$B$1:$J$16,5,0)+VLOOKUP(estimation_returns!E$1,regression_results!$B$1:$J$16,4,0)</f>
        <v>1.9361716086077011E-2</v>
      </c>
      <c r="E16">
        <f>estimation_returns!F16-estimation_returns!$C16*VLOOKUP(estimation_returns!F$1,regression_results!$B$1:$J$16,5,0)+VLOOKUP(estimation_returns!F$1,regression_results!$B$1:$J$16,4,0)</f>
        <v>6.3436733988069226E-3</v>
      </c>
      <c r="F16">
        <f>estimation_returns!G16-estimation_returns!$C16*VLOOKUP(estimation_returns!G$1,regression_results!$B$1:$J$16,5,0)+VLOOKUP(estimation_returns!G$1,regression_results!$B$1:$J$16,4,0)</f>
        <v>-1.4394776436671267E-2</v>
      </c>
      <c r="G16">
        <f>estimation_returns!H16-estimation_returns!$C16*VLOOKUP(estimation_returns!H$1,regression_results!$B$1:$J$16,5,0)+VLOOKUP(estimation_returns!H$1,regression_results!$B$1:$J$16,4,0)</f>
        <v>8.3610099671935396E-3</v>
      </c>
      <c r="H16">
        <f>estimation_returns!I16-estimation_returns!$C16*VLOOKUP(estimation_returns!I$1,regression_results!$B$1:$J$16,5,0)+VLOOKUP(estimation_returns!I$1,regression_results!$B$1:$J$16,4,0)</f>
        <v>1.5735346730284651E-3</v>
      </c>
      <c r="I16">
        <f>estimation_returns!J16-estimation_returns!$C16*VLOOKUP(estimation_returns!J$1,regression_results!$B$1:$J$16,5,0)+VLOOKUP(estimation_returns!J$1,regression_results!$B$1:$J$16,4,0)</f>
        <v>1.3385299195710007E-2</v>
      </c>
      <c r="J16">
        <f>estimation_returns!K16-estimation_returns!$C16*VLOOKUP(estimation_returns!K$1,regression_results!$B$1:$J$16,5,0)+VLOOKUP(estimation_returns!K$1,regression_results!$B$1:$J$16,4,0)</f>
        <v>-2.3160756488601768E-2</v>
      </c>
      <c r="K16">
        <f>estimation_returns!L16-estimation_returns!$C16*VLOOKUP(estimation_returns!L$1,regression_results!$B$1:$J$16,5,0)+VLOOKUP(estimation_returns!L$1,regression_results!$B$1:$J$16,4,0)</f>
        <v>8.2620720683780641E-3</v>
      </c>
      <c r="L16">
        <f>estimation_returns!M16-estimation_returns!$C16*VLOOKUP(estimation_returns!M$1,regression_results!$B$1:$J$16,5,0)+VLOOKUP(estimation_returns!M$1,regression_results!$B$1:$J$16,4,0)</f>
        <v>-2.8122447949390617E-2</v>
      </c>
      <c r="M16">
        <f>estimation_returns!N16-estimation_returns!$C16*VLOOKUP(estimation_returns!N$1,regression_results!$B$1:$J$16,5,0)+VLOOKUP(estimation_returns!N$1,regression_results!$B$1:$J$16,4,0)</f>
        <v>-4.7586626967728099E-2</v>
      </c>
      <c r="N16">
        <f>estimation_returns!O16-estimation_returns!$C16*VLOOKUP(estimation_returns!O$1,regression_results!$B$1:$J$16,5,0)+VLOOKUP(estimation_returns!O$1,regression_results!$B$1:$J$16,4,0)</f>
        <v>1.2798075233784911E-2</v>
      </c>
      <c r="O16">
        <f>estimation_returns!P16-estimation_returns!$C16*VLOOKUP(estimation_returns!P$1,regression_results!$B$1:$J$16,5,0)+VLOOKUP(estimation_returns!P$1,regression_results!$B$1:$J$16,4,0)</f>
        <v>-2.6522028732814031E-3</v>
      </c>
      <c r="P16" s="2">
        <v>44586</v>
      </c>
      <c r="Q16">
        <f t="shared" si="0"/>
        <v>-3.511049819533782E-3</v>
      </c>
    </row>
    <row r="17" spans="1:17" x14ac:dyDescent="0.25">
      <c r="A17" s="1">
        <v>-20</v>
      </c>
      <c r="B17">
        <f>estimation_returns!B17-estimation_returns!$C17*VLOOKUP(estimation_returns!B$1,regression_results!$B$1:$J$16,5,0)+VLOOKUP(estimation_returns!B$1,regression_results!$B$1:$J$16,4,0)</f>
        <v>-7.5453613311164515E-3</v>
      </c>
      <c r="C17">
        <f>estimation_returns!D17-estimation_returns!$C17*VLOOKUP(estimation_returns!D$1,regression_results!$B$1:$J$16,5,0)+VLOOKUP(estimation_returns!D$1,regression_results!$B$1:$J$16,4,0)</f>
        <v>-1.901127340328953E-3</v>
      </c>
      <c r="D17">
        <f>estimation_returns!E17-estimation_returns!$C17*VLOOKUP(estimation_returns!E$1,regression_results!$B$1:$J$16,5,0)+VLOOKUP(estimation_returns!E$1,regression_results!$B$1:$J$16,4,0)</f>
        <v>-2.6775198489470209E-3</v>
      </c>
      <c r="E17">
        <f>estimation_returns!F17-estimation_returns!$C17*VLOOKUP(estimation_returns!F$1,regression_results!$B$1:$J$16,5,0)+VLOOKUP(estimation_returns!F$1,regression_results!$B$1:$J$16,4,0)</f>
        <v>4.907268717397929E-4</v>
      </c>
      <c r="F17">
        <f>estimation_returns!G17-estimation_returns!$C17*VLOOKUP(estimation_returns!G$1,regression_results!$B$1:$J$16,5,0)+VLOOKUP(estimation_returns!G$1,regression_results!$B$1:$J$16,4,0)</f>
        <v>-3.1542975090198878E-3</v>
      </c>
      <c r="G17">
        <f>estimation_returns!H17-estimation_returns!$C17*VLOOKUP(estimation_returns!H$1,regression_results!$B$1:$J$16,5,0)+VLOOKUP(estimation_returns!H$1,regression_results!$B$1:$J$16,4,0)</f>
        <v>-2.2197902535567381E-2</v>
      </c>
      <c r="H17">
        <f>estimation_returns!I17-estimation_returns!$C17*VLOOKUP(estimation_returns!I$1,regression_results!$B$1:$J$16,5,0)+VLOOKUP(estimation_returns!I$1,regression_results!$B$1:$J$16,4,0)</f>
        <v>-2.8585058567280094E-2</v>
      </c>
      <c r="I17">
        <f>estimation_returns!J17-estimation_returns!$C17*VLOOKUP(estimation_returns!J$1,regression_results!$B$1:$J$16,5,0)+VLOOKUP(estimation_returns!J$1,regression_results!$B$1:$J$16,4,0)</f>
        <v>1.8049395709876775E-4</v>
      </c>
      <c r="J17">
        <f>estimation_returns!K17-estimation_returns!$C17*VLOOKUP(estimation_returns!K$1,regression_results!$B$1:$J$16,5,0)+VLOOKUP(estimation_returns!K$1,regression_results!$B$1:$J$16,4,0)</f>
        <v>-1.7622736540558761E-2</v>
      </c>
      <c r="K17">
        <f>estimation_returns!L17-estimation_returns!$C17*VLOOKUP(estimation_returns!L$1,regression_results!$B$1:$J$16,5,0)+VLOOKUP(estimation_returns!L$1,regression_results!$B$1:$J$16,4,0)</f>
        <v>-3.9953734187524924E-2</v>
      </c>
      <c r="L17">
        <f>estimation_returns!M17-estimation_returns!$C17*VLOOKUP(estimation_returns!M$1,regression_results!$B$1:$J$16,5,0)+VLOOKUP(estimation_returns!M$1,regression_results!$B$1:$J$16,4,0)</f>
        <v>-1.1503644187655492E-2</v>
      </c>
      <c r="M17">
        <f>estimation_returns!N17-estimation_returns!$C17*VLOOKUP(estimation_returns!N$1,regression_results!$B$1:$J$16,5,0)+VLOOKUP(estimation_returns!N$1,regression_results!$B$1:$J$16,4,0)</f>
        <v>-4.6733647200995529E-2</v>
      </c>
      <c r="N17">
        <f>estimation_returns!O17-estimation_returns!$C17*VLOOKUP(estimation_returns!O$1,regression_results!$B$1:$J$16,5,0)+VLOOKUP(estimation_returns!O$1,regression_results!$B$1:$J$16,4,0)</f>
        <v>1.2874967030233421E-2</v>
      </c>
      <c r="O17">
        <f>estimation_returns!P17-estimation_returns!$C17*VLOOKUP(estimation_returns!P$1,regression_results!$B$1:$J$16,5,0)+VLOOKUP(estimation_returns!P$1,regression_results!$B$1:$J$16,4,0)</f>
        <v>3.4696916470360276E-3</v>
      </c>
      <c r="P17" s="2">
        <v>44587</v>
      </c>
      <c r="Q17">
        <f t="shared" si="0"/>
        <v>-1.177565355306332E-2</v>
      </c>
    </row>
    <row r="18" spans="1:17" x14ac:dyDescent="0.25">
      <c r="A18" s="1">
        <v>-19</v>
      </c>
      <c r="B18">
        <f>estimation_returns!B18-estimation_returns!$C18*VLOOKUP(estimation_returns!B$1,regression_results!$B$1:$J$16,5,0)+VLOOKUP(estimation_returns!B$1,regression_results!$B$1:$J$16,4,0)</f>
        <v>-1.6565522622838232E-2</v>
      </c>
      <c r="C18">
        <f>estimation_returns!D18-estimation_returns!$C18*VLOOKUP(estimation_returns!D$1,regression_results!$B$1:$J$16,5,0)+VLOOKUP(estimation_returns!D$1,regression_results!$B$1:$J$16,4,0)</f>
        <v>-6.2738986697913933E-3</v>
      </c>
      <c r="D18">
        <f>estimation_returns!E18-estimation_returns!$C18*VLOOKUP(estimation_returns!E$1,regression_results!$B$1:$J$16,5,0)+VLOOKUP(estimation_returns!E$1,regression_results!$B$1:$J$16,4,0)</f>
        <v>7.2116783446085422E-3</v>
      </c>
      <c r="E18">
        <f>estimation_returns!F18-estimation_returns!$C18*VLOOKUP(estimation_returns!F$1,regression_results!$B$1:$J$16,5,0)+VLOOKUP(estimation_returns!F$1,regression_results!$B$1:$J$16,4,0)</f>
        <v>-5.5374968325965293E-3</v>
      </c>
      <c r="F18">
        <f>estimation_returns!G18-estimation_returns!$C18*VLOOKUP(estimation_returns!G$1,regression_results!$B$1:$J$16,5,0)+VLOOKUP(estimation_returns!G$1,regression_results!$B$1:$J$16,4,0)</f>
        <v>9.4111127340940747E-3</v>
      </c>
      <c r="G18">
        <f>estimation_returns!H18-estimation_returns!$C18*VLOOKUP(estimation_returns!H$1,regression_results!$B$1:$J$16,5,0)+VLOOKUP(estimation_returns!H$1,regression_results!$B$1:$J$16,4,0)</f>
        <v>4.6780621749424696E-3</v>
      </c>
      <c r="H18">
        <f>estimation_returns!I18-estimation_returns!$C18*VLOOKUP(estimation_returns!I$1,regression_results!$B$1:$J$16,5,0)+VLOOKUP(estimation_returns!I$1,regression_results!$B$1:$J$16,4,0)</f>
        <v>-1.4604244609661369E-2</v>
      </c>
      <c r="I18">
        <f>estimation_returns!J18-estimation_returns!$C18*VLOOKUP(estimation_returns!J$1,regression_results!$B$1:$J$16,5,0)+VLOOKUP(estimation_returns!J$1,regression_results!$B$1:$J$16,4,0)</f>
        <v>1.8427083057091554E-2</v>
      </c>
      <c r="J18">
        <f>estimation_returns!K18-estimation_returns!$C18*VLOOKUP(estimation_returns!K$1,regression_results!$B$1:$J$16,5,0)+VLOOKUP(estimation_returns!K$1,regression_results!$B$1:$J$16,4,0)</f>
        <v>-1.3329520784986408E-3</v>
      </c>
      <c r="K18">
        <f>estimation_returns!L18-estimation_returns!$C18*VLOOKUP(estimation_returns!L$1,regression_results!$B$1:$J$16,5,0)+VLOOKUP(estimation_returns!L$1,regression_results!$B$1:$J$16,4,0)</f>
        <v>1.1532646331991086E-2</v>
      </c>
      <c r="L18">
        <f>estimation_returns!M18-estimation_returns!$C18*VLOOKUP(estimation_returns!M$1,regression_results!$B$1:$J$16,5,0)+VLOOKUP(estimation_returns!M$1,regression_results!$B$1:$J$16,4,0)</f>
        <v>-2.5029662000896603E-2</v>
      </c>
      <c r="M18">
        <f>estimation_returns!N18-estimation_returns!$C18*VLOOKUP(estimation_returns!N$1,regression_results!$B$1:$J$16,5,0)+VLOOKUP(estimation_returns!N$1,regression_results!$B$1:$J$16,4,0)</f>
        <v>2.7412467779930727E-2</v>
      </c>
      <c r="N18">
        <f>estimation_returns!O18-estimation_returns!$C18*VLOOKUP(estimation_returns!O$1,regression_results!$B$1:$J$16,5,0)+VLOOKUP(estimation_returns!O$1,regression_results!$B$1:$J$16,4,0)</f>
        <v>-2.5403565474924797E-2</v>
      </c>
      <c r="O18">
        <f>estimation_returns!P18-estimation_returns!$C18*VLOOKUP(estimation_returns!P$1,regression_results!$B$1:$J$16,5,0)+VLOOKUP(estimation_returns!P$1,regression_results!$B$1:$J$16,4,0)</f>
        <v>-1.7396147921645549E-2</v>
      </c>
      <c r="P18" s="2">
        <v>44588</v>
      </c>
      <c r="Q18">
        <f t="shared" si="0"/>
        <v>-2.3907456991567612E-3</v>
      </c>
    </row>
    <row r="19" spans="1:17" x14ac:dyDescent="0.25">
      <c r="A19" s="1">
        <v>-18</v>
      </c>
      <c r="B19">
        <f>estimation_returns!B19-estimation_returns!$C19*VLOOKUP(estimation_returns!B$1,regression_results!$B$1:$J$16,5,0)+VLOOKUP(estimation_returns!B$1,regression_results!$B$1:$J$16,4,0)</f>
        <v>8.1052092017362583E-3</v>
      </c>
      <c r="C19">
        <f>estimation_returns!D19-estimation_returns!$C19*VLOOKUP(estimation_returns!D$1,regression_results!$B$1:$J$16,5,0)+VLOOKUP(estimation_returns!D$1,regression_results!$B$1:$J$16,4,0)</f>
        <v>-7.9742351195949916E-3</v>
      </c>
      <c r="D19">
        <f>estimation_returns!E19-estimation_returns!$C19*VLOOKUP(estimation_returns!E$1,regression_results!$B$1:$J$16,5,0)+VLOOKUP(estimation_returns!E$1,regression_results!$B$1:$J$16,4,0)</f>
        <v>1.4081829385065057E-2</v>
      </c>
      <c r="E19">
        <f>estimation_returns!F19-estimation_returns!$C19*VLOOKUP(estimation_returns!F$1,regression_results!$B$1:$J$16,5,0)+VLOOKUP(estimation_returns!F$1,regression_results!$B$1:$J$16,4,0)</f>
        <v>-1.2227804391882258E-2</v>
      </c>
      <c r="F19">
        <f>estimation_returns!G19-estimation_returns!$C19*VLOOKUP(estimation_returns!G$1,regression_results!$B$1:$J$16,5,0)+VLOOKUP(estimation_returns!G$1,regression_results!$B$1:$J$16,4,0)</f>
        <v>-1.8942086371499814E-2</v>
      </c>
      <c r="G19">
        <f>estimation_returns!H19-estimation_returns!$C19*VLOOKUP(estimation_returns!H$1,regression_results!$B$1:$J$16,5,0)+VLOOKUP(estimation_returns!H$1,regression_results!$B$1:$J$16,4,0)</f>
        <v>-3.1601114843275317E-2</v>
      </c>
      <c r="H19">
        <f>estimation_returns!I19-estimation_returns!$C19*VLOOKUP(estimation_returns!I$1,regression_results!$B$1:$J$16,5,0)+VLOOKUP(estimation_returns!I$1,regression_results!$B$1:$J$16,4,0)</f>
        <v>-3.7624765020238038E-2</v>
      </c>
      <c r="I19">
        <f>estimation_returns!J19-estimation_returns!$C19*VLOOKUP(estimation_returns!J$1,regression_results!$B$1:$J$16,5,0)+VLOOKUP(estimation_returns!J$1,regression_results!$B$1:$J$16,4,0)</f>
        <v>-2.4771703648954972E-2</v>
      </c>
      <c r="J19">
        <f>estimation_returns!K19-estimation_returns!$C19*VLOOKUP(estimation_returns!K$1,regression_results!$B$1:$J$16,5,0)+VLOOKUP(estimation_returns!K$1,regression_results!$B$1:$J$16,4,0)</f>
        <v>2.2252821358102917E-3</v>
      </c>
      <c r="K19">
        <f>estimation_returns!L19-estimation_returns!$C19*VLOOKUP(estimation_returns!L$1,regression_results!$B$1:$J$16,5,0)+VLOOKUP(estimation_returns!L$1,regression_results!$B$1:$J$16,4,0)</f>
        <v>8.8279069825053253E-3</v>
      </c>
      <c r="L19">
        <f>estimation_returns!M19-estimation_returns!$C19*VLOOKUP(estimation_returns!M$1,regression_results!$B$1:$J$16,5,0)+VLOOKUP(estimation_returns!M$1,regression_results!$B$1:$J$16,4,0)</f>
        <v>-1.5477748725065547E-2</v>
      </c>
      <c r="M19">
        <f>estimation_returns!N19-estimation_returns!$C19*VLOOKUP(estimation_returns!N$1,regression_results!$B$1:$J$16,5,0)+VLOOKUP(estimation_returns!N$1,regression_results!$B$1:$J$16,4,0)</f>
        <v>-3.2119055614886698E-2</v>
      </c>
      <c r="N19">
        <f>estimation_returns!O19-estimation_returns!$C19*VLOOKUP(estimation_returns!O$1,regression_results!$B$1:$J$16,5,0)+VLOOKUP(estimation_returns!O$1,regression_results!$B$1:$J$16,4,0)</f>
        <v>-7.1404816657899151E-3</v>
      </c>
      <c r="O19">
        <f>estimation_returns!P19-estimation_returns!$C19*VLOOKUP(estimation_returns!P$1,regression_results!$B$1:$J$16,5,0)+VLOOKUP(estimation_returns!P$1,regression_results!$B$1:$J$16,4,0)</f>
        <v>-4.5190878120180314E-2</v>
      </c>
      <c r="P19" s="2">
        <v>44589</v>
      </c>
      <c r="Q19">
        <f t="shared" si="0"/>
        <v>-1.4273546129732211E-2</v>
      </c>
    </row>
    <row r="20" spans="1:17" x14ac:dyDescent="0.25">
      <c r="A20" s="1">
        <v>-17</v>
      </c>
      <c r="B20">
        <f>estimation_returns!B20-estimation_returns!$C20*VLOOKUP(estimation_returns!B$1,regression_results!$B$1:$J$16,5,0)+VLOOKUP(estimation_returns!B$1,regression_results!$B$1:$J$16,4,0)</f>
        <v>1.5796544175962188E-2</v>
      </c>
      <c r="C20">
        <f>estimation_returns!D20-estimation_returns!$C20*VLOOKUP(estimation_returns!D$1,regression_results!$B$1:$J$16,5,0)+VLOOKUP(estimation_returns!D$1,regression_results!$B$1:$J$16,4,0)</f>
        <v>-1.702705478822001E-2</v>
      </c>
      <c r="D20">
        <f>estimation_returns!E20-estimation_returns!$C20*VLOOKUP(estimation_returns!E$1,regression_results!$B$1:$J$16,5,0)+VLOOKUP(estimation_returns!E$1,regression_results!$B$1:$J$16,4,0)</f>
        <v>1.3399008965364476E-2</v>
      </c>
      <c r="E20">
        <f>estimation_returns!F20-estimation_returns!$C20*VLOOKUP(estimation_returns!F$1,regression_results!$B$1:$J$16,5,0)+VLOOKUP(estimation_returns!F$1,regression_results!$B$1:$J$16,4,0)</f>
        <v>-5.5378315447615154E-3</v>
      </c>
      <c r="F20">
        <f>estimation_returns!G20-estimation_returns!$C20*VLOOKUP(estimation_returns!G$1,regression_results!$B$1:$J$16,5,0)+VLOOKUP(estimation_returns!G$1,regression_results!$B$1:$J$16,4,0)</f>
        <v>4.9100413290096082E-3</v>
      </c>
      <c r="G20">
        <f>estimation_returns!H20-estimation_returns!$C20*VLOOKUP(estimation_returns!H$1,regression_results!$B$1:$J$16,5,0)+VLOOKUP(estimation_returns!H$1,regression_results!$B$1:$J$16,4,0)</f>
        <v>2.550749918963564E-2</v>
      </c>
      <c r="H20">
        <f>estimation_returns!I20-estimation_returns!$C20*VLOOKUP(estimation_returns!I$1,regression_results!$B$1:$J$16,5,0)+VLOOKUP(estimation_returns!I$1,regression_results!$B$1:$J$16,4,0)</f>
        <v>1.4953179203660884E-2</v>
      </c>
      <c r="I20">
        <f>estimation_returns!J20-estimation_returns!$C20*VLOOKUP(estimation_returns!J$1,regression_results!$B$1:$J$16,5,0)+VLOOKUP(estimation_returns!J$1,regression_results!$B$1:$J$16,4,0)</f>
        <v>1.0172479977951319E-2</v>
      </c>
      <c r="J20">
        <f>estimation_returns!K20-estimation_returns!$C20*VLOOKUP(estimation_returns!K$1,regression_results!$B$1:$J$16,5,0)+VLOOKUP(estimation_returns!K$1,regression_results!$B$1:$J$16,4,0)</f>
        <v>3.5050157257035005E-3</v>
      </c>
      <c r="K20">
        <f>estimation_returns!L20-estimation_returns!$C20*VLOOKUP(estimation_returns!L$1,regression_results!$B$1:$J$16,5,0)+VLOOKUP(estimation_returns!L$1,regression_results!$B$1:$J$16,4,0)</f>
        <v>3.0734955753931259E-2</v>
      </c>
      <c r="L20">
        <f>estimation_returns!M20-estimation_returns!$C20*VLOOKUP(estimation_returns!M$1,regression_results!$B$1:$J$16,5,0)+VLOOKUP(estimation_returns!M$1,regression_results!$B$1:$J$16,4,0)</f>
        <v>-3.3909126020704831E-4</v>
      </c>
      <c r="M20">
        <f>estimation_returns!N20-estimation_returns!$C20*VLOOKUP(estimation_returns!N$1,regression_results!$B$1:$J$16,5,0)+VLOOKUP(estimation_returns!N$1,regression_results!$B$1:$J$16,4,0)</f>
        <v>7.5407933795016341E-2</v>
      </c>
      <c r="N20">
        <f>estimation_returns!O20-estimation_returns!$C20*VLOOKUP(estimation_returns!O$1,regression_results!$B$1:$J$16,5,0)+VLOOKUP(estimation_returns!O$1,regression_results!$B$1:$J$16,4,0)</f>
        <v>-1.0669077864860876E-2</v>
      </c>
      <c r="O20">
        <f>estimation_returns!P20-estimation_returns!$C20*VLOOKUP(estimation_returns!P$1,regression_results!$B$1:$J$16,5,0)+VLOOKUP(estimation_returns!P$1,regression_results!$B$1:$J$16,4,0)</f>
        <v>3.2114542730081776E-3</v>
      </c>
      <c r="P20" s="2">
        <v>44592</v>
      </c>
      <c r="Q20">
        <f t="shared" si="0"/>
        <v>1.1716075495085281E-2</v>
      </c>
    </row>
    <row r="21" spans="1:17" x14ac:dyDescent="0.25">
      <c r="A21" s="1">
        <v>-16</v>
      </c>
      <c r="B21">
        <f>estimation_returns!B21-estimation_returns!$C21*VLOOKUP(estimation_returns!B$1,regression_results!$B$1:$J$16,5,0)+VLOOKUP(estimation_returns!B$1,regression_results!$B$1:$J$16,4,0)</f>
        <v>-6.0067356324811734E-3</v>
      </c>
      <c r="C21">
        <f>estimation_returns!D21-estimation_returns!$C21*VLOOKUP(estimation_returns!D$1,regression_results!$B$1:$J$16,5,0)+VLOOKUP(estimation_returns!D$1,regression_results!$B$1:$J$16,4,0)</f>
        <v>-2.9771369929672952E-3</v>
      </c>
      <c r="D21">
        <f>estimation_returns!E21-estimation_returns!$C21*VLOOKUP(estimation_returns!E$1,regression_results!$B$1:$J$16,5,0)+VLOOKUP(estimation_returns!E$1,regression_results!$B$1:$J$16,4,0)</f>
        <v>7.0358214640839209E-3</v>
      </c>
      <c r="E21">
        <f>estimation_returns!F21-estimation_returns!$C21*VLOOKUP(estimation_returns!F$1,regression_results!$B$1:$J$16,5,0)+VLOOKUP(estimation_returns!F$1,regression_results!$B$1:$J$16,4,0)</f>
        <v>-2.017535305456758E-3</v>
      </c>
      <c r="F21">
        <f>estimation_returns!G21-estimation_returns!$C21*VLOOKUP(estimation_returns!G$1,regression_results!$B$1:$J$16,5,0)+VLOOKUP(estimation_returns!G$1,regression_results!$B$1:$J$16,4,0)</f>
        <v>3.0584539375106911E-3</v>
      </c>
      <c r="G21">
        <f>estimation_returns!H21-estimation_returns!$C21*VLOOKUP(estimation_returns!H$1,regression_results!$B$1:$J$16,5,0)+VLOOKUP(estimation_returns!H$1,regression_results!$B$1:$J$16,4,0)</f>
        <v>1.1400538952197014E-2</v>
      </c>
      <c r="H21">
        <f>estimation_returns!I21-estimation_returns!$C21*VLOOKUP(estimation_returns!I$1,regression_results!$B$1:$J$16,5,0)+VLOOKUP(estimation_returns!I$1,regression_results!$B$1:$J$16,4,0)</f>
        <v>2.5686333633466842E-3</v>
      </c>
      <c r="I21">
        <f>estimation_returns!J21-estimation_returns!$C21*VLOOKUP(estimation_returns!J$1,regression_results!$B$1:$J$16,5,0)+VLOOKUP(estimation_returns!J$1,regression_results!$B$1:$J$16,4,0)</f>
        <v>1.4995232250936286E-2</v>
      </c>
      <c r="J21">
        <f>estimation_returns!K21-estimation_returns!$C21*VLOOKUP(estimation_returns!K$1,regression_results!$B$1:$J$16,5,0)+VLOOKUP(estimation_returns!K$1,regression_results!$B$1:$J$16,4,0)</f>
        <v>-1.3399177363181262E-3</v>
      </c>
      <c r="K21">
        <f>estimation_returns!L21-estimation_returns!$C21*VLOOKUP(estimation_returns!L$1,regression_results!$B$1:$J$16,5,0)+VLOOKUP(estimation_returns!L$1,regression_results!$B$1:$J$16,4,0)</f>
        <v>7.5003336650623746E-4</v>
      </c>
      <c r="L21">
        <f>estimation_returns!M21-estimation_returns!$C21*VLOOKUP(estimation_returns!M$1,regression_results!$B$1:$J$16,5,0)+VLOOKUP(estimation_returns!M$1,regression_results!$B$1:$J$16,4,0)</f>
        <v>-1.716422928716731E-2</v>
      </c>
      <c r="M21">
        <f>estimation_returns!N21-estimation_returns!$C21*VLOOKUP(estimation_returns!N$1,regression_results!$B$1:$J$16,5,0)+VLOOKUP(estimation_returns!N$1,regression_results!$B$1:$J$16,4,0)</f>
        <v>4.1981435159690689E-2</v>
      </c>
      <c r="N21">
        <f>estimation_returns!O21-estimation_returns!$C21*VLOOKUP(estimation_returns!O$1,regression_results!$B$1:$J$16,5,0)+VLOOKUP(estimation_returns!O$1,regression_results!$B$1:$J$16,4,0)</f>
        <v>8.9829421719942962E-3</v>
      </c>
      <c r="O21">
        <f>estimation_returns!P21-estimation_returns!$C21*VLOOKUP(estimation_returns!P$1,regression_results!$B$1:$J$16,5,0)+VLOOKUP(estimation_returns!P$1,regression_results!$B$1:$J$16,4,0)</f>
        <v>1.3723226721034236E-2</v>
      </c>
      <c r="P21" s="2">
        <v>44593</v>
      </c>
      <c r="Q21">
        <f t="shared" si="0"/>
        <v>5.3564830309220986E-3</v>
      </c>
    </row>
    <row r="22" spans="1:17" x14ac:dyDescent="0.25">
      <c r="A22" s="1">
        <v>-15</v>
      </c>
      <c r="B22">
        <f>estimation_returns!B22-estimation_returns!$C22*VLOOKUP(estimation_returns!B$1,regression_results!$B$1:$J$16,5,0)+VLOOKUP(estimation_returns!B$1,regression_results!$B$1:$J$16,4,0)</f>
        <v>-9.9750764788308563E-3</v>
      </c>
      <c r="C22">
        <f>estimation_returns!D22-estimation_returns!$C22*VLOOKUP(estimation_returns!D$1,regression_results!$B$1:$J$16,5,0)+VLOOKUP(estimation_returns!D$1,regression_results!$B$1:$J$16,4,0)</f>
        <v>1.5908292546682971E-2</v>
      </c>
      <c r="D22">
        <f>estimation_returns!E22-estimation_returns!$C22*VLOOKUP(estimation_returns!E$1,regression_results!$B$1:$J$16,5,0)+VLOOKUP(estimation_returns!E$1,regression_results!$B$1:$J$16,4,0)</f>
        <v>-3.8768496497956018E-3</v>
      </c>
      <c r="E22">
        <f>estimation_returns!F22-estimation_returns!$C22*VLOOKUP(estimation_returns!F$1,regression_results!$B$1:$J$16,5,0)+VLOOKUP(estimation_returns!F$1,regression_results!$B$1:$J$16,4,0)</f>
        <v>-6.4008355460090302E-3</v>
      </c>
      <c r="F22">
        <f>estimation_returns!G22-estimation_returns!$C22*VLOOKUP(estimation_returns!G$1,regression_results!$B$1:$J$16,5,0)+VLOOKUP(estimation_returns!G$1,regression_results!$B$1:$J$16,4,0)</f>
        <v>-2.5014849112226106E-2</v>
      </c>
      <c r="G22">
        <f>estimation_returns!H22-estimation_returns!$C22*VLOOKUP(estimation_returns!H$1,regression_results!$B$1:$J$16,5,0)+VLOOKUP(estimation_returns!H$1,regression_results!$B$1:$J$16,4,0)</f>
        <v>-2.6520883871508191E-2</v>
      </c>
      <c r="H22">
        <f>estimation_returns!I22-estimation_returns!$C22*VLOOKUP(estimation_returns!I$1,regression_results!$B$1:$J$16,5,0)+VLOOKUP(estimation_returns!I$1,regression_results!$B$1:$J$16,4,0)</f>
        <v>-2.8139643187393207E-2</v>
      </c>
      <c r="I22">
        <f>estimation_returns!J22-estimation_returns!$C22*VLOOKUP(estimation_returns!J$1,regression_results!$B$1:$J$16,5,0)+VLOOKUP(estimation_returns!J$1,regression_results!$B$1:$J$16,4,0)</f>
        <v>6.6999355937471562E-4</v>
      </c>
      <c r="J22">
        <f>estimation_returns!K22-estimation_returns!$C22*VLOOKUP(estimation_returns!K$1,regression_results!$B$1:$J$16,5,0)+VLOOKUP(estimation_returns!K$1,regression_results!$B$1:$J$16,4,0)</f>
        <v>1.6600824902823483E-2</v>
      </c>
      <c r="K22">
        <f>estimation_returns!L22-estimation_returns!$C22*VLOOKUP(estimation_returns!L$1,regression_results!$B$1:$J$16,5,0)+VLOOKUP(estimation_returns!L$1,regression_results!$B$1:$J$16,4,0)</f>
        <v>-2.0869575646190922E-2</v>
      </c>
      <c r="L22">
        <f>estimation_returns!M22-estimation_returns!$C22*VLOOKUP(estimation_returns!M$1,regression_results!$B$1:$J$16,5,0)+VLOOKUP(estimation_returns!M$1,regression_results!$B$1:$J$16,4,0)</f>
        <v>3.5460529290122091E-2</v>
      </c>
      <c r="M22">
        <f>estimation_returns!N22-estimation_returns!$C22*VLOOKUP(estimation_returns!N$1,regression_results!$B$1:$J$16,5,0)+VLOOKUP(estimation_returns!N$1,regression_results!$B$1:$J$16,4,0)</f>
        <v>-5.3565145671273379E-2</v>
      </c>
      <c r="N22">
        <f>estimation_returns!O22-estimation_returns!$C22*VLOOKUP(estimation_returns!O$1,regression_results!$B$1:$J$16,5,0)+VLOOKUP(estimation_returns!O$1,regression_results!$B$1:$J$16,4,0)</f>
        <v>-2.3941916198143731E-2</v>
      </c>
      <c r="O22">
        <f>estimation_returns!P22-estimation_returns!$C22*VLOOKUP(estimation_returns!P$1,regression_results!$B$1:$J$16,5,0)+VLOOKUP(estimation_returns!P$1,regression_results!$B$1:$J$16,4,0)</f>
        <v>-1.598395728257266E-3</v>
      </c>
      <c r="P22" s="2">
        <v>44594</v>
      </c>
      <c r="Q22">
        <f t="shared" si="0"/>
        <v>-9.3759664850446445E-3</v>
      </c>
    </row>
    <row r="23" spans="1:17" x14ac:dyDescent="0.25">
      <c r="A23" s="1">
        <v>-14</v>
      </c>
      <c r="B23">
        <f>estimation_returns!B23-estimation_returns!$C23*VLOOKUP(estimation_returns!B$1,regression_results!$B$1:$J$16,5,0)+VLOOKUP(estimation_returns!B$1,regression_results!$B$1:$J$16,4,0)</f>
        <v>7.6877603911376553E-3</v>
      </c>
      <c r="C23">
        <f>estimation_returns!D23-estimation_returns!$C23*VLOOKUP(estimation_returns!D$1,regression_results!$B$1:$J$16,5,0)+VLOOKUP(estimation_returns!D$1,regression_results!$B$1:$J$16,4,0)</f>
        <v>7.9212212915907368E-3</v>
      </c>
      <c r="D23">
        <f>estimation_returns!E23-estimation_returns!$C23*VLOOKUP(estimation_returns!E$1,regression_results!$B$1:$J$16,5,0)+VLOOKUP(estimation_returns!E$1,regression_results!$B$1:$J$16,4,0)</f>
        <v>1.407914936882586E-3</v>
      </c>
      <c r="E23">
        <f>estimation_returns!F23-estimation_returns!$C23*VLOOKUP(estimation_returns!F$1,regression_results!$B$1:$J$16,5,0)+VLOOKUP(estimation_returns!F$1,regression_results!$B$1:$J$16,4,0)</f>
        <v>1.3830306856129036E-3</v>
      </c>
      <c r="F23">
        <f>estimation_returns!G23-estimation_returns!$C23*VLOOKUP(estimation_returns!G$1,regression_results!$B$1:$J$16,5,0)+VLOOKUP(estimation_returns!G$1,regression_results!$B$1:$J$16,4,0)</f>
        <v>1.2198215587372918E-2</v>
      </c>
      <c r="G23">
        <f>estimation_returns!H23-estimation_returns!$C23*VLOOKUP(estimation_returns!H$1,regression_results!$B$1:$J$16,5,0)+VLOOKUP(estimation_returns!H$1,regression_results!$B$1:$J$16,4,0)</f>
        <v>4.2053755618822762E-2</v>
      </c>
      <c r="H23">
        <f>estimation_returns!I23-estimation_returns!$C23*VLOOKUP(estimation_returns!I$1,regression_results!$B$1:$J$16,5,0)+VLOOKUP(estimation_returns!I$1,regression_results!$B$1:$J$16,4,0)</f>
        <v>1.7022689893875089E-2</v>
      </c>
      <c r="I23">
        <f>estimation_returns!J23-estimation_returns!$C23*VLOOKUP(estimation_returns!J$1,regression_results!$B$1:$J$16,5,0)+VLOOKUP(estimation_returns!J$1,regression_results!$B$1:$J$16,4,0)</f>
        <v>2.1882424788765689E-2</v>
      </c>
      <c r="J23">
        <f>estimation_returns!K23-estimation_returns!$C23*VLOOKUP(estimation_returns!K$1,regression_results!$B$1:$J$16,5,0)+VLOOKUP(estimation_returns!K$1,regression_results!$B$1:$J$16,4,0)</f>
        <v>2.9901769681529781E-3</v>
      </c>
      <c r="K23">
        <f>estimation_returns!L23-estimation_returns!$C23*VLOOKUP(estimation_returns!L$1,regression_results!$B$1:$J$16,5,0)+VLOOKUP(estimation_returns!L$1,regression_results!$B$1:$J$16,4,0)</f>
        <v>3.3133521939153816E-2</v>
      </c>
      <c r="L23">
        <f>estimation_returns!M23-estimation_returns!$C23*VLOOKUP(estimation_returns!M$1,regression_results!$B$1:$J$16,5,0)+VLOOKUP(estimation_returns!M$1,regression_results!$B$1:$J$16,4,0)</f>
        <v>-1.1143680121551319E-2</v>
      </c>
      <c r="M23">
        <f>estimation_returns!N23-estimation_returns!$C23*VLOOKUP(estimation_returns!N$1,regression_results!$B$1:$J$16,5,0)+VLOOKUP(estimation_returns!N$1,regression_results!$B$1:$J$16,4,0)</f>
        <v>5.9451240259292715E-2</v>
      </c>
      <c r="N23">
        <f>estimation_returns!O23-estimation_returns!$C23*VLOOKUP(estimation_returns!O$1,regression_results!$B$1:$J$16,5,0)+VLOOKUP(estimation_returns!O$1,regression_results!$B$1:$J$16,4,0)</f>
        <v>3.6366027666699781E-2</v>
      </c>
      <c r="O23">
        <f>estimation_returns!P23-estimation_returns!$C23*VLOOKUP(estimation_returns!P$1,regression_results!$B$1:$J$16,5,0)+VLOOKUP(estimation_returns!P$1,regression_results!$B$1:$J$16,4,0)</f>
        <v>-6.8799771034303223E-3</v>
      </c>
      <c r="P23" s="2">
        <v>44595</v>
      </c>
      <c r="Q23">
        <f t="shared" si="0"/>
        <v>1.6105308771598426E-2</v>
      </c>
    </row>
    <row r="24" spans="1:17" x14ac:dyDescent="0.25">
      <c r="A24" s="1">
        <v>-13</v>
      </c>
      <c r="B24">
        <f>estimation_returns!B24-estimation_returns!$C24*VLOOKUP(estimation_returns!B$1,regression_results!$B$1:$J$16,5,0)+VLOOKUP(estimation_returns!B$1,regression_results!$B$1:$J$16,4,0)</f>
        <v>-1.7493232056669882E-2</v>
      </c>
      <c r="C24">
        <f>estimation_returns!D24-estimation_returns!$C24*VLOOKUP(estimation_returns!D$1,regression_results!$B$1:$J$16,5,0)+VLOOKUP(estimation_returns!D$1,regression_results!$B$1:$J$16,4,0)</f>
        <v>-2.9398968429463525E-3</v>
      </c>
      <c r="D24">
        <f>estimation_returns!E24-estimation_returns!$C24*VLOOKUP(estimation_returns!E$1,regression_results!$B$1:$J$16,5,0)+VLOOKUP(estimation_returns!E$1,regression_results!$B$1:$J$16,4,0)</f>
        <v>8.1176812785597567E-3</v>
      </c>
      <c r="E24">
        <f>estimation_returns!F24-estimation_returns!$C24*VLOOKUP(estimation_returns!F$1,regression_results!$B$1:$J$16,5,0)+VLOOKUP(estimation_returns!F$1,regression_results!$B$1:$J$16,4,0)</f>
        <v>3.3453666677412935E-3</v>
      </c>
      <c r="F24">
        <f>estimation_returns!G24-estimation_returns!$C24*VLOOKUP(estimation_returns!G$1,regression_results!$B$1:$J$16,5,0)+VLOOKUP(estimation_returns!G$1,regression_results!$B$1:$J$16,4,0)</f>
        <v>9.0952711054987142E-3</v>
      </c>
      <c r="G24">
        <f>estimation_returns!H24-estimation_returns!$C24*VLOOKUP(estimation_returns!H$1,regression_results!$B$1:$J$16,5,0)+VLOOKUP(estimation_returns!H$1,regression_results!$B$1:$J$16,4,0)</f>
        <v>-3.9439604818880994E-2</v>
      </c>
      <c r="H24">
        <f>estimation_returns!I24-estimation_returns!$C24*VLOOKUP(estimation_returns!I$1,regression_results!$B$1:$J$16,5,0)+VLOOKUP(estimation_returns!I$1,regression_results!$B$1:$J$16,4,0)</f>
        <v>-3.7045080178790886E-2</v>
      </c>
      <c r="I24">
        <f>estimation_returns!J24-estimation_returns!$C24*VLOOKUP(estimation_returns!J$1,regression_results!$B$1:$J$16,5,0)+VLOOKUP(estimation_returns!J$1,regression_results!$B$1:$J$16,4,0)</f>
        <v>-1.2418279639966622E-2</v>
      </c>
      <c r="J24">
        <f>estimation_returns!K24-estimation_returns!$C24*VLOOKUP(estimation_returns!K$1,regression_results!$B$1:$J$16,5,0)+VLOOKUP(estimation_returns!K$1,regression_results!$B$1:$J$16,4,0)</f>
        <v>-9.8609206976988072E-3</v>
      </c>
      <c r="K24">
        <f>estimation_returns!L24-estimation_returns!$C24*VLOOKUP(estimation_returns!L$1,regression_results!$B$1:$J$16,5,0)+VLOOKUP(estimation_returns!L$1,regression_results!$B$1:$J$16,4,0)</f>
        <v>9.1136294600974062E-3</v>
      </c>
      <c r="L24">
        <f>estimation_returns!M24-estimation_returns!$C24*VLOOKUP(estimation_returns!M$1,regression_results!$B$1:$J$16,5,0)+VLOOKUP(estimation_returns!M$1,regression_results!$B$1:$J$16,4,0)</f>
        <v>2.621266017418698E-2</v>
      </c>
      <c r="M24">
        <f>estimation_returns!N24-estimation_returns!$C24*VLOOKUP(estimation_returns!N$1,regression_results!$B$1:$J$16,5,0)+VLOOKUP(estimation_returns!N$1,regression_results!$B$1:$J$16,4,0)</f>
        <v>5.2602790198821914E-2</v>
      </c>
      <c r="N24">
        <f>estimation_returns!O24-estimation_returns!$C24*VLOOKUP(estimation_returns!O$1,regression_results!$B$1:$J$16,5,0)+VLOOKUP(estimation_returns!O$1,regression_results!$B$1:$J$16,4,0)</f>
        <v>5.1614653381700636E-3</v>
      </c>
      <c r="O24">
        <f>estimation_returns!P24-estimation_returns!$C24*VLOOKUP(estimation_returns!P$1,regression_results!$B$1:$J$16,5,0)+VLOOKUP(estimation_returns!P$1,regression_results!$B$1:$J$16,4,0)</f>
        <v>1.9593392797412441E-3</v>
      </c>
      <c r="P24" s="2">
        <v>44596</v>
      </c>
      <c r="Q24">
        <f t="shared" si="0"/>
        <v>-2.5634362372401251E-4</v>
      </c>
    </row>
    <row r="25" spans="1:17" x14ac:dyDescent="0.25">
      <c r="A25" s="1">
        <v>-12</v>
      </c>
      <c r="B25">
        <f>estimation_returns!B25-estimation_returns!$C25*VLOOKUP(estimation_returns!B$1,regression_results!$B$1:$J$16,5,0)+VLOOKUP(estimation_returns!B$1,regression_results!$B$1:$J$16,4,0)</f>
        <v>-3.8961168128227018E-4</v>
      </c>
      <c r="C25">
        <f>estimation_returns!D25-estimation_returns!$C25*VLOOKUP(estimation_returns!D$1,regression_results!$B$1:$J$16,5,0)+VLOOKUP(estimation_returns!D$1,regression_results!$B$1:$J$16,4,0)</f>
        <v>-6.9508490551306572E-3</v>
      </c>
      <c r="D25">
        <f>estimation_returns!E25-estimation_returns!$C25*VLOOKUP(estimation_returns!E$1,regression_results!$B$1:$J$16,5,0)+VLOOKUP(estimation_returns!E$1,regression_results!$B$1:$J$16,4,0)</f>
        <v>4.5804371379669371E-3</v>
      </c>
      <c r="E25">
        <f>estimation_returns!F25-estimation_returns!$C25*VLOOKUP(estimation_returns!F$1,regression_results!$B$1:$J$16,5,0)+VLOOKUP(estimation_returns!F$1,regression_results!$B$1:$J$16,4,0)</f>
        <v>-4.8453460865497764E-3</v>
      </c>
      <c r="F25">
        <f>estimation_returns!G25-estimation_returns!$C25*VLOOKUP(estimation_returns!G$1,regression_results!$B$1:$J$16,5,0)+VLOOKUP(estimation_returns!G$1,regression_results!$B$1:$J$16,4,0)</f>
        <v>-9.3151781731648717E-2</v>
      </c>
      <c r="G25">
        <f>estimation_returns!H25-estimation_returns!$C25*VLOOKUP(estimation_returns!H$1,regression_results!$B$1:$J$16,5,0)+VLOOKUP(estimation_returns!H$1,regression_results!$B$1:$J$16,4,0)</f>
        <v>2.6077067465698264E-2</v>
      </c>
      <c r="H25">
        <f>estimation_returns!I25-estimation_returns!$C25*VLOOKUP(estimation_returns!I$1,regression_results!$B$1:$J$16,5,0)+VLOOKUP(estimation_returns!I$1,regression_results!$B$1:$J$16,4,0)</f>
        <v>8.6921220685299561E-3</v>
      </c>
      <c r="I25">
        <f>estimation_returns!J25-estimation_returns!$C25*VLOOKUP(estimation_returns!J$1,regression_results!$B$1:$J$16,5,0)+VLOOKUP(estimation_returns!J$1,regression_results!$B$1:$J$16,4,0)</f>
        <v>2.6525884200785292E-3</v>
      </c>
      <c r="J25">
        <f>estimation_returns!K25-estimation_returns!$C25*VLOOKUP(estimation_returns!K$1,regression_results!$B$1:$J$16,5,0)+VLOOKUP(estimation_returns!K$1,regression_results!$B$1:$J$16,4,0)</f>
        <v>-1.6209210920047373E-2</v>
      </c>
      <c r="K25">
        <f>estimation_returns!L25-estimation_returns!$C25*VLOOKUP(estimation_returns!L$1,regression_results!$B$1:$J$16,5,0)+VLOOKUP(estimation_returns!L$1,regression_results!$B$1:$J$16,4,0)</f>
        <v>3.3829335366089508E-2</v>
      </c>
      <c r="L25">
        <f>estimation_returns!M25-estimation_returns!$C25*VLOOKUP(estimation_returns!M$1,regression_results!$B$1:$J$16,5,0)+VLOOKUP(estimation_returns!M$1,regression_results!$B$1:$J$16,4,0)</f>
        <v>-1.640045869293006E-2</v>
      </c>
      <c r="M25">
        <f>estimation_returns!N25-estimation_returns!$C25*VLOOKUP(estimation_returns!N$1,regression_results!$B$1:$J$16,5,0)+VLOOKUP(estimation_returns!N$1,regression_results!$B$1:$J$16,4,0)</f>
        <v>5.5336064468532273E-2</v>
      </c>
      <c r="N25">
        <f>estimation_returns!O25-estimation_returns!$C25*VLOOKUP(estimation_returns!O$1,regression_results!$B$1:$J$16,5,0)+VLOOKUP(estimation_returns!O$1,regression_results!$B$1:$J$16,4,0)</f>
        <v>3.0918837738025062E-2</v>
      </c>
      <c r="O25">
        <f>estimation_returns!P25-estimation_returns!$C25*VLOOKUP(estimation_returns!P$1,regression_results!$B$1:$J$16,5,0)+VLOOKUP(estimation_returns!P$1,regression_results!$B$1:$J$16,4,0)</f>
        <v>2.1271785908416451E-2</v>
      </c>
      <c r="P25" s="2">
        <v>44599</v>
      </c>
      <c r="Q25">
        <f t="shared" si="0"/>
        <v>3.2436414575534372E-3</v>
      </c>
    </row>
    <row r="26" spans="1:17" x14ac:dyDescent="0.25">
      <c r="A26" s="1">
        <v>-11</v>
      </c>
      <c r="B26">
        <f>estimation_returns!B26-estimation_returns!$C26*VLOOKUP(estimation_returns!B$1,regression_results!$B$1:$J$16,5,0)+VLOOKUP(estimation_returns!B$1,regression_results!$B$1:$J$16,4,0)</f>
        <v>7.768172117113145E-3</v>
      </c>
      <c r="C26">
        <f>estimation_returns!D26-estimation_returns!$C26*VLOOKUP(estimation_returns!D$1,regression_results!$B$1:$J$16,5,0)+VLOOKUP(estimation_returns!D$1,regression_results!$B$1:$J$16,4,0)</f>
        <v>2.0923499522992633E-2</v>
      </c>
      <c r="D26">
        <f>estimation_returns!E26-estimation_returns!$C26*VLOOKUP(estimation_returns!E$1,regression_results!$B$1:$J$16,5,0)+VLOOKUP(estimation_returns!E$1,regression_results!$B$1:$J$16,4,0)</f>
        <v>-5.1051112842204985E-4</v>
      </c>
      <c r="E26">
        <f>estimation_returns!F26-estimation_returns!$C26*VLOOKUP(estimation_returns!F$1,regression_results!$B$1:$J$16,5,0)+VLOOKUP(estimation_returns!F$1,regression_results!$B$1:$J$16,4,0)</f>
        <v>1.7773056433281316E-2</v>
      </c>
      <c r="F26">
        <f>estimation_returns!G26-estimation_returns!$C26*VLOOKUP(estimation_returns!G$1,regression_results!$B$1:$J$16,5,0)+VLOOKUP(estimation_returns!G$1,regression_results!$B$1:$J$16,4,0)</f>
        <v>6.5149779999804494E-2</v>
      </c>
      <c r="G26">
        <f>estimation_returns!H26-estimation_returns!$C26*VLOOKUP(estimation_returns!H$1,regression_results!$B$1:$J$16,5,0)+VLOOKUP(estimation_returns!H$1,regression_results!$B$1:$J$16,4,0)</f>
        <v>1.1347759114145733E-2</v>
      </c>
      <c r="H26">
        <f>estimation_returns!I26-estimation_returns!$C26*VLOOKUP(estimation_returns!I$1,regression_results!$B$1:$J$16,5,0)+VLOOKUP(estimation_returns!I$1,regression_results!$B$1:$J$16,4,0)</f>
        <v>9.9081857603407417E-3</v>
      </c>
      <c r="I26">
        <f>estimation_returns!J26-estimation_returns!$C26*VLOOKUP(estimation_returns!J$1,regression_results!$B$1:$J$16,5,0)+VLOOKUP(estimation_returns!J$1,regression_results!$B$1:$J$16,4,0)</f>
        <v>2.7023225850887837E-2</v>
      </c>
      <c r="J26">
        <f>estimation_returns!K26-estimation_returns!$C26*VLOOKUP(estimation_returns!K$1,regression_results!$B$1:$J$16,5,0)+VLOOKUP(estimation_returns!K$1,regression_results!$B$1:$J$16,4,0)</f>
        <v>-5.863332524604142E-3</v>
      </c>
      <c r="K26">
        <f>estimation_returns!L26-estimation_returns!$C26*VLOOKUP(estimation_returns!L$1,regression_results!$B$1:$J$16,5,0)+VLOOKUP(estimation_returns!L$1,regression_results!$B$1:$J$16,4,0)</f>
        <v>3.4985515890786828E-2</v>
      </c>
      <c r="L26">
        <f>estimation_returns!M26-estimation_returns!$C26*VLOOKUP(estimation_returns!M$1,regression_results!$B$1:$J$16,5,0)+VLOOKUP(estimation_returns!M$1,regression_results!$B$1:$J$16,4,0)</f>
        <v>-2.307215695109811E-2</v>
      </c>
      <c r="M26">
        <f>estimation_returns!N26-estimation_returns!$C26*VLOOKUP(estimation_returns!N$1,regression_results!$B$1:$J$16,5,0)+VLOOKUP(estimation_returns!N$1,regression_results!$B$1:$J$16,4,0)</f>
        <v>2.3337124063214313E-3</v>
      </c>
      <c r="N26">
        <f>estimation_returns!O26-estimation_returns!$C26*VLOOKUP(estimation_returns!O$1,regression_results!$B$1:$J$16,5,0)+VLOOKUP(estimation_returns!O$1,regression_results!$B$1:$J$16,4,0)</f>
        <v>4.8262999747711144E-2</v>
      </c>
      <c r="O26">
        <f>estimation_returns!P26-estimation_returns!$C26*VLOOKUP(estimation_returns!P$1,regression_results!$B$1:$J$16,5,0)+VLOOKUP(estimation_returns!P$1,regression_results!$B$1:$J$16,4,0)</f>
        <v>-1.617571489217472E-3</v>
      </c>
      <c r="P26" s="2">
        <v>44600</v>
      </c>
      <c r="Q26">
        <f t="shared" si="0"/>
        <v>1.5315166767860253E-2</v>
      </c>
    </row>
    <row r="27" spans="1:17" x14ac:dyDescent="0.25">
      <c r="A27" s="1">
        <v>-10</v>
      </c>
      <c r="B27">
        <f>estimation_returns!B27-estimation_returns!$C27*VLOOKUP(estimation_returns!B$1,regression_results!$B$1:$J$16,5,0)+VLOOKUP(estimation_returns!B$1,regression_results!$B$1:$J$16,4,0)</f>
        <v>-4.4762589695206377E-3</v>
      </c>
      <c r="C27">
        <f>estimation_returns!D27-estimation_returns!$C27*VLOOKUP(estimation_returns!D$1,regression_results!$B$1:$J$16,5,0)+VLOOKUP(estimation_returns!D$1,regression_results!$B$1:$J$16,4,0)</f>
        <v>8.0032983513082905E-3</v>
      </c>
      <c r="D27">
        <f>estimation_returns!E27-estimation_returns!$C27*VLOOKUP(estimation_returns!E$1,regression_results!$B$1:$J$16,5,0)+VLOOKUP(estimation_returns!E$1,regression_results!$B$1:$J$16,4,0)</f>
        <v>5.298903527597925E-2</v>
      </c>
      <c r="E27">
        <f>estimation_returns!F27-estimation_returns!$C27*VLOOKUP(estimation_returns!F$1,regression_results!$B$1:$J$16,5,0)+VLOOKUP(estimation_returns!F$1,regression_results!$B$1:$J$16,4,0)</f>
        <v>1.1043424221059256E-2</v>
      </c>
      <c r="F27">
        <f>estimation_returns!G27-estimation_returns!$C27*VLOOKUP(estimation_returns!G$1,regression_results!$B$1:$J$16,5,0)+VLOOKUP(estimation_returns!G$1,regression_results!$B$1:$J$16,4,0)</f>
        <v>-8.3296500796905468E-3</v>
      </c>
      <c r="G27">
        <f>estimation_returns!H27-estimation_returns!$C27*VLOOKUP(estimation_returns!H$1,regression_results!$B$1:$J$16,5,0)+VLOOKUP(estimation_returns!H$1,regression_results!$B$1:$J$16,4,0)</f>
        <v>2.6714324198879633E-2</v>
      </c>
      <c r="H27">
        <f>estimation_returns!I27-estimation_returns!$C27*VLOOKUP(estimation_returns!I$1,regression_results!$B$1:$J$16,5,0)+VLOOKUP(estimation_returns!I$1,regression_results!$B$1:$J$16,4,0)</f>
        <v>-1.5519899859172313E-2</v>
      </c>
      <c r="I27">
        <f>estimation_returns!J27-estimation_returns!$C27*VLOOKUP(estimation_returns!J$1,regression_results!$B$1:$J$16,5,0)+VLOOKUP(estimation_returns!J$1,regression_results!$B$1:$J$16,4,0)</f>
        <v>1.1332638235492718E-2</v>
      </c>
      <c r="J27">
        <f>estimation_returns!K27-estimation_returns!$C27*VLOOKUP(estimation_returns!K$1,regression_results!$B$1:$J$16,5,0)+VLOOKUP(estimation_returns!K$1,regression_results!$B$1:$J$16,4,0)</f>
        <v>1.5085521194422379E-2</v>
      </c>
      <c r="K27">
        <f>estimation_returns!L27-estimation_returns!$C27*VLOOKUP(estimation_returns!L$1,regression_results!$B$1:$J$16,5,0)+VLOOKUP(estimation_returns!L$1,regression_results!$B$1:$J$16,4,0)</f>
        <v>0.10368715470096031</v>
      </c>
      <c r="L27">
        <f>estimation_returns!M27-estimation_returns!$C27*VLOOKUP(estimation_returns!M$1,regression_results!$B$1:$J$16,5,0)+VLOOKUP(estimation_returns!M$1,regression_results!$B$1:$J$16,4,0)</f>
        <v>1.7079013701726552E-2</v>
      </c>
      <c r="M27">
        <f>estimation_returns!N27-estimation_returns!$C27*VLOOKUP(estimation_returns!N$1,regression_results!$B$1:$J$16,5,0)+VLOOKUP(estimation_returns!N$1,regression_results!$B$1:$J$16,4,0)</f>
        <v>-1.9741371936942195E-3</v>
      </c>
      <c r="N27">
        <f>estimation_returns!O27-estimation_returns!$C27*VLOOKUP(estimation_returns!O$1,regression_results!$B$1:$J$16,5,0)+VLOOKUP(estimation_returns!O$1,regression_results!$B$1:$J$16,4,0)</f>
        <v>1.4693530652271953E-2</v>
      </c>
      <c r="O27">
        <f>estimation_returns!P27-estimation_returns!$C27*VLOOKUP(estimation_returns!P$1,regression_results!$B$1:$J$16,5,0)+VLOOKUP(estimation_returns!P$1,regression_results!$B$1:$J$16,4,0)</f>
        <v>-8.2723236369186999E-3</v>
      </c>
      <c r="P27" s="2">
        <v>44601</v>
      </c>
      <c r="Q27">
        <f t="shared" si="0"/>
        <v>1.5861119342364564E-2</v>
      </c>
    </row>
    <row r="28" spans="1:17" x14ac:dyDescent="0.25">
      <c r="A28" s="1">
        <v>-9</v>
      </c>
      <c r="B28">
        <f>estimation_returns!B28-estimation_returns!$C28*VLOOKUP(estimation_returns!B$1,regression_results!$B$1:$J$16,5,0)+VLOOKUP(estimation_returns!B$1,regression_results!$B$1:$J$16,4,0)</f>
        <v>-3.4741514157763812E-3</v>
      </c>
      <c r="C28">
        <f>estimation_returns!D28-estimation_returns!$C28*VLOOKUP(estimation_returns!D$1,regression_results!$B$1:$J$16,5,0)+VLOOKUP(estimation_returns!D$1,regression_results!$B$1:$J$16,4,0)</f>
        <v>-1.5838922707820649E-3</v>
      </c>
      <c r="D28">
        <f>estimation_returns!E28-estimation_returns!$C28*VLOOKUP(estimation_returns!E$1,regression_results!$B$1:$J$16,5,0)+VLOOKUP(estimation_returns!E$1,regression_results!$B$1:$J$16,4,0)</f>
        <v>6.2999324660072418E-3</v>
      </c>
      <c r="E28">
        <f>estimation_returns!F28-estimation_returns!$C28*VLOOKUP(estimation_returns!F$1,regression_results!$B$1:$J$16,5,0)+VLOOKUP(estimation_returns!F$1,regression_results!$B$1:$J$16,4,0)</f>
        <v>-1.6727998274606252E-3</v>
      </c>
      <c r="F28">
        <f>estimation_returns!G28-estimation_returns!$C28*VLOOKUP(estimation_returns!G$1,regression_results!$B$1:$J$16,5,0)+VLOOKUP(estimation_returns!G$1,regression_results!$B$1:$J$16,4,0)</f>
        <v>9.098082383332865E-4</v>
      </c>
      <c r="G28">
        <f>estimation_returns!H28-estimation_returns!$C28*VLOOKUP(estimation_returns!H$1,regression_results!$B$1:$J$16,5,0)+VLOOKUP(estimation_returns!H$1,regression_results!$B$1:$J$16,4,0)</f>
        <v>8.7697218431040599E-3</v>
      </c>
      <c r="H28">
        <f>estimation_returns!I28-estimation_returns!$C28*VLOOKUP(estimation_returns!I$1,regression_results!$B$1:$J$16,5,0)+VLOOKUP(estimation_returns!I$1,regression_results!$B$1:$J$16,4,0)</f>
        <v>2.7131314020434009E-2</v>
      </c>
      <c r="I28">
        <f>estimation_returns!J28-estimation_returns!$C28*VLOOKUP(estimation_returns!J$1,regression_results!$B$1:$J$16,5,0)+VLOOKUP(estimation_returns!J$1,regression_results!$B$1:$J$16,4,0)</f>
        <v>9.6078998669369906E-3</v>
      </c>
      <c r="J28">
        <f>estimation_returns!K28-estimation_returns!$C28*VLOOKUP(estimation_returns!K$1,regression_results!$B$1:$J$16,5,0)+VLOOKUP(estimation_returns!K$1,regression_results!$B$1:$J$16,4,0)</f>
        <v>-6.5740866017694639E-3</v>
      </c>
      <c r="K28">
        <f>estimation_returns!L28-estimation_returns!$C28*VLOOKUP(estimation_returns!L$1,regression_results!$B$1:$J$16,5,0)+VLOOKUP(estimation_returns!L$1,regression_results!$B$1:$J$16,4,0)</f>
        <v>5.7423863002825405E-2</v>
      </c>
      <c r="L28">
        <f>estimation_returns!M28-estimation_returns!$C28*VLOOKUP(estimation_returns!M$1,regression_results!$B$1:$J$16,5,0)+VLOOKUP(estimation_returns!M$1,regression_results!$B$1:$J$16,4,0)</f>
        <v>6.4261958591430666E-3</v>
      </c>
      <c r="M28">
        <f>estimation_returns!N28-estimation_returns!$C28*VLOOKUP(estimation_returns!N$1,regression_results!$B$1:$J$16,5,0)+VLOOKUP(estimation_returns!N$1,regression_results!$B$1:$J$16,4,0)</f>
        <v>7.9000319176822015E-2</v>
      </c>
      <c r="N28">
        <f>estimation_returns!O28-estimation_returns!$C28*VLOOKUP(estimation_returns!O$1,regression_results!$B$1:$J$16,5,0)+VLOOKUP(estimation_returns!O$1,regression_results!$B$1:$J$16,4,0)</f>
        <v>1.1275691570972862E-2</v>
      </c>
      <c r="O28">
        <f>estimation_returns!P28-estimation_returns!$C28*VLOOKUP(estimation_returns!P$1,regression_results!$B$1:$J$16,5,0)+VLOOKUP(estimation_returns!P$1,regression_results!$B$1:$J$16,4,0)</f>
        <v>-1.6822543503118195E-2</v>
      </c>
      <c r="P28" s="2">
        <v>44602</v>
      </c>
      <c r="Q28">
        <f t="shared" si="0"/>
        <v>1.2622662316119443E-2</v>
      </c>
    </row>
    <row r="29" spans="1:17" x14ac:dyDescent="0.25">
      <c r="A29" s="1">
        <v>-8</v>
      </c>
      <c r="B29">
        <f>estimation_returns!B29-estimation_returns!$C29*VLOOKUP(estimation_returns!B$1,regression_results!$B$1:$J$16,5,0)+VLOOKUP(estimation_returns!B$1,regression_results!$B$1:$J$16,4,0)</f>
        <v>7.5339536024758742E-3</v>
      </c>
      <c r="C29">
        <f>estimation_returns!D29-estimation_returns!$C29*VLOOKUP(estimation_returns!D$1,regression_results!$B$1:$J$16,5,0)+VLOOKUP(estimation_returns!D$1,regression_results!$B$1:$J$16,4,0)</f>
        <v>2.7751236080612255E-3</v>
      </c>
      <c r="D29">
        <f>estimation_returns!E29-estimation_returns!$C29*VLOOKUP(estimation_returns!E$1,regression_results!$B$1:$J$16,5,0)+VLOOKUP(estimation_returns!E$1,regression_results!$B$1:$J$16,4,0)</f>
        <v>2.1673630601970674E-2</v>
      </c>
      <c r="E29">
        <f>estimation_returns!F29-estimation_returns!$C29*VLOOKUP(estimation_returns!F$1,regression_results!$B$1:$J$16,5,0)+VLOOKUP(estimation_returns!F$1,regression_results!$B$1:$J$16,4,0)</f>
        <v>-7.9441555369639833E-3</v>
      </c>
      <c r="F29">
        <f>estimation_returns!G29-estimation_returns!$C29*VLOOKUP(estimation_returns!G$1,regression_results!$B$1:$J$16,5,0)+VLOOKUP(estimation_returns!G$1,regression_results!$B$1:$J$16,4,0)</f>
        <v>-9.5923999361068202E-3</v>
      </c>
      <c r="G29">
        <f>estimation_returns!H29-estimation_returns!$C29*VLOOKUP(estimation_returns!H$1,regression_results!$B$1:$J$16,5,0)+VLOOKUP(estimation_returns!H$1,regression_results!$B$1:$J$16,4,0)</f>
        <v>-8.9963578036163817E-3</v>
      </c>
      <c r="H29">
        <f>estimation_returns!I29-estimation_returns!$C29*VLOOKUP(estimation_returns!I$1,regression_results!$B$1:$J$16,5,0)+VLOOKUP(estimation_returns!I$1,regression_results!$B$1:$J$16,4,0)</f>
        <v>-5.0468981251770989E-2</v>
      </c>
      <c r="I29">
        <f>estimation_returns!J29-estimation_returns!$C29*VLOOKUP(estimation_returns!J$1,regression_results!$B$1:$J$16,5,0)+VLOOKUP(estimation_returns!J$1,regression_results!$B$1:$J$16,4,0)</f>
        <v>2.1396953319127124E-2</v>
      </c>
      <c r="J29">
        <f>estimation_returns!K29-estimation_returns!$C29*VLOOKUP(estimation_returns!K$1,regression_results!$B$1:$J$16,5,0)+VLOOKUP(estimation_returns!K$1,regression_results!$B$1:$J$16,4,0)</f>
        <v>-1.0289048026534318E-2</v>
      </c>
      <c r="K29">
        <f>estimation_returns!L29-estimation_returns!$C29*VLOOKUP(estimation_returns!L$1,regression_results!$B$1:$J$16,5,0)+VLOOKUP(estimation_returns!L$1,regression_results!$B$1:$J$16,4,0)</f>
        <v>4.9576206517816156E-2</v>
      </c>
      <c r="L29">
        <f>estimation_returns!M29-estimation_returns!$C29*VLOOKUP(estimation_returns!M$1,regression_results!$B$1:$J$16,5,0)+VLOOKUP(estimation_returns!M$1,regression_results!$B$1:$J$16,4,0)</f>
        <v>1.7545647410663247E-2</v>
      </c>
      <c r="M29">
        <f>estimation_returns!N29-estimation_returns!$C29*VLOOKUP(estimation_returns!N$1,regression_results!$B$1:$J$16,5,0)+VLOOKUP(estimation_returns!N$1,regression_results!$B$1:$J$16,4,0)</f>
        <v>-2.7975680301925529E-2</v>
      </c>
      <c r="N29">
        <f>estimation_returns!O29-estimation_returns!$C29*VLOOKUP(estimation_returns!O$1,regression_results!$B$1:$J$16,5,0)+VLOOKUP(estimation_returns!O$1,regression_results!$B$1:$J$16,4,0)</f>
        <v>1.4014016544188027E-2</v>
      </c>
      <c r="O29">
        <f>estimation_returns!P29-estimation_returns!$C29*VLOOKUP(estimation_returns!P$1,regression_results!$B$1:$J$16,5,0)+VLOOKUP(estimation_returns!P$1,regression_results!$B$1:$J$16,4,0)</f>
        <v>-1.7707817131611653E-2</v>
      </c>
      <c r="P29" s="2">
        <v>44603</v>
      </c>
      <c r="Q29">
        <f t="shared" si="0"/>
        <v>1.1007797255518975E-4</v>
      </c>
    </row>
    <row r="30" spans="1:17" x14ac:dyDescent="0.25">
      <c r="A30" s="1">
        <v>-7</v>
      </c>
      <c r="B30">
        <f>estimation_returns!B30-estimation_returns!$C30*VLOOKUP(estimation_returns!B$1,regression_results!$B$1:$J$16,5,0)+VLOOKUP(estimation_returns!B$1,regression_results!$B$1:$J$16,4,0)</f>
        <v>-4.6646753622741517E-3</v>
      </c>
      <c r="C30">
        <f>estimation_returns!D30-estimation_returns!$C30*VLOOKUP(estimation_returns!D$1,regression_results!$B$1:$J$16,5,0)+VLOOKUP(estimation_returns!D$1,regression_results!$B$1:$J$16,4,0)</f>
        <v>-5.4930284000512144E-4</v>
      </c>
      <c r="D30">
        <f>estimation_returns!E30-estimation_returns!$C30*VLOOKUP(estimation_returns!E$1,regression_results!$B$1:$J$16,5,0)+VLOOKUP(estimation_returns!E$1,regression_results!$B$1:$J$16,4,0)</f>
        <v>1.4307682194599439E-3</v>
      </c>
      <c r="E30">
        <f>estimation_returns!F30-estimation_returns!$C30*VLOOKUP(estimation_returns!F$1,regression_results!$B$1:$J$16,5,0)+VLOOKUP(estimation_returns!F$1,regression_results!$B$1:$J$16,4,0)</f>
        <v>-4.1696247573784727E-3</v>
      </c>
      <c r="F30">
        <f>estimation_returns!G30-estimation_returns!$C30*VLOOKUP(estimation_returns!G$1,regression_results!$B$1:$J$16,5,0)+VLOOKUP(estimation_returns!G$1,regression_results!$B$1:$J$16,4,0)</f>
        <v>8.8820942036993665E-3</v>
      </c>
      <c r="G30">
        <f>estimation_returns!H30-estimation_returns!$C30*VLOOKUP(estimation_returns!H$1,regression_results!$B$1:$J$16,5,0)+VLOOKUP(estimation_returns!H$1,regression_results!$B$1:$J$16,4,0)</f>
        <v>-1.3361406617662663E-3</v>
      </c>
      <c r="H30">
        <f>estimation_returns!I30-estimation_returns!$C30*VLOOKUP(estimation_returns!I$1,regression_results!$B$1:$J$16,5,0)+VLOOKUP(estimation_returns!I$1,regression_results!$B$1:$J$16,4,0)</f>
        <v>1.0094419720442033E-2</v>
      </c>
      <c r="I30">
        <f>estimation_returns!J30-estimation_returns!$C30*VLOOKUP(estimation_returns!J$1,regression_results!$B$1:$J$16,5,0)+VLOOKUP(estimation_returns!J$1,regression_results!$B$1:$J$16,4,0)</f>
        <v>4.5772705233594821E-3</v>
      </c>
      <c r="J30">
        <f>estimation_returns!K30-estimation_returns!$C30*VLOOKUP(estimation_returns!K$1,regression_results!$B$1:$J$16,5,0)+VLOOKUP(estimation_returns!K$1,regression_results!$B$1:$J$16,4,0)</f>
        <v>-1.8154276021245436E-2</v>
      </c>
      <c r="K30">
        <f>estimation_returns!L30-estimation_returns!$C30*VLOOKUP(estimation_returns!L$1,regression_results!$B$1:$J$16,5,0)+VLOOKUP(estimation_returns!L$1,regression_results!$B$1:$J$16,4,0)</f>
        <v>-6.9400059175768289E-2</v>
      </c>
      <c r="L30">
        <f>estimation_returns!M30-estimation_returns!$C30*VLOOKUP(estimation_returns!M$1,regression_results!$B$1:$J$16,5,0)+VLOOKUP(estimation_returns!M$1,regression_results!$B$1:$J$16,4,0)</f>
        <v>1.524635712966914E-2</v>
      </c>
      <c r="M30">
        <f>estimation_returns!N30-estimation_returns!$C30*VLOOKUP(estimation_returns!N$1,regression_results!$B$1:$J$16,5,0)+VLOOKUP(estimation_returns!N$1,regression_results!$B$1:$J$16,4,0)</f>
        <v>2.4711446161008239E-2</v>
      </c>
      <c r="N30">
        <f>estimation_returns!O30-estimation_returns!$C30*VLOOKUP(estimation_returns!O$1,regression_results!$B$1:$J$16,5,0)+VLOOKUP(estimation_returns!O$1,regression_results!$B$1:$J$16,4,0)</f>
        <v>6.000746552110197E-2</v>
      </c>
      <c r="O30">
        <f>estimation_returns!P30-estimation_returns!$C30*VLOOKUP(estimation_returns!P$1,regression_results!$B$1:$J$16,5,0)+VLOOKUP(estimation_returns!P$1,regression_results!$B$1:$J$16,4,0)</f>
        <v>4.6198860581565193E-2</v>
      </c>
      <c r="P30" s="2">
        <v>44606</v>
      </c>
      <c r="Q30">
        <f t="shared" si="0"/>
        <v>5.2053288029905451E-3</v>
      </c>
    </row>
    <row r="31" spans="1:17" x14ac:dyDescent="0.25">
      <c r="A31" s="1">
        <v>-6</v>
      </c>
      <c r="B31">
        <f>estimation_returns!B31-estimation_returns!$C31*VLOOKUP(estimation_returns!B$1,regression_results!$B$1:$J$16,5,0)+VLOOKUP(estimation_returns!B$1,regression_results!$B$1:$J$16,4,0)</f>
        <v>5.3613625506304802E-3</v>
      </c>
      <c r="C31">
        <f>estimation_returns!D31-estimation_returns!$C31*VLOOKUP(estimation_returns!D$1,regression_results!$B$1:$J$16,5,0)+VLOOKUP(estimation_returns!D$1,regression_results!$B$1:$J$16,4,0)</f>
        <v>1.9533014964117384E-2</v>
      </c>
      <c r="D31">
        <f>estimation_returns!E31-estimation_returns!$C31*VLOOKUP(estimation_returns!E$1,regression_results!$B$1:$J$16,5,0)+VLOOKUP(estimation_returns!E$1,regression_results!$B$1:$J$16,4,0)</f>
        <v>-1.4417882431343711E-2</v>
      </c>
      <c r="E31">
        <f>estimation_returns!F31-estimation_returns!$C31*VLOOKUP(estimation_returns!F$1,regression_results!$B$1:$J$16,5,0)+VLOOKUP(estimation_returns!F$1,regression_results!$B$1:$J$16,4,0)</f>
        <v>8.0551079893335462E-3</v>
      </c>
      <c r="F31">
        <f>estimation_returns!G31-estimation_returns!$C31*VLOOKUP(estimation_returns!G$1,regression_results!$B$1:$J$16,5,0)+VLOOKUP(estimation_returns!G$1,regression_results!$B$1:$J$16,4,0)</f>
        <v>3.2527542176327577E-2</v>
      </c>
      <c r="G31">
        <f>estimation_returns!H31-estimation_returns!$C31*VLOOKUP(estimation_returns!H$1,regression_results!$B$1:$J$16,5,0)+VLOOKUP(estimation_returns!H$1,regression_results!$B$1:$J$16,4,0)</f>
        <v>1.0555735744986375E-2</v>
      </c>
      <c r="H31">
        <f>estimation_returns!I31-estimation_returns!$C31*VLOOKUP(estimation_returns!I$1,regression_results!$B$1:$J$16,5,0)+VLOOKUP(estimation_returns!I$1,regression_results!$B$1:$J$16,4,0)</f>
        <v>6.5787931727131529E-2</v>
      </c>
      <c r="I31">
        <f>estimation_returns!J31-estimation_returns!$C31*VLOOKUP(estimation_returns!J$1,regression_results!$B$1:$J$16,5,0)+VLOOKUP(estimation_returns!J$1,regression_results!$B$1:$J$16,4,0)</f>
        <v>7.0841144212911045E-2</v>
      </c>
      <c r="J31">
        <f>estimation_returns!K31-estimation_returns!$C31*VLOOKUP(estimation_returns!K$1,regression_results!$B$1:$J$16,5,0)+VLOOKUP(estimation_returns!K$1,regression_results!$B$1:$J$16,4,0)</f>
        <v>-6.6775765571226442E-2</v>
      </c>
      <c r="K31">
        <f>estimation_returns!L31-estimation_returns!$C31*VLOOKUP(estimation_returns!L$1,regression_results!$B$1:$J$16,5,0)+VLOOKUP(estimation_returns!L$1,regression_results!$B$1:$J$16,4,0)</f>
        <v>3.3131656003312457E-2</v>
      </c>
      <c r="L31">
        <f>estimation_returns!M31-estimation_returns!$C31*VLOOKUP(estimation_returns!M$1,regression_results!$B$1:$J$16,5,0)+VLOOKUP(estimation_returns!M$1,regression_results!$B$1:$J$16,4,0)</f>
        <v>1.3593313862736498E-2</v>
      </c>
      <c r="M31">
        <f>estimation_returns!N31-estimation_returns!$C31*VLOOKUP(estimation_returns!N$1,regression_results!$B$1:$J$16,5,0)+VLOOKUP(estimation_returns!N$1,regression_results!$B$1:$J$16,4,0)</f>
        <v>3.9256266666464659E-2</v>
      </c>
      <c r="N31">
        <f>estimation_returns!O31-estimation_returns!$C31*VLOOKUP(estimation_returns!O$1,regression_results!$B$1:$J$16,5,0)+VLOOKUP(estimation_returns!O$1,regression_results!$B$1:$J$16,4,0)</f>
        <v>3.3587301868331879E-2</v>
      </c>
      <c r="O31">
        <f>estimation_returns!P31-estimation_returns!$C31*VLOOKUP(estimation_returns!P$1,regression_results!$B$1:$J$16,5,0)+VLOOKUP(estimation_returns!P$1,regression_results!$B$1:$J$16,4,0)</f>
        <v>3.1061158933972616E-2</v>
      </c>
      <c r="P31" s="2">
        <v>44607</v>
      </c>
      <c r="Q31">
        <f t="shared" si="0"/>
        <v>2.0149849192691843E-2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CE30-2CDA-49D2-822C-7AB99C1159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I18" sqref="I18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0.1429433256669492</v>
      </c>
      <c r="D2">
        <v>0.112334158726483</v>
      </c>
      <c r="E2">
        <v>8.9981416619173385E-4</v>
      </c>
      <c r="F2">
        <v>0.40241956120948941</v>
      </c>
      <c r="G2">
        <v>3.9398545672276387E-2</v>
      </c>
      <c r="H2">
        <v>3.9398545672276547E-2</v>
      </c>
      <c r="J2">
        <v>2.775557561562891E-17</v>
      </c>
    </row>
    <row r="3" spans="1:10" x14ac:dyDescent="0.25">
      <c r="A3" s="1">
        <v>1</v>
      </c>
      <c r="B3" t="s">
        <v>10</v>
      </c>
      <c r="C3">
        <v>1</v>
      </c>
      <c r="D3">
        <v>1</v>
      </c>
      <c r="E3">
        <v>-9.7578195523695399E-19</v>
      </c>
      <c r="F3">
        <v>1</v>
      </c>
      <c r="G3">
        <v>0</v>
      </c>
      <c r="H3">
        <v>0</v>
      </c>
      <c r="J3">
        <v>3.8597597340483958E-17</v>
      </c>
    </row>
    <row r="4" spans="1:10" x14ac:dyDescent="0.25">
      <c r="A4" s="1">
        <v>2</v>
      </c>
      <c r="B4" t="s">
        <v>11</v>
      </c>
      <c r="C4">
        <v>0.46688065416600899</v>
      </c>
      <c r="D4">
        <v>0.44784067752908069</v>
      </c>
      <c r="E4">
        <v>8.3819474414547333E-4</v>
      </c>
      <c r="F4">
        <v>0.88162744694631123</v>
      </c>
      <c r="G4">
        <v>3.1633884930977671E-5</v>
      </c>
      <c r="H4">
        <v>3.1633884930977753E-5</v>
      </c>
      <c r="J4">
        <v>3.4694469519536142E-17</v>
      </c>
    </row>
    <row r="5" spans="1:10" x14ac:dyDescent="0.25">
      <c r="A5" s="1">
        <v>3</v>
      </c>
      <c r="B5" t="s">
        <v>12</v>
      </c>
      <c r="C5">
        <v>0.47103579623311798</v>
      </c>
      <c r="D5">
        <v>0.45214421752715778</v>
      </c>
      <c r="E5">
        <v>4.4340343951067502E-3</v>
      </c>
      <c r="F5">
        <v>1.103101305705092</v>
      </c>
      <c r="G5">
        <v>2.824158551790149E-5</v>
      </c>
      <c r="H5">
        <v>2.8241585517901389E-5</v>
      </c>
      <c r="J5">
        <v>2.4286128663675299E-17</v>
      </c>
    </row>
    <row r="6" spans="1:10" x14ac:dyDescent="0.25">
      <c r="A6" s="1">
        <v>4</v>
      </c>
      <c r="B6" t="s">
        <v>13</v>
      </c>
      <c r="C6">
        <v>0.38900098062480098</v>
      </c>
      <c r="D6">
        <v>0.36717958707568682</v>
      </c>
      <c r="E6">
        <v>4.9656463362028787E-4</v>
      </c>
      <c r="F6">
        <v>0.50878654080073771</v>
      </c>
      <c r="G6">
        <v>2.3100021976650589E-4</v>
      </c>
      <c r="H6">
        <v>2.3100021976650491E-4</v>
      </c>
      <c r="J6">
        <v>5.2041704279304213E-18</v>
      </c>
    </row>
    <row r="7" spans="1:10" x14ac:dyDescent="0.25">
      <c r="A7" s="1">
        <v>5</v>
      </c>
      <c r="B7" t="s">
        <v>14</v>
      </c>
      <c r="C7">
        <v>9.8111280777703813E-2</v>
      </c>
      <c r="D7">
        <v>6.5900969376907481E-2</v>
      </c>
      <c r="E7">
        <v>-3.2366550291496949E-4</v>
      </c>
      <c r="F7">
        <v>0.65378370754010806</v>
      </c>
      <c r="G7">
        <v>9.1905499256046769E-2</v>
      </c>
      <c r="H7">
        <v>9.1905499256047393E-2</v>
      </c>
      <c r="J7">
        <v>2.0816681711721691E-17</v>
      </c>
    </row>
    <row r="8" spans="1:10" x14ac:dyDescent="0.25">
      <c r="A8" s="1">
        <v>6</v>
      </c>
      <c r="B8" t="s">
        <v>15</v>
      </c>
      <c r="C8">
        <v>0.51186901958483721</v>
      </c>
      <c r="D8">
        <v>0.49443577028429558</v>
      </c>
      <c r="E8">
        <v>-2.1833286151223012E-3</v>
      </c>
      <c r="F8">
        <v>1.976919946298346</v>
      </c>
      <c r="G8">
        <v>8.8411022770946683E-6</v>
      </c>
      <c r="H8">
        <v>8.8411022770946462E-6</v>
      </c>
      <c r="J8">
        <v>1.006139616066548E-16</v>
      </c>
    </row>
    <row r="9" spans="1:10" x14ac:dyDescent="0.25">
      <c r="A9" s="1">
        <v>7</v>
      </c>
      <c r="B9" t="s">
        <v>16</v>
      </c>
      <c r="C9">
        <v>0.17583782451118299</v>
      </c>
      <c r="D9">
        <v>0.14640346110086799</v>
      </c>
      <c r="E9">
        <v>-1.0117915353684949E-3</v>
      </c>
      <c r="F9">
        <v>1.275522675626436</v>
      </c>
      <c r="G9">
        <v>2.1074712818858608E-2</v>
      </c>
      <c r="H9">
        <v>2.1074712818858681E-2</v>
      </c>
      <c r="J9">
        <v>1.110223024625157E-16</v>
      </c>
    </row>
    <row r="10" spans="1:10" x14ac:dyDescent="0.25">
      <c r="A10" s="1">
        <v>8</v>
      </c>
      <c r="B10" t="s">
        <v>17</v>
      </c>
      <c r="C10">
        <v>0.25045269935958031</v>
      </c>
      <c r="D10">
        <v>0.2236831529081367</v>
      </c>
      <c r="E10">
        <v>5.728790426775981E-3</v>
      </c>
      <c r="F10">
        <v>0.83224534734498468</v>
      </c>
      <c r="G10">
        <v>4.8551263207407807E-3</v>
      </c>
      <c r="H10">
        <v>4.8551263207407902E-3</v>
      </c>
      <c r="J10">
        <v>-2.0816681711721691E-17</v>
      </c>
    </row>
    <row r="11" spans="1:10" x14ac:dyDescent="0.25">
      <c r="A11" s="1">
        <v>9</v>
      </c>
      <c r="B11" t="s">
        <v>18</v>
      </c>
      <c r="C11">
        <v>0.34696841695671821</v>
      </c>
      <c r="D11">
        <v>0.32364586041945809</v>
      </c>
      <c r="E11">
        <v>-3.741373075848702E-3</v>
      </c>
      <c r="F11">
        <v>0.95636617843120231</v>
      </c>
      <c r="G11">
        <v>6.1565127367774815E-4</v>
      </c>
      <c r="H11">
        <v>6.1565127367775206E-4</v>
      </c>
      <c r="J11">
        <v>5.5511151231257827E-17</v>
      </c>
    </row>
    <row r="12" spans="1:10" x14ac:dyDescent="0.25">
      <c r="A12" s="1">
        <v>10</v>
      </c>
      <c r="B12" t="s">
        <v>19</v>
      </c>
      <c r="C12">
        <v>0.1228462971784184</v>
      </c>
      <c r="D12">
        <v>9.1519379220504682E-2</v>
      </c>
      <c r="E12">
        <v>7.2670789326404282E-3</v>
      </c>
      <c r="F12">
        <v>1.0475212815985659</v>
      </c>
      <c r="G12">
        <v>5.7577697338778808E-2</v>
      </c>
      <c r="H12">
        <v>5.7577697338778738E-2</v>
      </c>
      <c r="J12">
        <v>-4.8572257327350599E-17</v>
      </c>
    </row>
    <row r="13" spans="1:10" x14ac:dyDescent="0.25">
      <c r="A13" s="1">
        <v>11</v>
      </c>
      <c r="B13" t="s">
        <v>20</v>
      </c>
      <c r="C13">
        <v>0.55353002268413354</v>
      </c>
      <c r="D13">
        <v>0.53758466635142399</v>
      </c>
      <c r="E13">
        <v>-2.3147226142242701E-4</v>
      </c>
      <c r="F13">
        <v>1.6821282201381409</v>
      </c>
      <c r="G13">
        <v>2.448962309476532E-6</v>
      </c>
      <c r="H13">
        <v>2.448962309476529E-6</v>
      </c>
      <c r="J13">
        <v>1.1796119636642291E-16</v>
      </c>
    </row>
    <row r="14" spans="1:10" x14ac:dyDescent="0.25">
      <c r="A14" s="1">
        <v>12</v>
      </c>
      <c r="B14" t="s">
        <v>21</v>
      </c>
      <c r="C14">
        <v>0.49547366538351018</v>
      </c>
      <c r="D14">
        <v>0.47745486771863549</v>
      </c>
      <c r="E14">
        <v>5.1934047750548402E-3</v>
      </c>
      <c r="F14">
        <v>3.4919546221292621</v>
      </c>
      <c r="G14">
        <v>1.4243686967291191E-5</v>
      </c>
      <c r="H14">
        <v>1.424368696729116E-5</v>
      </c>
      <c r="J14">
        <v>1.595945597898663E-16</v>
      </c>
    </row>
    <row r="15" spans="1:10" x14ac:dyDescent="0.25">
      <c r="A15" s="1">
        <v>13</v>
      </c>
      <c r="B15" t="s">
        <v>22</v>
      </c>
      <c r="C15">
        <v>0.26210860151745158</v>
      </c>
      <c r="D15">
        <v>0.23575533728593201</v>
      </c>
      <c r="E15">
        <v>4.7740143752031724E-3</v>
      </c>
      <c r="F15">
        <v>1.3210631876036369</v>
      </c>
      <c r="G15">
        <v>3.827093395808885E-3</v>
      </c>
      <c r="H15">
        <v>3.8270933958088889E-3</v>
      </c>
      <c r="J15">
        <v>-2.0816681711721691E-17</v>
      </c>
    </row>
    <row r="16" spans="1:10" x14ac:dyDescent="0.25">
      <c r="A16" s="1">
        <v>14</v>
      </c>
      <c r="B16" t="s">
        <v>23</v>
      </c>
      <c r="C16">
        <v>0.25366543803659858</v>
      </c>
      <c r="D16">
        <v>0.22701063225219131</v>
      </c>
      <c r="E16">
        <v>4.9910991770637028E-4</v>
      </c>
      <c r="F16">
        <v>1.0077314615017741</v>
      </c>
      <c r="G16">
        <v>4.5481685795187091E-3</v>
      </c>
      <c r="H16">
        <v>4.5481685795187134E-3</v>
      </c>
      <c r="J16">
        <v>5.8980598183211441E-17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activeCell="G21" sqref="G21"/>
    </sheetView>
  </sheetViews>
  <sheetFormatPr defaultRowHeight="15" x14ac:dyDescent="0.25"/>
  <cols>
    <col min="17" max="17" width="18.28515625" bestFit="1" customWidth="1"/>
  </cols>
  <sheetData>
    <row r="1" spans="1:17" x14ac:dyDescent="0.25">
      <c r="A1" s="1" t="s">
        <v>26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</row>
    <row r="2" spans="1:17" x14ac:dyDescent="0.25">
      <c r="A2" s="1">
        <v>-5</v>
      </c>
      <c r="B2">
        <v>-3.4299999999999999E-3</v>
      </c>
      <c r="C2">
        <v>8.8099999999999995E-4</v>
      </c>
      <c r="D2">
        <v>3.3570000000000002E-3</v>
      </c>
      <c r="E2">
        <v>-4.1E-5</v>
      </c>
      <c r="F2">
        <v>-7.3410000000000003E-3</v>
      </c>
      <c r="G2">
        <v>2.9429999999999999E-3</v>
      </c>
      <c r="H2">
        <v>-3.5270000000000002E-3</v>
      </c>
      <c r="I2">
        <v>2.4254999999999999E-2</v>
      </c>
      <c r="J2">
        <v>3.7376E-2</v>
      </c>
      <c r="K2">
        <v>1.5363999999999999E-2</v>
      </c>
      <c r="L2">
        <v>1.632E-3</v>
      </c>
      <c r="M2">
        <v>-9.4160000000000008E-3</v>
      </c>
      <c r="N2">
        <v>-2.9561E-2</v>
      </c>
      <c r="O2">
        <v>3.4735000000000002E-2</v>
      </c>
      <c r="P2">
        <v>2.2239999999999998E-3</v>
      </c>
      <c r="Q2" s="2">
        <v>44608</v>
      </c>
    </row>
    <row r="3" spans="1:17" x14ac:dyDescent="0.25">
      <c r="A3" s="1">
        <v>-4</v>
      </c>
      <c r="B3">
        <v>-9.7099999999999999E-3</v>
      </c>
      <c r="C3">
        <v>-2.1401E-2</v>
      </c>
      <c r="D3">
        <v>-3.1342000000000002E-2</v>
      </c>
      <c r="E3">
        <v>-3.7111999999999999E-2</v>
      </c>
      <c r="F3">
        <v>-1.4156999999999999E-2</v>
      </c>
      <c r="G3">
        <v>-2.0868999999999999E-2</v>
      </c>
      <c r="H3">
        <v>-4.7900999999999999E-2</v>
      </c>
      <c r="I3">
        <v>-2.7092000000000001E-2</v>
      </c>
      <c r="J3">
        <v>-2.9199999999999999E-3</v>
      </c>
      <c r="K3">
        <v>-2.5385999999999999E-2</v>
      </c>
      <c r="L3">
        <v>-1.1479E-2</v>
      </c>
      <c r="M3">
        <v>-4.7564000000000002E-2</v>
      </c>
      <c r="N3">
        <v>-7.5846999999999998E-2</v>
      </c>
      <c r="O3">
        <v>-4.9498E-2</v>
      </c>
      <c r="P3">
        <v>-1.8164E-2</v>
      </c>
      <c r="Q3" s="2">
        <v>44609</v>
      </c>
    </row>
    <row r="4" spans="1:17" x14ac:dyDescent="0.25">
      <c r="A4" s="1">
        <v>-3</v>
      </c>
      <c r="B4">
        <v>1.3354E-2</v>
      </c>
      <c r="C4">
        <v>-7.1919999999999996E-3</v>
      </c>
      <c r="D4">
        <v>-1.3768000000000001E-2</v>
      </c>
      <c r="E4">
        <v>-8.0190000000000001E-3</v>
      </c>
      <c r="F4">
        <v>-1.1074000000000001E-2</v>
      </c>
      <c r="G4">
        <v>8.7139999999999995E-3</v>
      </c>
      <c r="H4">
        <v>-6.2179999999999996E-3</v>
      </c>
      <c r="I4">
        <v>-4.7460000000000002E-3</v>
      </c>
      <c r="J4">
        <v>3.8909999999999999E-3</v>
      </c>
      <c r="K4">
        <v>8.4030000000000007E-3</v>
      </c>
      <c r="L4">
        <v>-4.9588E-2</v>
      </c>
      <c r="M4">
        <v>-3.9378000000000003E-2</v>
      </c>
      <c r="N4">
        <v>-7.9569000000000001E-2</v>
      </c>
      <c r="O4">
        <v>-2.1221E-2</v>
      </c>
      <c r="P4">
        <v>-3.6610000000000002E-3</v>
      </c>
      <c r="Q4" s="2">
        <v>44610</v>
      </c>
    </row>
    <row r="5" spans="1:17" x14ac:dyDescent="0.25">
      <c r="A5" s="1">
        <v>-2</v>
      </c>
      <c r="B5">
        <v>3.6310000000000001E-3</v>
      </c>
      <c r="C5">
        <v>-1.0194999999999999E-2</v>
      </c>
      <c r="D5">
        <v>8.3070000000000001E-3</v>
      </c>
      <c r="E5">
        <v>1.61E-2</v>
      </c>
      <c r="F5">
        <v>3.0741999999999998E-2</v>
      </c>
      <c r="G5">
        <v>1.5984999999999999E-2</v>
      </c>
      <c r="H5">
        <v>-9.1459999999999996E-3</v>
      </c>
      <c r="I5">
        <v>-5.1743999999999998E-2</v>
      </c>
      <c r="J5">
        <v>-1.3932E-2</v>
      </c>
      <c r="K5">
        <v>-7.9609999999999993E-3</v>
      </c>
      <c r="L5">
        <v>-4.7924000000000001E-2</v>
      </c>
      <c r="M5">
        <v>-3.7260000000000001E-3</v>
      </c>
      <c r="N5">
        <v>-1.1962E-2</v>
      </c>
      <c r="O5">
        <v>-2.8094000000000001E-2</v>
      </c>
      <c r="P5">
        <v>-4.4219000000000001E-2</v>
      </c>
      <c r="Q5" s="2">
        <v>44614</v>
      </c>
    </row>
    <row r="6" spans="1:17" x14ac:dyDescent="0.25">
      <c r="A6" s="1">
        <v>-1</v>
      </c>
      <c r="B6">
        <v>-3.9127000000000002E-2</v>
      </c>
      <c r="C6">
        <v>-1.8584E-2</v>
      </c>
      <c r="D6">
        <v>1.3535999999999999E-2</v>
      </c>
      <c r="E6">
        <v>-1.025E-2</v>
      </c>
      <c r="F6">
        <v>-6.6750000000000004E-3</v>
      </c>
      <c r="G6">
        <v>-3.1770000000000001E-3</v>
      </c>
      <c r="H6">
        <v>-2.3446000000000002E-2</v>
      </c>
      <c r="I6">
        <v>0.66210899999999995</v>
      </c>
      <c r="J6">
        <v>-1.788E-2</v>
      </c>
      <c r="K6">
        <v>-1.5037999999999999E-2</v>
      </c>
      <c r="L6">
        <v>-2.7651999999999999E-2</v>
      </c>
      <c r="M6">
        <v>-2.4753000000000001E-2</v>
      </c>
      <c r="N6">
        <v>-3.6442000000000002E-2</v>
      </c>
      <c r="O6">
        <v>-2.2305999999999999E-2</v>
      </c>
      <c r="P6">
        <v>-3.1689999999999999E-3</v>
      </c>
      <c r="Q6" s="2">
        <v>44615</v>
      </c>
    </row>
    <row r="7" spans="1:17" x14ac:dyDescent="0.25">
      <c r="A7" s="1">
        <v>0</v>
      </c>
      <c r="B7">
        <v>-2.0604999999999998E-2</v>
      </c>
      <c r="C7">
        <v>1.4846E-2</v>
      </c>
      <c r="D7">
        <v>1.5959000000000001E-2</v>
      </c>
      <c r="E7">
        <v>2.9759999999999999E-3</v>
      </c>
      <c r="F7">
        <v>2.908E-3</v>
      </c>
      <c r="G7">
        <v>7.3150000000000003E-3</v>
      </c>
      <c r="H7">
        <v>5.3429999999999998E-2</v>
      </c>
      <c r="I7">
        <v>-6.221E-3</v>
      </c>
      <c r="J7">
        <v>-1.7950000000000001E-2</v>
      </c>
      <c r="K7">
        <v>2.3873999999999999E-2</v>
      </c>
      <c r="L7">
        <v>1.8519000000000001E-2</v>
      </c>
      <c r="M7">
        <v>7.8172000000000005E-2</v>
      </c>
      <c r="N7">
        <v>0.17105500000000001</v>
      </c>
      <c r="O7">
        <v>4.3225E-2</v>
      </c>
      <c r="P7">
        <v>-8.7060000000000002E-3</v>
      </c>
      <c r="Q7" s="2">
        <v>44616</v>
      </c>
    </row>
    <row r="8" spans="1:17" x14ac:dyDescent="0.25">
      <c r="A8" s="1">
        <v>1</v>
      </c>
      <c r="B8">
        <v>2.7453999999999999E-2</v>
      </c>
      <c r="C8">
        <v>2.2126E-2</v>
      </c>
      <c r="D8">
        <v>3.091E-2</v>
      </c>
      <c r="E8">
        <v>9.7579999999999993E-3</v>
      </c>
      <c r="F8">
        <v>2.4001000000000001E-2</v>
      </c>
      <c r="G8">
        <v>2.5742999999999999E-2</v>
      </c>
      <c r="H8">
        <v>6.6750000000000004E-3</v>
      </c>
      <c r="I8">
        <v>4.1520000000000003E-3</v>
      </c>
      <c r="J8">
        <v>3.2625000000000001E-2</v>
      </c>
      <c r="K8">
        <v>2.3872999999999998E-2</v>
      </c>
      <c r="L8">
        <v>6.11E-4</v>
      </c>
      <c r="M8">
        <v>1.591E-3</v>
      </c>
      <c r="N8">
        <v>8.1779999999999995E-3</v>
      </c>
      <c r="O8">
        <v>3.0144000000000001E-2</v>
      </c>
      <c r="P8">
        <v>2.7213000000000001E-2</v>
      </c>
      <c r="Q8" s="2">
        <v>44617</v>
      </c>
    </row>
    <row r="9" spans="1:17" x14ac:dyDescent="0.25">
      <c r="A9" s="1">
        <v>2</v>
      </c>
      <c r="B9">
        <v>-4.2501999999999998E-2</v>
      </c>
      <c r="C9">
        <v>-2.4459999999999998E-3</v>
      </c>
      <c r="D9">
        <v>-9.2230000000000003E-3</v>
      </c>
      <c r="E9">
        <v>-1.5633000000000001E-2</v>
      </c>
      <c r="F9">
        <v>-8.0630000000000007E-3</v>
      </c>
      <c r="G9">
        <v>3.8600000000000001E-3</v>
      </c>
      <c r="H9">
        <v>-2.1480000000000002E-3</v>
      </c>
      <c r="I9">
        <v>-1.555E-3</v>
      </c>
      <c r="J9">
        <v>-1.4829999999999999E-3</v>
      </c>
      <c r="K9">
        <v>-1.6677999999999998E-2</v>
      </c>
      <c r="L9">
        <v>0.10822900000000001</v>
      </c>
      <c r="M9">
        <v>-1.5398E-2</v>
      </c>
      <c r="N9">
        <v>6.3381999999999994E-2</v>
      </c>
      <c r="O9">
        <v>-2.2075999999999998E-2</v>
      </c>
      <c r="P9">
        <v>-5.8866000000000002E-2</v>
      </c>
      <c r="Q9" s="2">
        <v>44620</v>
      </c>
    </row>
    <row r="10" spans="1:17" x14ac:dyDescent="0.25">
      <c r="A10" s="1">
        <v>3</v>
      </c>
      <c r="B10">
        <v>-5.3314E-2</v>
      </c>
      <c r="C10">
        <v>-1.5594E-2</v>
      </c>
      <c r="D10">
        <v>-2.7759999999999998E-3</v>
      </c>
      <c r="E10">
        <v>-3.5153999999999998E-2</v>
      </c>
      <c r="F10">
        <v>-1.2749E-2</v>
      </c>
      <c r="G10">
        <v>5.287E-3</v>
      </c>
      <c r="H10">
        <v>-2.0722999999999998E-2</v>
      </c>
      <c r="I10">
        <v>-1.2526000000000001E-2</v>
      </c>
      <c r="J10">
        <v>-5.7507999999999997E-2</v>
      </c>
      <c r="K10">
        <v>-1.0000999999999999E-2</v>
      </c>
      <c r="L10">
        <v>4.2948E-2</v>
      </c>
      <c r="M10">
        <v>-9.6439999999999998E-3</v>
      </c>
      <c r="N10">
        <v>1.051E-2</v>
      </c>
      <c r="O10">
        <v>-2.5318E-2</v>
      </c>
      <c r="P10">
        <v>-8.8664999999999994E-2</v>
      </c>
      <c r="Q10" s="2">
        <v>44621</v>
      </c>
    </row>
    <row r="11" spans="1:17" x14ac:dyDescent="0.25">
      <c r="A11" s="1">
        <v>4</v>
      </c>
      <c r="B11">
        <v>1.7772E-2</v>
      </c>
      <c r="C11">
        <v>1.8471000000000001E-2</v>
      </c>
      <c r="D11">
        <v>2.2106000000000001E-2</v>
      </c>
      <c r="E11">
        <v>4.0773999999999998E-2</v>
      </c>
      <c r="F11">
        <v>2.5901E-2</v>
      </c>
      <c r="G11">
        <v>-1.1749000000000001E-2</v>
      </c>
      <c r="H11">
        <v>-9.6880000000000004E-3</v>
      </c>
      <c r="I11">
        <v>3.1459999999999999E-3</v>
      </c>
      <c r="J11">
        <v>3.8031000000000002E-2</v>
      </c>
      <c r="K11">
        <v>1.9730999999999999E-2</v>
      </c>
      <c r="L11">
        <v>2.9003000000000001E-2</v>
      </c>
      <c r="M11">
        <v>-1.0834999999999999E-2</v>
      </c>
      <c r="N11">
        <v>1.8110000000000001E-2</v>
      </c>
      <c r="O11">
        <v>6.2132E-2</v>
      </c>
      <c r="P11">
        <v>5.919E-2</v>
      </c>
      <c r="Q11" s="2">
        <v>44622</v>
      </c>
    </row>
    <row r="12" spans="1:17" x14ac:dyDescent="0.25">
      <c r="A12" s="1">
        <v>5</v>
      </c>
      <c r="B12">
        <v>5.2230000000000002E-3</v>
      </c>
      <c r="C12">
        <v>-5.2690000000000002E-3</v>
      </c>
      <c r="D12">
        <v>-7.5519999999999997E-3</v>
      </c>
      <c r="E12">
        <v>-9.3419999999999996E-3</v>
      </c>
      <c r="F12">
        <v>1.1868E-2</v>
      </c>
      <c r="G12">
        <v>-4.5750000000000001E-3</v>
      </c>
      <c r="H12">
        <v>-3.8399000000000003E-2</v>
      </c>
      <c r="I12">
        <v>7.8230000000000001E-3</v>
      </c>
      <c r="J12">
        <v>-1.3709000000000001E-2</v>
      </c>
      <c r="K12">
        <v>4.2940000000000001E-3</v>
      </c>
      <c r="L12">
        <v>-3.0669999999999998E-3</v>
      </c>
      <c r="M12">
        <v>-5.8824000000000001E-2</v>
      </c>
      <c r="N12">
        <v>-0.141433</v>
      </c>
      <c r="O12">
        <v>3.4359999999999998E-3</v>
      </c>
      <c r="P12">
        <v>-1.1455E-2</v>
      </c>
      <c r="Q12" s="2">
        <v>44623</v>
      </c>
    </row>
    <row r="13" spans="1:17" x14ac:dyDescent="0.25">
      <c r="A13" s="1">
        <v>6</v>
      </c>
      <c r="B13">
        <v>-4.7399999999999997E-4</v>
      </c>
      <c r="C13">
        <v>-7.9660000000000009E-3</v>
      </c>
      <c r="D13">
        <v>2.3609999999999998E-3</v>
      </c>
      <c r="E13">
        <v>-3.0460000000000001E-2</v>
      </c>
      <c r="F13">
        <v>6.1120000000000002E-3</v>
      </c>
      <c r="G13">
        <v>-1.3934E-2</v>
      </c>
      <c r="H13">
        <v>-2.7541E-2</v>
      </c>
      <c r="I13">
        <v>-2.0468E-2</v>
      </c>
      <c r="J13">
        <v>-3.1419000000000002E-2</v>
      </c>
      <c r="K13">
        <v>-2.7675000000000002E-2</v>
      </c>
      <c r="L13">
        <v>-7.7099999999999998E-3</v>
      </c>
      <c r="M13">
        <v>-6.4157000000000006E-2</v>
      </c>
      <c r="N13">
        <v>-3.0162000000000001E-2</v>
      </c>
      <c r="O13">
        <v>5.5870999999999997E-2</v>
      </c>
      <c r="P13">
        <v>-5.3516000000000001E-2</v>
      </c>
      <c r="Q13" s="2">
        <v>44624</v>
      </c>
    </row>
    <row r="14" spans="1:17" x14ac:dyDescent="0.25">
      <c r="A14" s="1">
        <v>7</v>
      </c>
      <c r="B14">
        <v>-2.9572999999999999E-2</v>
      </c>
      <c r="C14">
        <v>-2.9963E-2</v>
      </c>
      <c r="D14">
        <v>-5.2614000000000001E-2</v>
      </c>
      <c r="E14">
        <v>-3.2328999999999997E-2</v>
      </c>
      <c r="F14">
        <v>-1.5539000000000001E-2</v>
      </c>
      <c r="G14">
        <v>-3.1717000000000002E-2</v>
      </c>
      <c r="H14">
        <v>-6.4263000000000001E-2</v>
      </c>
      <c r="I14">
        <v>-3.7270999999999999E-2</v>
      </c>
      <c r="J14">
        <v>-5.253E-2</v>
      </c>
      <c r="K14">
        <v>-4.6621000000000003E-2</v>
      </c>
      <c r="L14">
        <v>-5.4612000000000001E-2</v>
      </c>
      <c r="M14">
        <v>-7.9818E-2</v>
      </c>
      <c r="N14">
        <v>-9.0703000000000006E-2</v>
      </c>
      <c r="O14">
        <v>-0.11595999999999999</v>
      </c>
      <c r="P14">
        <v>-0.103143</v>
      </c>
      <c r="Q14" s="2">
        <v>44627</v>
      </c>
    </row>
    <row r="15" spans="1:17" x14ac:dyDescent="0.25">
      <c r="A15" s="1">
        <v>8</v>
      </c>
      <c r="B15">
        <v>1.5256E-2</v>
      </c>
      <c r="C15">
        <v>-7.26E-3</v>
      </c>
      <c r="D15">
        <v>-3.0856999999999999E-2</v>
      </c>
      <c r="E15">
        <v>4.0600999999999998E-2</v>
      </c>
      <c r="F15">
        <v>-2.4202999999999999E-2</v>
      </c>
      <c r="G15">
        <v>-8.0020000000000004E-3</v>
      </c>
      <c r="H15">
        <v>-4.8353E-2</v>
      </c>
      <c r="I15">
        <v>-3.8600000000000001E-3</v>
      </c>
      <c r="J15">
        <v>-1.2871E-2</v>
      </c>
      <c r="K15">
        <v>-2.8559000000000001E-2</v>
      </c>
      <c r="L15">
        <v>-6.0130000000000001E-3</v>
      </c>
      <c r="M15">
        <v>-1.6735E-2</v>
      </c>
      <c r="N15">
        <v>-1.0900000000000001E-4</v>
      </c>
      <c r="O15">
        <v>5.45E-3</v>
      </c>
      <c r="P15">
        <v>3.2307000000000002E-2</v>
      </c>
      <c r="Q15" s="2">
        <v>44628</v>
      </c>
    </row>
    <row r="16" spans="1:17" x14ac:dyDescent="0.25">
      <c r="A16" s="1">
        <v>9</v>
      </c>
      <c r="B16">
        <v>1.3368E-2</v>
      </c>
      <c r="C16">
        <v>2.5374000000000001E-2</v>
      </c>
      <c r="D16">
        <v>1.6067999999999999E-2</v>
      </c>
      <c r="E16">
        <v>8.8990000000000007E-3</v>
      </c>
      <c r="F16">
        <v>-4.9119999999999997E-3</v>
      </c>
      <c r="G16">
        <v>1.6195999999999999E-2</v>
      </c>
      <c r="H16">
        <v>6.3119999999999996E-2</v>
      </c>
      <c r="I16">
        <v>1.5351E-2</v>
      </c>
      <c r="J16">
        <v>4.0022000000000002E-2</v>
      </c>
      <c r="K16">
        <v>4.0259999999999997E-2</v>
      </c>
      <c r="L16">
        <v>2.1156000000000001E-2</v>
      </c>
      <c r="M16">
        <v>0.120491</v>
      </c>
      <c r="N16">
        <v>6.5623000000000001E-2</v>
      </c>
      <c r="O16">
        <v>8.0043000000000003E-2</v>
      </c>
      <c r="P16">
        <v>5.7403999999999997E-2</v>
      </c>
      <c r="Q16" s="2">
        <v>44629</v>
      </c>
    </row>
    <row r="17" spans="1:17" x14ac:dyDescent="0.25">
      <c r="A17" s="1">
        <v>10</v>
      </c>
      <c r="B17">
        <v>-3.0869999999999999E-3</v>
      </c>
      <c r="C17">
        <v>-4.3010000000000001E-3</v>
      </c>
      <c r="D17">
        <v>-5.3010000000000002E-3</v>
      </c>
      <c r="E17">
        <v>2.6029999999999998E-3</v>
      </c>
      <c r="F17">
        <v>8.4600000000000005E-3</v>
      </c>
      <c r="G17">
        <v>1.4347E-2</v>
      </c>
      <c r="H17">
        <v>-2.7428000000000001E-2</v>
      </c>
      <c r="I17">
        <v>-4.3620000000000004E-3</v>
      </c>
      <c r="J17">
        <v>2.6960000000000001E-2</v>
      </c>
      <c r="K17">
        <v>-1.0409E-2</v>
      </c>
      <c r="L17">
        <v>-1.0740000000000001E-3</v>
      </c>
      <c r="M17">
        <v>-4.1482999999999999E-2</v>
      </c>
      <c r="N17">
        <v>-8.881E-3</v>
      </c>
      <c r="O17">
        <v>7.0218000000000003E-2</v>
      </c>
      <c r="P17">
        <v>-2.2047000000000001E-2</v>
      </c>
      <c r="Q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workbookViewId="0">
      <selection activeCell="J16" sqref="J16"/>
    </sheetView>
  </sheetViews>
  <sheetFormatPr defaultRowHeight="15" x14ac:dyDescent="0.25"/>
  <cols>
    <col min="17" max="17" width="18.28515625" bestFit="1" customWidth="1"/>
  </cols>
  <sheetData>
    <row r="1" spans="1:17" x14ac:dyDescent="0.25">
      <c r="A1" s="1" t="s">
        <v>26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</row>
    <row r="2" spans="1:17" x14ac:dyDescent="0.25">
      <c r="A2" s="1">
        <v>-35</v>
      </c>
      <c r="B2">
        <v>3.5276000000000002E-2</v>
      </c>
      <c r="C2">
        <v>-6.3000000000000003E-4</v>
      </c>
      <c r="D2">
        <v>3.424E-2</v>
      </c>
      <c r="E2">
        <v>2.6221000000000001E-2</v>
      </c>
      <c r="F2">
        <v>2.7299999999999998E-3</v>
      </c>
      <c r="G2">
        <v>1.0094000000000001E-2</v>
      </c>
      <c r="H2">
        <v>-3.8619000000000001E-2</v>
      </c>
      <c r="I2">
        <v>6.4852999999999994E-2</v>
      </c>
      <c r="J2">
        <v>1.8749999999999999E-2</v>
      </c>
      <c r="K2">
        <v>-1.9973000000000001E-2</v>
      </c>
      <c r="L2">
        <v>1.5601E-2</v>
      </c>
      <c r="M2">
        <v>-9.4310000000000001E-3</v>
      </c>
      <c r="N2">
        <v>-9.2966999999999994E-2</v>
      </c>
      <c r="O2">
        <v>6.7480999999999999E-2</v>
      </c>
      <c r="P2">
        <v>4.0106999999999997E-2</v>
      </c>
      <c r="Q2" s="2">
        <v>44565</v>
      </c>
    </row>
    <row r="3" spans="1:17" x14ac:dyDescent="0.25">
      <c r="A3" s="1">
        <v>-34</v>
      </c>
      <c r="B3">
        <v>4.529E-3</v>
      </c>
      <c r="C3">
        <v>-1.9583E-2</v>
      </c>
      <c r="D3">
        <v>-2.0073000000000001E-2</v>
      </c>
      <c r="E3">
        <v>2.1100000000000001E-4</v>
      </c>
      <c r="F3">
        <v>-3.578E-3</v>
      </c>
      <c r="G3">
        <v>-3.3019999999999998E-3</v>
      </c>
      <c r="H3">
        <v>-7.4323E-2</v>
      </c>
      <c r="I3">
        <v>0</v>
      </c>
      <c r="J3">
        <v>-1.0591E-2</v>
      </c>
      <c r="K3">
        <v>-2.4766E-2</v>
      </c>
      <c r="L3">
        <v>-1.6230000000000001E-2</v>
      </c>
      <c r="M3">
        <v>-5.7658000000000001E-2</v>
      </c>
      <c r="N3">
        <v>-8.1616999999999995E-2</v>
      </c>
      <c r="O3">
        <v>-7.0204000000000003E-2</v>
      </c>
      <c r="P3">
        <v>-2.2766000000000002E-2</v>
      </c>
      <c r="Q3" s="2">
        <v>44566</v>
      </c>
    </row>
    <row r="4" spans="1:17" x14ac:dyDescent="0.25">
      <c r="A4" s="1">
        <v>-33</v>
      </c>
      <c r="B4">
        <v>-7.2139999999999999E-3</v>
      </c>
      <c r="C4">
        <v>-9.6400000000000001E-4</v>
      </c>
      <c r="D4">
        <v>-2.7590000000000002E-3</v>
      </c>
      <c r="E4">
        <v>8.2260000000000007E-3</v>
      </c>
      <c r="F4">
        <v>-9.8589999999999997E-3</v>
      </c>
      <c r="G4">
        <v>-8.3420000000000005E-3</v>
      </c>
      <c r="H4">
        <v>-1.9574000000000001E-2</v>
      </c>
      <c r="I4">
        <v>2.7102000000000001E-2</v>
      </c>
      <c r="J4">
        <v>0</v>
      </c>
      <c r="K4">
        <v>3.434E-3</v>
      </c>
      <c r="L4">
        <v>-1.7777999999999999E-2</v>
      </c>
      <c r="M4">
        <v>4.2929999999999999E-3</v>
      </c>
      <c r="N4">
        <v>-1.8192E-2</v>
      </c>
      <c r="O4">
        <v>3.3083000000000001E-2</v>
      </c>
      <c r="P4">
        <v>1.171E-2</v>
      </c>
      <c r="Q4" s="2">
        <v>44567</v>
      </c>
    </row>
    <row r="5" spans="1:17" x14ac:dyDescent="0.25">
      <c r="A5" s="1">
        <v>-32</v>
      </c>
      <c r="B5">
        <v>1.0904E-2</v>
      </c>
      <c r="C5">
        <v>-4.058E-3</v>
      </c>
      <c r="D5">
        <v>-2.9642999999999999E-2</v>
      </c>
      <c r="E5">
        <v>1.5633999999999999E-2</v>
      </c>
      <c r="F5">
        <v>1.8079999999999999E-3</v>
      </c>
      <c r="G5">
        <v>-6.0679999999999996E-3</v>
      </c>
      <c r="H5">
        <v>-3.7021999999999999E-2</v>
      </c>
      <c r="I5">
        <v>-1.7727E-2</v>
      </c>
      <c r="J5">
        <v>2.2390000000000001E-3</v>
      </c>
      <c r="K5">
        <v>-2.1562999999999999E-2</v>
      </c>
      <c r="L5">
        <v>-5.1380000000000002E-3</v>
      </c>
      <c r="M5">
        <v>-6.2870000000000001E-3</v>
      </c>
      <c r="N5">
        <v>2.8053000000000002E-2</v>
      </c>
      <c r="O5">
        <v>-2.7643000000000001E-2</v>
      </c>
      <c r="P5">
        <v>-1.8471999999999999E-2</v>
      </c>
      <c r="Q5" s="2">
        <v>44568</v>
      </c>
    </row>
    <row r="6" spans="1:17" x14ac:dyDescent="0.25">
      <c r="A6" s="1">
        <v>-31</v>
      </c>
      <c r="B6">
        <v>-6.1580000000000003E-3</v>
      </c>
      <c r="C6">
        <v>-1.4419999999999999E-3</v>
      </c>
      <c r="D6">
        <v>1.062E-3</v>
      </c>
      <c r="E6">
        <v>-2.0830000000000001E-2</v>
      </c>
      <c r="F6">
        <v>4.365E-3</v>
      </c>
      <c r="G6">
        <v>-9.8019999999999999E-3</v>
      </c>
      <c r="H6">
        <v>3.5040000000000002E-3</v>
      </c>
      <c r="I6">
        <v>-1.1733E-2</v>
      </c>
      <c r="J6">
        <v>-8.4220000000000007E-3</v>
      </c>
      <c r="K6">
        <v>1.245E-3</v>
      </c>
      <c r="L6">
        <v>-5.9699000000000002E-2</v>
      </c>
      <c r="M6">
        <v>1.0245000000000001E-2</v>
      </c>
      <c r="N6">
        <v>3.4446999999999998E-2</v>
      </c>
      <c r="O6">
        <v>-2.1939E-2</v>
      </c>
      <c r="P6">
        <v>-5.6249999999999998E-3</v>
      </c>
      <c r="Q6" s="2">
        <v>44571</v>
      </c>
    </row>
    <row r="7" spans="1:17" x14ac:dyDescent="0.25">
      <c r="A7" s="1">
        <v>-30</v>
      </c>
      <c r="B7">
        <v>-1.0300000000000001E-3</v>
      </c>
      <c r="C7">
        <v>9.1179999999999994E-3</v>
      </c>
      <c r="D7">
        <v>1.6240000000000001E-2</v>
      </c>
      <c r="E7">
        <v>2.3091E-2</v>
      </c>
      <c r="F7">
        <v>2.1264000000000002E-2</v>
      </c>
      <c r="G7">
        <v>1.1594999999999999E-2</v>
      </c>
      <c r="H7">
        <v>1.9359000000000001E-2</v>
      </c>
      <c r="I7">
        <v>2.4098000000000001E-2</v>
      </c>
      <c r="J7">
        <v>1.205E-2</v>
      </c>
      <c r="K7">
        <v>1.1826E-2</v>
      </c>
      <c r="L7">
        <v>2.6974000000000001E-2</v>
      </c>
      <c r="M7">
        <v>-4.4349999999999997E-3</v>
      </c>
      <c r="N7">
        <v>3.015E-2</v>
      </c>
      <c r="O7">
        <v>2.8247999999999999E-2</v>
      </c>
      <c r="P7">
        <v>4.6090000000000002E-3</v>
      </c>
      <c r="Q7" s="2">
        <v>44572</v>
      </c>
    </row>
    <row r="8" spans="1:17" x14ac:dyDescent="0.25">
      <c r="A8" s="1">
        <v>-29</v>
      </c>
      <c r="B8">
        <v>-6.1799999999999995E-4</v>
      </c>
      <c r="C8">
        <v>2.8140000000000001E-3</v>
      </c>
      <c r="D8">
        <v>-5.22E-4</v>
      </c>
      <c r="E8">
        <v>3.28E-4</v>
      </c>
      <c r="F8">
        <v>9.7769999999999992E-3</v>
      </c>
      <c r="G8">
        <v>-2.2051999999999999E-2</v>
      </c>
      <c r="H8">
        <v>-3.6706999999999997E-2</v>
      </c>
      <c r="I8">
        <v>-2.6460999999999998E-2</v>
      </c>
      <c r="J8">
        <v>4.4137000000000003E-2</v>
      </c>
      <c r="K8">
        <v>2.1489999999999999E-3</v>
      </c>
      <c r="L8">
        <v>-1.4071E-2</v>
      </c>
      <c r="M8">
        <v>-1.5355000000000001E-2</v>
      </c>
      <c r="N8">
        <v>-1.49E-3</v>
      </c>
      <c r="O8">
        <v>-5.4050000000000001E-3</v>
      </c>
      <c r="P8">
        <v>-7.9450000000000007E-3</v>
      </c>
      <c r="Q8" s="2">
        <v>44573</v>
      </c>
    </row>
    <row r="9" spans="1:17" x14ac:dyDescent="0.25">
      <c r="A9" s="1">
        <v>-28</v>
      </c>
      <c r="B9">
        <v>1.6566000000000001E-2</v>
      </c>
      <c r="C9">
        <v>-1.4345999999999999E-2</v>
      </c>
      <c r="D9">
        <v>-5.22E-4</v>
      </c>
      <c r="E9">
        <v>1.0411E-2</v>
      </c>
      <c r="F9">
        <v>-1.562E-3</v>
      </c>
      <c r="G9">
        <v>1.9633999999999999E-2</v>
      </c>
      <c r="H9">
        <v>-2.7608000000000001E-2</v>
      </c>
      <c r="I9">
        <v>4.8489999999999998E-2</v>
      </c>
      <c r="J9">
        <v>1.5339999999999999E-2</v>
      </c>
      <c r="K9">
        <v>-3.4238999999999999E-2</v>
      </c>
      <c r="L9">
        <v>-1.222E-2</v>
      </c>
      <c r="M9">
        <v>-7.1180000000000002E-3</v>
      </c>
      <c r="N9">
        <v>-0.141017</v>
      </c>
      <c r="O9">
        <v>4.5069999999999997E-3</v>
      </c>
      <c r="P9">
        <v>2.7536999999999999E-2</v>
      </c>
      <c r="Q9" s="2">
        <v>44574</v>
      </c>
    </row>
    <row r="10" spans="1:17" x14ac:dyDescent="0.25">
      <c r="A10" s="1">
        <v>-27</v>
      </c>
      <c r="B10">
        <v>4.0489999999999996E-3</v>
      </c>
      <c r="C10">
        <v>8.1999999999999998E-4</v>
      </c>
      <c r="D10">
        <v>-4.4149999999999997E-3</v>
      </c>
      <c r="E10">
        <v>-9.0170000000000007E-3</v>
      </c>
      <c r="F10">
        <v>-2.117E-3</v>
      </c>
      <c r="G10">
        <v>-5.4019999999999997E-3</v>
      </c>
      <c r="H10">
        <v>-2.8600000000000001E-4</v>
      </c>
      <c r="I10">
        <v>-2.5877000000000001E-2</v>
      </c>
      <c r="J10">
        <v>4.1910000000000003E-3</v>
      </c>
      <c r="K10">
        <v>-1.8943000000000002E-2</v>
      </c>
      <c r="L10">
        <v>-6.8539999999999998E-3</v>
      </c>
      <c r="M10">
        <v>-1.678E-2</v>
      </c>
      <c r="N10">
        <v>1.3148E-2</v>
      </c>
      <c r="O10">
        <v>-2.7009999999999998E-3</v>
      </c>
      <c r="P10">
        <v>1.781E-3</v>
      </c>
      <c r="Q10" s="2">
        <v>44575</v>
      </c>
    </row>
    <row r="11" spans="1:17" x14ac:dyDescent="0.25">
      <c r="A11" s="1">
        <v>-26</v>
      </c>
      <c r="B11">
        <v>-3.846E-3</v>
      </c>
      <c r="C11">
        <v>-1.8558999999999999E-2</v>
      </c>
      <c r="D11">
        <v>-2.3636000000000001E-2</v>
      </c>
      <c r="E11">
        <v>-2.3973999999999999E-2</v>
      </c>
      <c r="F11">
        <v>-9.8130000000000005E-3</v>
      </c>
      <c r="G11">
        <v>-8.1189999999999995E-3</v>
      </c>
      <c r="H11">
        <v>-6.9185999999999998E-2</v>
      </c>
      <c r="I11">
        <v>-2.7355999999999998E-2</v>
      </c>
      <c r="J11">
        <v>-6.5560000000000002E-3</v>
      </c>
      <c r="K11">
        <v>-2.0504999999999999E-2</v>
      </c>
      <c r="L11">
        <v>-6.8800000000000003E-4</v>
      </c>
      <c r="M11">
        <v>-4.4561000000000003E-2</v>
      </c>
      <c r="N11">
        <v>-6.8714999999999998E-2</v>
      </c>
      <c r="O11">
        <v>-1.805E-3</v>
      </c>
      <c r="P11">
        <v>-1.7264000000000002E-2</v>
      </c>
      <c r="Q11" s="2">
        <v>44579</v>
      </c>
    </row>
    <row r="12" spans="1:17" x14ac:dyDescent="0.25">
      <c r="A12" s="1">
        <v>-25</v>
      </c>
      <c r="B12">
        <v>8.1099999999999998E-4</v>
      </c>
      <c r="C12">
        <v>-9.7370000000000009E-3</v>
      </c>
      <c r="D12">
        <v>-8.404E-3</v>
      </c>
      <c r="E12">
        <v>-2.6900000000000001E-3</v>
      </c>
      <c r="F12">
        <v>2.5089999999999999E-3</v>
      </c>
      <c r="G12">
        <v>-2.4679E-2</v>
      </c>
      <c r="H12">
        <v>1.6268999999999999E-2</v>
      </c>
      <c r="I12">
        <v>-5.6226999999999999E-2</v>
      </c>
      <c r="J12">
        <v>-1.3775000000000001E-2</v>
      </c>
      <c r="K12">
        <v>-8.4539999999999997E-3</v>
      </c>
      <c r="L12">
        <v>2.1111000000000001E-2</v>
      </c>
      <c r="M12">
        <v>3.4459999999999998E-3</v>
      </c>
      <c r="N12">
        <v>7.3419999999999996E-3</v>
      </c>
      <c r="O12">
        <v>-6.1471999999999999E-2</v>
      </c>
      <c r="P12">
        <v>-4.8779999999999997E-2</v>
      </c>
      <c r="Q12" s="2">
        <v>44580</v>
      </c>
    </row>
    <row r="13" spans="1:17" x14ac:dyDescent="0.25">
      <c r="A13" s="1">
        <v>-24</v>
      </c>
      <c r="B13">
        <v>-2.4201E-2</v>
      </c>
      <c r="C13">
        <v>-1.1098999999999999E-2</v>
      </c>
      <c r="D13">
        <v>-4.9680000000000002E-3</v>
      </c>
      <c r="E13">
        <v>-1.6937000000000001E-2</v>
      </c>
      <c r="F13">
        <v>-1.5429999999999999E-2</v>
      </c>
      <c r="G13">
        <v>-1.8680000000000001E-3</v>
      </c>
      <c r="H13">
        <v>-1.3923E-2</v>
      </c>
      <c r="I13">
        <v>-9.8585000000000006E-2</v>
      </c>
      <c r="J13">
        <v>-2.8681999999999999E-2</v>
      </c>
      <c r="K13">
        <v>1.7000999999999999E-2</v>
      </c>
      <c r="L13">
        <v>-4.3380000000000002E-2</v>
      </c>
      <c r="M13">
        <v>2.0347000000000001E-2</v>
      </c>
      <c r="N13">
        <v>-9.6950000000000005E-3</v>
      </c>
      <c r="O13">
        <v>-4.2183999999999999E-2</v>
      </c>
      <c r="P13">
        <v>-4.2841999999999998E-2</v>
      </c>
      <c r="Q13" s="2">
        <v>44581</v>
      </c>
    </row>
    <row r="14" spans="1:17" x14ac:dyDescent="0.25">
      <c r="A14" s="1">
        <v>-23</v>
      </c>
      <c r="B14">
        <v>-1.8438E-2</v>
      </c>
      <c r="C14">
        <v>-1.9095999999999998E-2</v>
      </c>
      <c r="D14">
        <v>-9.1459999999999996E-3</v>
      </c>
      <c r="E14">
        <v>-3.1220000000000001E-2</v>
      </c>
      <c r="F14">
        <v>-4.8180000000000002E-3</v>
      </c>
      <c r="G14">
        <v>-4.0720000000000001E-3</v>
      </c>
      <c r="H14">
        <v>-5.8602000000000001E-2</v>
      </c>
      <c r="I14">
        <v>-2.9096E-2</v>
      </c>
      <c r="J14">
        <v>-2.7269000000000002E-2</v>
      </c>
      <c r="K14">
        <v>-1.4217E-2</v>
      </c>
      <c r="L14">
        <v>7.711E-3</v>
      </c>
      <c r="M14">
        <v>-2.4052E-2</v>
      </c>
      <c r="N14">
        <v>-5.3430999999999999E-2</v>
      </c>
      <c r="O14">
        <v>-1.5143999999999999E-2</v>
      </c>
      <c r="P14">
        <v>-4.4450000000000002E-3</v>
      </c>
      <c r="Q14" s="2">
        <v>44582</v>
      </c>
    </row>
    <row r="15" spans="1:17" x14ac:dyDescent="0.25">
      <c r="A15" s="1">
        <v>-22</v>
      </c>
      <c r="B15">
        <v>1.9682000000000002E-2</v>
      </c>
      <c r="C15">
        <v>2.7680000000000001E-3</v>
      </c>
      <c r="D15">
        <v>-1.0895999999999999E-2</v>
      </c>
      <c r="E15">
        <v>-4.2490000000000002E-3</v>
      </c>
      <c r="F15">
        <v>-1.325E-2</v>
      </c>
      <c r="G15">
        <v>9.018E-3</v>
      </c>
      <c r="H15">
        <v>2.4861999999999999E-2</v>
      </c>
      <c r="I15">
        <v>2.9096E-2</v>
      </c>
      <c r="J15">
        <v>2.2539999999999999E-3</v>
      </c>
      <c r="K15">
        <v>1.1349E-2</v>
      </c>
      <c r="L15">
        <v>6.6196000000000005E-2</v>
      </c>
      <c r="M15">
        <v>1.2099E-2</v>
      </c>
      <c r="N15">
        <v>5.2038000000000001E-2</v>
      </c>
      <c r="O15">
        <v>2.0330000000000001E-3</v>
      </c>
      <c r="P15">
        <v>1.7953E-2</v>
      </c>
      <c r="Q15" s="2">
        <v>44585</v>
      </c>
    </row>
    <row r="16" spans="1:17" x14ac:dyDescent="0.25">
      <c r="A16" s="1">
        <v>-21</v>
      </c>
      <c r="B16">
        <v>-1.0212000000000001E-2</v>
      </c>
      <c r="C16">
        <v>-1.2246999999999999E-2</v>
      </c>
      <c r="D16">
        <v>-1.0574999999999999E-2</v>
      </c>
      <c r="E16">
        <v>1.418E-3</v>
      </c>
      <c r="F16">
        <v>-3.8400000000000001E-4</v>
      </c>
      <c r="G16">
        <v>-2.2078E-2</v>
      </c>
      <c r="H16">
        <v>-1.3667E-2</v>
      </c>
      <c r="I16">
        <v>-1.3036000000000001E-2</v>
      </c>
      <c r="J16">
        <v>-2.5360000000000001E-3</v>
      </c>
      <c r="K16">
        <v>-3.1132E-2</v>
      </c>
      <c r="L16">
        <v>-1.1834000000000001E-2</v>
      </c>
      <c r="M16">
        <v>-4.8492E-2</v>
      </c>
      <c r="N16">
        <v>-9.5546000000000006E-2</v>
      </c>
      <c r="O16">
        <v>-8.1550000000000008E-3</v>
      </c>
      <c r="P16">
        <v>-1.5493E-2</v>
      </c>
      <c r="Q16" s="2">
        <v>44586</v>
      </c>
    </row>
    <row r="17" spans="1:17" x14ac:dyDescent="0.25">
      <c r="A17" s="1">
        <v>-20</v>
      </c>
      <c r="B17">
        <v>-9.0480000000000005E-3</v>
      </c>
      <c r="C17">
        <v>-1.498E-3</v>
      </c>
      <c r="D17">
        <v>-4.0600000000000002E-3</v>
      </c>
      <c r="E17">
        <v>-8.7639999999999992E-3</v>
      </c>
      <c r="F17">
        <v>-7.6800000000000002E-4</v>
      </c>
      <c r="G17">
        <v>-3.81E-3</v>
      </c>
      <c r="H17">
        <v>-2.2976E-2</v>
      </c>
      <c r="I17">
        <v>-2.9484E-2</v>
      </c>
      <c r="J17">
        <v>-6.7949999999999998E-3</v>
      </c>
      <c r="K17">
        <v>-1.5313999999999999E-2</v>
      </c>
      <c r="L17">
        <v>-4.879E-2</v>
      </c>
      <c r="M17">
        <v>-1.3792E-2</v>
      </c>
      <c r="N17">
        <v>-5.7158E-2</v>
      </c>
      <c r="O17">
        <v>6.1219999999999998E-3</v>
      </c>
      <c r="P17">
        <v>1.4610000000000001E-3</v>
      </c>
      <c r="Q17" s="2">
        <v>44587</v>
      </c>
    </row>
    <row r="18" spans="1:17" x14ac:dyDescent="0.25">
      <c r="A18" s="1">
        <v>-19</v>
      </c>
      <c r="B18">
        <v>-1.9637999999999999E-2</v>
      </c>
      <c r="C18">
        <v>-5.3990000000000002E-3</v>
      </c>
      <c r="D18">
        <v>-1.1872000000000001E-2</v>
      </c>
      <c r="E18">
        <v>-3.1779999999999998E-3</v>
      </c>
      <c r="F18">
        <v>-8.7810000000000006E-3</v>
      </c>
      <c r="G18">
        <v>6.2049999999999996E-3</v>
      </c>
      <c r="H18">
        <v>-3.8119999999999999E-3</v>
      </c>
      <c r="I18">
        <v>-2.0479000000000001E-2</v>
      </c>
      <c r="J18">
        <v>8.2050000000000005E-3</v>
      </c>
      <c r="K18">
        <v>-2.7550000000000001E-3</v>
      </c>
      <c r="L18">
        <v>-1.39E-3</v>
      </c>
      <c r="M18">
        <v>-3.388E-2</v>
      </c>
      <c r="N18">
        <v>3.3660000000000001E-3</v>
      </c>
      <c r="O18">
        <v>-3.7310000000000003E-2</v>
      </c>
      <c r="P18">
        <v>-2.3335999999999999E-2</v>
      </c>
      <c r="Q18" s="2">
        <v>44588</v>
      </c>
    </row>
    <row r="19" spans="1:17" x14ac:dyDescent="0.25">
      <c r="A19" s="1">
        <v>-18</v>
      </c>
      <c r="B19">
        <v>1.6886000000000002E-2</v>
      </c>
      <c r="C19">
        <v>2.4056000000000001E-2</v>
      </c>
      <c r="D19">
        <v>1.2396000000000001E-2</v>
      </c>
      <c r="E19">
        <v>3.6184000000000001E-2</v>
      </c>
      <c r="F19">
        <v>-4.8500000000000003E-4</v>
      </c>
      <c r="G19">
        <v>-2.8909999999999999E-3</v>
      </c>
      <c r="H19">
        <v>1.8138999999999999E-2</v>
      </c>
      <c r="I19">
        <v>-5.9290000000000002E-3</v>
      </c>
      <c r="J19">
        <v>-1.048E-2</v>
      </c>
      <c r="K19">
        <v>2.8972999999999999E-2</v>
      </c>
      <c r="L19">
        <v>2.6759999999999999E-2</v>
      </c>
      <c r="M19">
        <v>2.5218999999999998E-2</v>
      </c>
      <c r="N19">
        <v>4.6690000000000002E-2</v>
      </c>
      <c r="O19">
        <v>1.9865000000000001E-2</v>
      </c>
      <c r="P19">
        <v>-2.1447999999999998E-2</v>
      </c>
      <c r="Q19" s="2">
        <v>44589</v>
      </c>
    </row>
    <row r="20" spans="1:17" x14ac:dyDescent="0.25">
      <c r="A20" s="1">
        <v>-17</v>
      </c>
      <c r="B20">
        <v>2.2426000000000001E-2</v>
      </c>
      <c r="C20">
        <v>1.8710000000000001E-2</v>
      </c>
      <c r="D20">
        <v>-1.3699999999999999E-3</v>
      </c>
      <c r="E20">
        <v>2.9603999999999998E-2</v>
      </c>
      <c r="F20">
        <v>3.4849999999999998E-3</v>
      </c>
      <c r="G20">
        <v>1.7465999999999999E-2</v>
      </c>
      <c r="H20">
        <v>6.4679E-2</v>
      </c>
      <c r="I20">
        <v>3.9829999999999997E-2</v>
      </c>
      <c r="J20">
        <v>2.0015000000000002E-2</v>
      </c>
      <c r="K20">
        <v>2.5139999999999999E-2</v>
      </c>
      <c r="L20">
        <v>4.3067000000000001E-2</v>
      </c>
      <c r="M20">
        <v>3.1364999999999997E-2</v>
      </c>
      <c r="N20">
        <v>0.135549</v>
      </c>
      <c r="O20">
        <v>9.2739999999999993E-3</v>
      </c>
      <c r="P20">
        <v>2.1566999999999999E-2</v>
      </c>
      <c r="Q20" s="2">
        <v>44592</v>
      </c>
    </row>
    <row r="21" spans="1:17" x14ac:dyDescent="0.25">
      <c r="A21" s="1">
        <v>-16</v>
      </c>
      <c r="B21">
        <v>-4.1539999999999997E-3</v>
      </c>
      <c r="C21">
        <v>6.8399999999999997E-3</v>
      </c>
      <c r="D21">
        <v>2.215E-3</v>
      </c>
      <c r="E21">
        <v>1.0147E-2</v>
      </c>
      <c r="F21">
        <v>9.6599999999999995E-4</v>
      </c>
      <c r="G21">
        <v>7.8539999999999999E-3</v>
      </c>
      <c r="H21">
        <v>2.7106000000000002E-2</v>
      </c>
      <c r="I21">
        <v>1.2305E-2</v>
      </c>
      <c r="J21">
        <v>1.4959E-2</v>
      </c>
      <c r="K21">
        <v>8.9429999999999996E-3</v>
      </c>
      <c r="L21">
        <v>6.4800000000000003E-4</v>
      </c>
      <c r="M21">
        <v>-5.4270000000000004E-3</v>
      </c>
      <c r="N21">
        <v>6.0672999999999998E-2</v>
      </c>
      <c r="O21">
        <v>1.3245E-2</v>
      </c>
      <c r="P21">
        <v>2.0116999999999999E-2</v>
      </c>
      <c r="Q21" s="2">
        <v>44593</v>
      </c>
    </row>
    <row r="22" spans="1:17" x14ac:dyDescent="0.25">
      <c r="A22" s="1">
        <v>-15</v>
      </c>
      <c r="B22">
        <v>-7.1009999999999997E-3</v>
      </c>
      <c r="C22">
        <v>9.3779999999999992E-3</v>
      </c>
      <c r="D22">
        <v>2.3338000000000001E-2</v>
      </c>
      <c r="E22">
        <v>2.0339999999999998E-3</v>
      </c>
      <c r="F22">
        <v>-2.1259999999999999E-3</v>
      </c>
      <c r="G22">
        <v>-1.856E-2</v>
      </c>
      <c r="H22">
        <v>-5.7980000000000002E-3</v>
      </c>
      <c r="I22">
        <v>-1.5166000000000001E-2</v>
      </c>
      <c r="J22">
        <v>2.7460000000000002E-3</v>
      </c>
      <c r="K22">
        <v>2.9311E-2</v>
      </c>
      <c r="L22">
        <v>-1.8312999999999999E-2</v>
      </c>
      <c r="M22">
        <v>5.1466999999999999E-2</v>
      </c>
      <c r="N22">
        <v>-2.6010999999999999E-2</v>
      </c>
      <c r="O22">
        <v>-1.6327000000000001E-2</v>
      </c>
      <c r="P22">
        <v>7.3530000000000002E-3</v>
      </c>
      <c r="Q22" s="2">
        <v>44594</v>
      </c>
    </row>
    <row r="23" spans="1:17" x14ac:dyDescent="0.25">
      <c r="A23" s="1">
        <v>-14</v>
      </c>
      <c r="B23">
        <v>-3.1489999999999999E-3</v>
      </c>
      <c r="C23">
        <v>-2.4693E-2</v>
      </c>
      <c r="D23">
        <v>-1.4687E-2</v>
      </c>
      <c r="E23">
        <v>-3.0265E-2</v>
      </c>
      <c r="F23">
        <v>-1.1677E-2</v>
      </c>
      <c r="G23">
        <v>-3.6219999999999998E-3</v>
      </c>
      <c r="H23">
        <v>-4.5789999999999997E-3</v>
      </c>
      <c r="I23">
        <v>-1.3462E-2</v>
      </c>
      <c r="J23">
        <v>-4.3969999999999999E-3</v>
      </c>
      <c r="K23">
        <v>-1.6884E-2</v>
      </c>
      <c r="L23">
        <v>0</v>
      </c>
      <c r="M23">
        <v>-5.2449000000000003E-2</v>
      </c>
      <c r="N23">
        <v>-3.1968999999999997E-2</v>
      </c>
      <c r="O23">
        <v>-1.029E-3</v>
      </c>
      <c r="P23">
        <v>-3.2263E-2</v>
      </c>
      <c r="Q23" s="2">
        <v>44595</v>
      </c>
    </row>
    <row r="24" spans="1:17" x14ac:dyDescent="0.25">
      <c r="A24" s="1">
        <v>-13</v>
      </c>
      <c r="B24">
        <v>-1.6323000000000001E-2</v>
      </c>
      <c r="C24">
        <v>5.1440000000000001E-3</v>
      </c>
      <c r="D24">
        <v>7.5699999999999997E-4</v>
      </c>
      <c r="E24">
        <v>9.358E-3</v>
      </c>
      <c r="F24">
        <v>5.4660000000000004E-3</v>
      </c>
      <c r="G24">
        <v>1.2782E-2</v>
      </c>
      <c r="H24">
        <v>-2.7087E-2</v>
      </c>
      <c r="I24">
        <v>-2.9472000000000002E-2</v>
      </c>
      <c r="J24">
        <v>-1.3866E-2</v>
      </c>
      <c r="K24">
        <v>-1.1999999999999999E-3</v>
      </c>
      <c r="L24">
        <v>7.2350000000000001E-3</v>
      </c>
      <c r="M24">
        <v>3.5097000000000003E-2</v>
      </c>
      <c r="N24">
        <v>6.5372E-2</v>
      </c>
      <c r="O24">
        <v>7.1830000000000001E-3</v>
      </c>
      <c r="P24">
        <v>6.6439999999999997E-3</v>
      </c>
      <c r="Q24" s="2">
        <v>44596</v>
      </c>
    </row>
    <row r="25" spans="1:17" x14ac:dyDescent="0.25">
      <c r="A25" s="1">
        <v>-12</v>
      </c>
      <c r="B25">
        <v>-2.7820000000000002E-3</v>
      </c>
      <c r="C25">
        <v>-3.7090000000000001E-3</v>
      </c>
      <c r="D25">
        <v>-1.1058999999999999E-2</v>
      </c>
      <c r="E25">
        <v>-3.9449999999999997E-3</v>
      </c>
      <c r="F25">
        <v>-7.2290000000000002E-3</v>
      </c>
      <c r="G25">
        <v>-9.5253000000000004E-2</v>
      </c>
      <c r="H25">
        <v>2.0927999999999999E-2</v>
      </c>
      <c r="I25">
        <v>4.973E-3</v>
      </c>
      <c r="J25">
        <v>-6.1630000000000001E-3</v>
      </c>
      <c r="K25">
        <v>-1.6015000000000001E-2</v>
      </c>
      <c r="L25">
        <v>2.2676999999999999E-2</v>
      </c>
      <c r="M25">
        <v>-2.2408000000000001E-2</v>
      </c>
      <c r="N25">
        <v>3.7191000000000002E-2</v>
      </c>
      <c r="O25">
        <v>2.1245E-2</v>
      </c>
      <c r="P25">
        <v>1.7035000000000002E-2</v>
      </c>
      <c r="Q25" s="2">
        <v>44599</v>
      </c>
    </row>
    <row r="26" spans="1:17" x14ac:dyDescent="0.25">
      <c r="A26" s="1">
        <v>-11</v>
      </c>
      <c r="B26">
        <v>1.0234999999999999E-2</v>
      </c>
      <c r="C26">
        <v>8.3660000000000002E-3</v>
      </c>
      <c r="D26">
        <v>2.7460999999999999E-2</v>
      </c>
      <c r="E26">
        <v>4.2839999999999996E-3</v>
      </c>
      <c r="F26">
        <v>2.1533E-2</v>
      </c>
      <c r="G26">
        <v>7.0943000000000006E-2</v>
      </c>
      <c r="H26">
        <v>3.007E-2</v>
      </c>
      <c r="I26">
        <v>2.1590999999999999E-2</v>
      </c>
      <c r="J26">
        <v>2.8257000000000001E-2</v>
      </c>
      <c r="K26">
        <v>5.8789999999999997E-3</v>
      </c>
      <c r="L26">
        <v>3.6482000000000001E-2</v>
      </c>
      <c r="M26">
        <v>-8.7679999999999998E-3</v>
      </c>
      <c r="N26">
        <v>2.6353999999999999E-2</v>
      </c>
      <c r="O26">
        <v>5.4540999999999999E-2</v>
      </c>
      <c r="P26">
        <v>6.3140000000000002E-3</v>
      </c>
      <c r="Q26" s="2">
        <v>44600</v>
      </c>
    </row>
    <row r="27" spans="1:17" x14ac:dyDescent="0.25">
      <c r="A27" s="1">
        <v>-10</v>
      </c>
      <c r="B27">
        <v>4.2400000000000001E-4</v>
      </c>
      <c r="C27">
        <v>1.4413E-2</v>
      </c>
      <c r="D27">
        <v>1.9872000000000001E-2</v>
      </c>
      <c r="E27">
        <v>6.4453999999999997E-2</v>
      </c>
      <c r="F27">
        <v>1.788E-2</v>
      </c>
      <c r="G27">
        <v>1.4170000000000001E-3</v>
      </c>
      <c r="H27">
        <v>5.7390999999999998E-2</v>
      </c>
      <c r="I27">
        <v>3.8760000000000001E-3</v>
      </c>
      <c r="J27">
        <v>1.7599E-2</v>
      </c>
      <c r="K27">
        <v>3.2611000000000001E-2</v>
      </c>
      <c r="L27">
        <v>0.11151800000000001</v>
      </c>
      <c r="M27">
        <v>4.1555000000000002E-2</v>
      </c>
      <c r="N27">
        <v>4.3161999999999999E-2</v>
      </c>
      <c r="O27">
        <v>2.896E-2</v>
      </c>
      <c r="P27">
        <v>5.7530000000000003E-3</v>
      </c>
      <c r="Q27" s="2">
        <v>44601</v>
      </c>
    </row>
    <row r="28" spans="1:17" x14ac:dyDescent="0.25">
      <c r="A28" s="1">
        <v>-9</v>
      </c>
      <c r="B28">
        <v>-1.1731E-2</v>
      </c>
      <c r="C28">
        <v>-1.8282E-2</v>
      </c>
      <c r="D28">
        <v>-1.8540000000000001E-2</v>
      </c>
      <c r="E28">
        <v>-1.8301000000000001E-2</v>
      </c>
      <c r="F28">
        <v>-1.1471E-2</v>
      </c>
      <c r="G28">
        <v>-1.0718999999999999E-2</v>
      </c>
      <c r="H28">
        <v>-2.5189E-2</v>
      </c>
      <c r="I28">
        <v>4.8240000000000002E-3</v>
      </c>
      <c r="J28">
        <v>-1.1336000000000001E-2</v>
      </c>
      <c r="K28">
        <v>-2.0317000000000002E-2</v>
      </c>
      <c r="L28">
        <v>3.1005999999999999E-2</v>
      </c>
      <c r="M28">
        <v>-2.4094999999999998E-2</v>
      </c>
      <c r="N28">
        <v>9.9670000000000002E-3</v>
      </c>
      <c r="O28">
        <v>-1.7649999999999999E-2</v>
      </c>
      <c r="P28">
        <v>-3.5744999999999999E-2</v>
      </c>
      <c r="Q28" s="2">
        <v>44602</v>
      </c>
    </row>
    <row r="29" spans="1:17" x14ac:dyDescent="0.25">
      <c r="A29" s="1">
        <v>-8</v>
      </c>
      <c r="B29">
        <v>-1.073E-3</v>
      </c>
      <c r="C29">
        <v>-1.9151999999999999E-2</v>
      </c>
      <c r="D29">
        <v>-1.4947999999999999E-2</v>
      </c>
      <c r="E29">
        <v>-3.8869999999999998E-3</v>
      </c>
      <c r="F29">
        <v>-1.8185E-2</v>
      </c>
      <c r="G29">
        <v>-2.179E-2</v>
      </c>
      <c r="H29">
        <v>-4.4674999999999999E-2</v>
      </c>
      <c r="I29">
        <v>-7.3885999999999993E-2</v>
      </c>
      <c r="J29">
        <v>-2.7099999999999997E-4</v>
      </c>
      <c r="K29">
        <v>-2.4864000000000001E-2</v>
      </c>
      <c r="L29">
        <v>2.2246999999999999E-2</v>
      </c>
      <c r="M29">
        <v>-1.4439E-2</v>
      </c>
      <c r="N29">
        <v>-0.100047</v>
      </c>
      <c r="O29">
        <v>-1.6060999999999999E-2</v>
      </c>
      <c r="P29">
        <v>-3.7506999999999999E-2</v>
      </c>
      <c r="Q29" s="2">
        <v>44603</v>
      </c>
    </row>
    <row r="30" spans="1:17" x14ac:dyDescent="0.25">
      <c r="A30" s="1">
        <v>-7</v>
      </c>
      <c r="B30">
        <v>-7.1130000000000004E-3</v>
      </c>
      <c r="C30">
        <v>-3.8479999999999999E-3</v>
      </c>
      <c r="D30">
        <v>-4.7800000000000004E-3</v>
      </c>
      <c r="E30">
        <v>-7.2480000000000001E-3</v>
      </c>
      <c r="F30">
        <v>-6.6239999999999997E-3</v>
      </c>
      <c r="G30">
        <v>6.6899999999999998E-3</v>
      </c>
      <c r="H30">
        <v>-6.7600000000000004E-3</v>
      </c>
      <c r="I30">
        <v>6.1980000000000004E-3</v>
      </c>
      <c r="J30">
        <v>-4.3540000000000002E-3</v>
      </c>
      <c r="K30">
        <v>-1.8093000000000001E-2</v>
      </c>
      <c r="L30">
        <v>-8.0698000000000006E-2</v>
      </c>
      <c r="M30">
        <v>9.0050000000000009E-3</v>
      </c>
      <c r="N30">
        <v>6.0809999999999996E-3</v>
      </c>
      <c r="O30">
        <v>5.015E-2</v>
      </c>
      <c r="P30">
        <v>4.1821999999999998E-2</v>
      </c>
      <c r="Q30" s="2">
        <v>44606</v>
      </c>
    </row>
    <row r="31" spans="1:17" x14ac:dyDescent="0.25">
      <c r="A31" s="1">
        <v>-6</v>
      </c>
      <c r="B31">
        <v>1.0756999999999999E-2</v>
      </c>
      <c r="C31">
        <v>1.5644000000000002E-2</v>
      </c>
      <c r="D31">
        <v>3.2487000000000002E-2</v>
      </c>
      <c r="E31">
        <v>-1.5950000000000001E-3</v>
      </c>
      <c r="F31">
        <v>1.5518000000000001E-2</v>
      </c>
      <c r="G31">
        <v>4.3078999999999999E-2</v>
      </c>
      <c r="H31">
        <v>4.3666000000000003E-2</v>
      </c>
      <c r="I31">
        <v>8.6753999999999998E-2</v>
      </c>
      <c r="J31">
        <v>7.8131999999999993E-2</v>
      </c>
      <c r="K31">
        <v>-4.8072999999999998E-2</v>
      </c>
      <c r="L31">
        <v>4.2251999999999998E-2</v>
      </c>
      <c r="M31">
        <v>4.0140000000000002E-2</v>
      </c>
      <c r="N31">
        <v>8.8691000000000006E-2</v>
      </c>
      <c r="O31">
        <v>4.9480000000000003E-2</v>
      </c>
      <c r="P31">
        <v>4.6327E-2</v>
      </c>
      <c r="Q31" s="2">
        <v>44607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workbookViewId="0"/>
  </sheetViews>
  <sheetFormatPr defaultRowHeight="15" x14ac:dyDescent="0.25"/>
  <sheetData>
    <row r="1" spans="1:18" x14ac:dyDescent="0.25">
      <c r="A1" s="1" t="s">
        <v>26</v>
      </c>
      <c r="B1" s="1" t="s">
        <v>24</v>
      </c>
      <c r="C1" s="1" t="s">
        <v>15</v>
      </c>
      <c r="D1" s="1" t="s">
        <v>12</v>
      </c>
      <c r="E1" s="1" t="s">
        <v>17</v>
      </c>
      <c r="F1" s="1" t="s">
        <v>9</v>
      </c>
      <c r="G1" s="1" t="s">
        <v>18</v>
      </c>
      <c r="H1" s="1" t="s">
        <v>23</v>
      </c>
      <c r="I1" s="1" t="s">
        <v>13</v>
      </c>
      <c r="J1" s="1" t="s">
        <v>20</v>
      </c>
      <c r="K1" s="1" t="s">
        <v>21</v>
      </c>
      <c r="L1" s="1" t="s">
        <v>11</v>
      </c>
      <c r="M1" s="1" t="s">
        <v>16</v>
      </c>
      <c r="N1" s="1" t="s">
        <v>19</v>
      </c>
      <c r="O1" s="1" t="s">
        <v>22</v>
      </c>
      <c r="P1" s="1" t="s">
        <v>14</v>
      </c>
      <c r="Q1" s="1" t="s">
        <v>10</v>
      </c>
      <c r="R1" s="1" t="s">
        <v>25</v>
      </c>
    </row>
    <row r="2" spans="1:18" x14ac:dyDescent="0.25">
      <c r="A2" s="1">
        <v>-35</v>
      </c>
      <c r="B2" s="2">
        <v>44565</v>
      </c>
      <c r="C2">
        <v>623.5</v>
      </c>
      <c r="D2">
        <v>237.25</v>
      </c>
      <c r="E2">
        <v>36.069999694824219</v>
      </c>
      <c r="F2">
        <v>48.470001220703118</v>
      </c>
      <c r="G2">
        <v>268.17001342773438</v>
      </c>
      <c r="H2">
        <v>192.80999755859381</v>
      </c>
      <c r="I2">
        <v>106.38999938964839</v>
      </c>
      <c r="J2">
        <v>132.9700012207031</v>
      </c>
      <c r="K2">
        <v>114.9599990844727</v>
      </c>
      <c r="L2">
        <v>277.76998901367188</v>
      </c>
      <c r="M2">
        <v>12.739999771118161</v>
      </c>
      <c r="N2">
        <v>16.14999961853027</v>
      </c>
      <c r="O2">
        <v>11.80000019073486</v>
      </c>
      <c r="P2">
        <v>126.6407775878906</v>
      </c>
      <c r="Q2">
        <v>4793.5400390625</v>
      </c>
      <c r="R2">
        <v>16279.73046875</v>
      </c>
    </row>
    <row r="3" spans="1:18" x14ac:dyDescent="0.25">
      <c r="A3" s="1">
        <v>-34</v>
      </c>
      <c r="B3" s="2">
        <v>44566</v>
      </c>
      <c r="C3">
        <v>578.84002685546875</v>
      </c>
      <c r="D3">
        <v>237.30000305175781</v>
      </c>
      <c r="E3">
        <v>35.689998626708977</v>
      </c>
      <c r="F3">
        <v>48.689998626708977</v>
      </c>
      <c r="G3">
        <v>261.6099853515625</v>
      </c>
      <c r="H3">
        <v>188.4700012207031</v>
      </c>
      <c r="I3">
        <v>106.0100021362305</v>
      </c>
      <c r="J3">
        <v>125.51999664306641</v>
      </c>
      <c r="K3">
        <v>105.9499969482422</v>
      </c>
      <c r="L3">
        <v>272.25</v>
      </c>
      <c r="M3">
        <v>12.739999771118161</v>
      </c>
      <c r="N3">
        <v>15.89000034332275</v>
      </c>
      <c r="O3">
        <v>11</v>
      </c>
      <c r="P3">
        <v>126.2233047485352</v>
      </c>
      <c r="Q3">
        <v>4700.580078125</v>
      </c>
      <c r="R3">
        <v>15771.7802734375</v>
      </c>
    </row>
    <row r="4" spans="1:18" x14ac:dyDescent="0.25">
      <c r="A4" s="1">
        <v>-33</v>
      </c>
      <c r="B4" s="2">
        <v>44567</v>
      </c>
      <c r="C4">
        <v>567.6199951171875</v>
      </c>
      <c r="D4">
        <v>239.25999450683591</v>
      </c>
      <c r="E4">
        <v>35.689998626708977</v>
      </c>
      <c r="F4">
        <v>48.340000152587891</v>
      </c>
      <c r="G4">
        <v>262.510009765625</v>
      </c>
      <c r="H4">
        <v>190.69000244140619</v>
      </c>
      <c r="I4">
        <v>104.9700012207031</v>
      </c>
      <c r="J4">
        <v>126.05999755859381</v>
      </c>
      <c r="K4">
        <v>104.0400009155273</v>
      </c>
      <c r="L4">
        <v>271.5</v>
      </c>
      <c r="M4">
        <v>13.090000152587891</v>
      </c>
      <c r="N4">
        <v>15.60999965667725</v>
      </c>
      <c r="O4">
        <v>11.36999988555908</v>
      </c>
      <c r="P4">
        <v>125.1747589111328</v>
      </c>
      <c r="Q4">
        <v>4696.0498046875</v>
      </c>
      <c r="R4">
        <v>15765.3603515625</v>
      </c>
    </row>
    <row r="5" spans="1:18" x14ac:dyDescent="0.25">
      <c r="A5" s="1">
        <v>-32</v>
      </c>
      <c r="B5" s="2">
        <v>44568</v>
      </c>
      <c r="C5">
        <v>546.989990234375</v>
      </c>
      <c r="D5">
        <v>243.0299987792969</v>
      </c>
      <c r="E5">
        <v>35.770000457763672</v>
      </c>
      <c r="F5">
        <v>48.869998931884773</v>
      </c>
      <c r="G5">
        <v>256.91000366210938</v>
      </c>
      <c r="H5">
        <v>187.19999694824219</v>
      </c>
      <c r="I5">
        <v>105.1600036621094</v>
      </c>
      <c r="J5">
        <v>125.26999664306641</v>
      </c>
      <c r="K5">
        <v>107</v>
      </c>
      <c r="L5">
        <v>263.57000732421881</v>
      </c>
      <c r="M5">
        <v>12.85999965667725</v>
      </c>
      <c r="N5">
        <v>15.52999973297119</v>
      </c>
      <c r="O5">
        <v>11.060000419616699</v>
      </c>
      <c r="P5">
        <v>124.4174728393555</v>
      </c>
      <c r="Q5">
        <v>4677.02978515625</v>
      </c>
      <c r="R5">
        <v>15592.1904296875</v>
      </c>
    </row>
    <row r="6" spans="1:18" x14ac:dyDescent="0.25">
      <c r="A6" s="1">
        <v>-31</v>
      </c>
      <c r="B6" s="2">
        <v>44571</v>
      </c>
      <c r="C6">
        <v>548.90997314453125</v>
      </c>
      <c r="D6">
        <v>238.02000427246091</v>
      </c>
      <c r="E6">
        <v>35.470001220703118</v>
      </c>
      <c r="F6">
        <v>48.569999694824219</v>
      </c>
      <c r="G6">
        <v>257.23001098632813</v>
      </c>
      <c r="H6">
        <v>186.1499938964844</v>
      </c>
      <c r="I6">
        <v>105.620002746582</v>
      </c>
      <c r="J6">
        <v>126.55999755859381</v>
      </c>
      <c r="K6">
        <v>110.75</v>
      </c>
      <c r="L6">
        <v>263.85000610351563</v>
      </c>
      <c r="M6">
        <v>12.710000038146971</v>
      </c>
      <c r="N6">
        <v>14.63000011444092</v>
      </c>
      <c r="O6">
        <v>10.819999694824221</v>
      </c>
      <c r="P6">
        <v>123.20388031005859</v>
      </c>
      <c r="Q6">
        <v>4670.2900390625</v>
      </c>
      <c r="R6">
        <v>15614.4296875</v>
      </c>
    </row>
    <row r="7" spans="1:18" x14ac:dyDescent="0.25">
      <c r="A7" s="1">
        <v>-30</v>
      </c>
      <c r="B7" s="2">
        <v>44572</v>
      </c>
      <c r="C7">
        <v>559.6400146484375</v>
      </c>
      <c r="D7">
        <v>243.58000183105469</v>
      </c>
      <c r="E7">
        <v>35.900001525878913</v>
      </c>
      <c r="F7">
        <v>48.520000457763672</v>
      </c>
      <c r="G7">
        <v>260.29000854492188</v>
      </c>
      <c r="H7">
        <v>187.00999450683591</v>
      </c>
      <c r="I7">
        <v>107.88999938964839</v>
      </c>
      <c r="J7">
        <v>126</v>
      </c>
      <c r="K7">
        <v>114.13999938964839</v>
      </c>
      <c r="L7">
        <v>268.17001342773438</v>
      </c>
      <c r="M7">
        <v>13.02000045776367</v>
      </c>
      <c r="N7">
        <v>15.02999973297119</v>
      </c>
      <c r="O7">
        <v>11.13000011444092</v>
      </c>
      <c r="P7">
        <v>124.6407775878906</v>
      </c>
      <c r="Q7">
        <v>4713.06982421875</v>
      </c>
      <c r="R7">
        <v>15844.1201171875</v>
      </c>
    </row>
    <row r="8" spans="1:18" x14ac:dyDescent="0.25">
      <c r="A8" s="1">
        <v>-29</v>
      </c>
      <c r="B8" s="2">
        <v>44573</v>
      </c>
      <c r="C8">
        <v>539.469970703125</v>
      </c>
      <c r="D8">
        <v>243.6600036621094</v>
      </c>
      <c r="E8">
        <v>37.520000457763672</v>
      </c>
      <c r="F8">
        <v>48.490001678466797</v>
      </c>
      <c r="G8">
        <v>260.85000610351563</v>
      </c>
      <c r="H8">
        <v>185.5299987792969</v>
      </c>
      <c r="I8">
        <v>108.9499969482422</v>
      </c>
      <c r="J8">
        <v>124.0800018310547</v>
      </c>
      <c r="K8">
        <v>113.9700012207031</v>
      </c>
      <c r="L8">
        <v>268.02999877929688</v>
      </c>
      <c r="M8">
        <v>12.680000305175779</v>
      </c>
      <c r="N8">
        <v>14.819999694824221</v>
      </c>
      <c r="O8">
        <v>11.069999694824221</v>
      </c>
      <c r="P8">
        <v>121.9223327636719</v>
      </c>
      <c r="Q8">
        <v>4726.35009765625</v>
      </c>
      <c r="R8">
        <v>15905.099609375</v>
      </c>
    </row>
    <row r="9" spans="1:18" x14ac:dyDescent="0.25">
      <c r="A9" s="1">
        <v>-28</v>
      </c>
      <c r="B9" s="2">
        <v>44574</v>
      </c>
      <c r="C9">
        <v>524.780029296875</v>
      </c>
      <c r="D9">
        <v>246.21000671386719</v>
      </c>
      <c r="E9">
        <v>38.099998474121087</v>
      </c>
      <c r="F9">
        <v>49.299999237060547</v>
      </c>
      <c r="G9">
        <v>252.07000732421881</v>
      </c>
      <c r="H9">
        <v>190.71000671386719</v>
      </c>
      <c r="I9">
        <v>108.7799987792969</v>
      </c>
      <c r="J9">
        <v>123.1999969482422</v>
      </c>
      <c r="K9">
        <v>98.980003356933594</v>
      </c>
      <c r="L9">
        <v>267.8900146484375</v>
      </c>
      <c r="M9">
        <v>13.310000419616699</v>
      </c>
      <c r="N9">
        <v>14.64000034332275</v>
      </c>
      <c r="O9">
        <v>11.11999988555908</v>
      </c>
      <c r="P9">
        <v>124.3398056030273</v>
      </c>
      <c r="Q9">
        <v>4659.02978515625</v>
      </c>
      <c r="R9">
        <v>15495.6201171875</v>
      </c>
    </row>
    <row r="10" spans="1:18" x14ac:dyDescent="0.25">
      <c r="A10" s="1">
        <v>-27</v>
      </c>
      <c r="B10" s="2">
        <v>44575</v>
      </c>
      <c r="C10">
        <v>524.6300048828125</v>
      </c>
      <c r="D10">
        <v>244</v>
      </c>
      <c r="E10">
        <v>38.259998321533203</v>
      </c>
      <c r="F10">
        <v>49.5</v>
      </c>
      <c r="G10">
        <v>247.3399963378906</v>
      </c>
      <c r="H10">
        <v>191.05000305175781</v>
      </c>
      <c r="I10">
        <v>108.5500030517578</v>
      </c>
      <c r="J10">
        <v>121.15000152587891</v>
      </c>
      <c r="K10">
        <v>100.2900009155273</v>
      </c>
      <c r="L10">
        <v>266.70999145507813</v>
      </c>
      <c r="M10">
        <v>12.97000026702881</v>
      </c>
      <c r="N10">
        <v>14.539999961853029</v>
      </c>
      <c r="O10">
        <v>11.090000152587891</v>
      </c>
      <c r="P10">
        <v>123.66990661621089</v>
      </c>
      <c r="Q10">
        <v>4662.85009765625</v>
      </c>
      <c r="R10">
        <v>15611.58984375</v>
      </c>
    </row>
    <row r="11" spans="1:18" x14ac:dyDescent="0.25">
      <c r="A11" s="1">
        <v>-26</v>
      </c>
      <c r="B11" s="2">
        <v>44579</v>
      </c>
      <c r="C11">
        <v>489.55999755859381</v>
      </c>
      <c r="D11">
        <v>238.2200012207031</v>
      </c>
      <c r="E11">
        <v>38.009998321533203</v>
      </c>
      <c r="F11">
        <v>49.310001373291023</v>
      </c>
      <c r="G11">
        <v>242.32000732421881</v>
      </c>
      <c r="H11">
        <v>187.7799987792969</v>
      </c>
      <c r="I11">
        <v>107.4899978637695</v>
      </c>
      <c r="J11">
        <v>115.870002746582</v>
      </c>
      <c r="K11">
        <v>93.629997253417969</v>
      </c>
      <c r="L11">
        <v>260.48001098632813</v>
      </c>
      <c r="M11">
        <v>12.61999988555908</v>
      </c>
      <c r="N11">
        <v>14.52999973297119</v>
      </c>
      <c r="O11">
        <v>11.069999694824221</v>
      </c>
      <c r="P11">
        <v>122.66990661621089</v>
      </c>
      <c r="Q11">
        <v>4577.10986328125</v>
      </c>
      <c r="R11">
        <v>15210.759765625</v>
      </c>
    </row>
    <row r="12" spans="1:18" x14ac:dyDescent="0.25">
      <c r="A12" s="1">
        <v>-25</v>
      </c>
      <c r="B12" s="2">
        <v>44580</v>
      </c>
      <c r="C12">
        <v>497.58999633789063</v>
      </c>
      <c r="D12">
        <v>237.58000183105469</v>
      </c>
      <c r="E12">
        <v>37.490001678466797</v>
      </c>
      <c r="F12">
        <v>49.349998474121087</v>
      </c>
      <c r="G12">
        <v>240.2799987792969</v>
      </c>
      <c r="H12">
        <v>178.8399963378906</v>
      </c>
      <c r="I12">
        <v>107.7600021362305</v>
      </c>
      <c r="J12">
        <v>116.26999664306641</v>
      </c>
      <c r="K12">
        <v>94.319999694824219</v>
      </c>
      <c r="L12">
        <v>258.29998779296881</v>
      </c>
      <c r="M12">
        <v>11.930000305175779</v>
      </c>
      <c r="N12">
        <v>14.840000152587891</v>
      </c>
      <c r="O12">
        <v>10.409999847412109</v>
      </c>
      <c r="P12">
        <v>119.6796112060547</v>
      </c>
      <c r="Q12">
        <v>4532.759765625</v>
      </c>
      <c r="R12">
        <v>15047.83984375</v>
      </c>
    </row>
    <row r="13" spans="1:18" x14ac:dyDescent="0.25">
      <c r="A13" s="1">
        <v>-24</v>
      </c>
      <c r="B13" s="2">
        <v>44581</v>
      </c>
      <c r="C13">
        <v>490.70999145507813</v>
      </c>
      <c r="D13">
        <v>233.5899963378906</v>
      </c>
      <c r="E13">
        <v>36.430000305175781</v>
      </c>
      <c r="F13">
        <v>48.169998168945313</v>
      </c>
      <c r="G13">
        <v>244.3999938964844</v>
      </c>
      <c r="H13">
        <v>171.3399963378906</v>
      </c>
      <c r="I13">
        <v>106.11000061035161</v>
      </c>
      <c r="J13">
        <v>118.6600036621094</v>
      </c>
      <c r="K13">
        <v>93.410003662109375</v>
      </c>
      <c r="L13">
        <v>257.01998901367188</v>
      </c>
      <c r="M13">
        <v>10.810000419616699</v>
      </c>
      <c r="N13">
        <v>14.210000038146971</v>
      </c>
      <c r="O13">
        <v>9.9799995422363281</v>
      </c>
      <c r="P13">
        <v>119.45631408691411</v>
      </c>
      <c r="Q13">
        <v>4482.72998046875</v>
      </c>
      <c r="R13">
        <v>14846.4599609375</v>
      </c>
    </row>
    <row r="14" spans="1:18" x14ac:dyDescent="0.25">
      <c r="A14" s="1">
        <v>-23</v>
      </c>
      <c r="B14" s="2">
        <v>44582</v>
      </c>
      <c r="C14">
        <v>462.77999877929688</v>
      </c>
      <c r="D14">
        <v>226.4100036621094</v>
      </c>
      <c r="E14">
        <v>35.450000762939453</v>
      </c>
      <c r="F14">
        <v>47.290000915527337</v>
      </c>
      <c r="G14">
        <v>240.94999694824219</v>
      </c>
      <c r="H14">
        <v>170.58000183105469</v>
      </c>
      <c r="I14">
        <v>105.59999847412109</v>
      </c>
      <c r="J14">
        <v>115.8399963378906</v>
      </c>
      <c r="K14">
        <v>88.550003051757813</v>
      </c>
      <c r="L14">
        <v>254.67999267578119</v>
      </c>
      <c r="M14">
        <v>10.5</v>
      </c>
      <c r="N14">
        <v>14.319999694824221</v>
      </c>
      <c r="O14">
        <v>9.8299999237060547</v>
      </c>
      <c r="P14">
        <v>118.9708709716797</v>
      </c>
      <c r="Q14">
        <v>4397.93994140625</v>
      </c>
      <c r="R14">
        <v>14438.400390625</v>
      </c>
    </row>
    <row r="15" spans="1:18" x14ac:dyDescent="0.25">
      <c r="A15" s="1">
        <v>-22</v>
      </c>
      <c r="B15" s="2">
        <v>44585</v>
      </c>
      <c r="C15">
        <v>474.42999267578119</v>
      </c>
      <c r="D15">
        <v>225.44999694824219</v>
      </c>
      <c r="E15">
        <v>35.529998779296882</v>
      </c>
      <c r="F15">
        <v>48.229999542236328</v>
      </c>
      <c r="G15">
        <v>243.69999694824219</v>
      </c>
      <c r="H15">
        <v>173.66999816894531</v>
      </c>
      <c r="I15">
        <v>104.2099990844727</v>
      </c>
      <c r="J15">
        <v>117.25</v>
      </c>
      <c r="K15">
        <v>93.279998779296875</v>
      </c>
      <c r="L15">
        <v>251.91999816894531</v>
      </c>
      <c r="M15">
        <v>10.810000419616699</v>
      </c>
      <c r="N15">
        <v>15.30000019073486</v>
      </c>
      <c r="O15">
        <v>9.8500003814697266</v>
      </c>
      <c r="P15">
        <v>120.0485458374023</v>
      </c>
      <c r="Q15">
        <v>4410.1298828125</v>
      </c>
      <c r="R15">
        <v>14509.580078125</v>
      </c>
    </row>
    <row r="16" spans="1:18" x14ac:dyDescent="0.25">
      <c r="A16" s="1">
        <v>-21</v>
      </c>
      <c r="B16" s="2">
        <v>44586</v>
      </c>
      <c r="C16">
        <v>467.989990234375</v>
      </c>
      <c r="D16">
        <v>225.77000427246091</v>
      </c>
      <c r="E16">
        <v>35.439998626708977</v>
      </c>
      <c r="F16">
        <v>47.740001678466797</v>
      </c>
      <c r="G16">
        <v>236.22999572753909</v>
      </c>
      <c r="H16">
        <v>171</v>
      </c>
      <c r="I16">
        <v>104.1699981689453</v>
      </c>
      <c r="J16">
        <v>111.6999969482422</v>
      </c>
      <c r="K16">
        <v>84.779998779296875</v>
      </c>
      <c r="L16">
        <v>249.27000427246091</v>
      </c>
      <c r="M16">
        <v>10.670000076293951</v>
      </c>
      <c r="N16">
        <v>15.11999988555908</v>
      </c>
      <c r="O16">
        <v>9.7700004577636719</v>
      </c>
      <c r="P16">
        <v>117.42718505859381</v>
      </c>
      <c r="Q16">
        <v>4356.4501953125</v>
      </c>
      <c r="R16">
        <v>14149.1201171875</v>
      </c>
    </row>
    <row r="17" spans="1:18" x14ac:dyDescent="0.25">
      <c r="A17" s="1">
        <v>-20</v>
      </c>
      <c r="B17" s="2">
        <v>44587</v>
      </c>
      <c r="C17">
        <v>457.3599853515625</v>
      </c>
      <c r="D17">
        <v>223.80000305175781</v>
      </c>
      <c r="E17">
        <v>35.200000762939453</v>
      </c>
      <c r="F17">
        <v>47.310001373291023</v>
      </c>
      <c r="G17">
        <v>232.63999938964841</v>
      </c>
      <c r="H17">
        <v>171.25</v>
      </c>
      <c r="I17">
        <v>104.0899963378906</v>
      </c>
      <c r="J17">
        <v>110.1699981689453</v>
      </c>
      <c r="K17">
        <v>80.069999694824219</v>
      </c>
      <c r="L17">
        <v>248.25999450683591</v>
      </c>
      <c r="M17">
        <v>10.35999965667725</v>
      </c>
      <c r="N17">
        <v>14.39999961853027</v>
      </c>
      <c r="O17">
        <v>9.8299999237060547</v>
      </c>
      <c r="P17">
        <v>116.980583190918</v>
      </c>
      <c r="Q17">
        <v>4349.93017578125</v>
      </c>
      <c r="R17">
        <v>14172.759765625</v>
      </c>
    </row>
    <row r="18" spans="1:18" x14ac:dyDescent="0.25">
      <c r="A18" s="1">
        <v>-19</v>
      </c>
      <c r="B18" s="2">
        <v>44588</v>
      </c>
      <c r="C18">
        <v>455.6199951171875</v>
      </c>
      <c r="D18">
        <v>223.0899963378906</v>
      </c>
      <c r="E18">
        <v>35.490001678466797</v>
      </c>
      <c r="F18">
        <v>46.389999389648438</v>
      </c>
      <c r="G18">
        <v>232</v>
      </c>
      <c r="H18">
        <v>167.30000305175781</v>
      </c>
      <c r="I18">
        <v>103.1800003051758</v>
      </c>
      <c r="J18">
        <v>106.5</v>
      </c>
      <c r="K18">
        <v>80.339996337890625</v>
      </c>
      <c r="L18">
        <v>245.33000183105469</v>
      </c>
      <c r="M18">
        <v>10.14999961853027</v>
      </c>
      <c r="N18">
        <v>14.38000011444092</v>
      </c>
      <c r="O18">
        <v>9.4700002670288086</v>
      </c>
      <c r="P18">
        <v>117.708740234375</v>
      </c>
      <c r="Q18">
        <v>4326.509765625</v>
      </c>
      <c r="R18">
        <v>14003.1103515625</v>
      </c>
    </row>
    <row r="19" spans="1:18" x14ac:dyDescent="0.25">
      <c r="A19" s="1">
        <v>-18</v>
      </c>
      <c r="B19" s="2">
        <v>44589</v>
      </c>
      <c r="C19">
        <v>463.95999145507813</v>
      </c>
      <c r="D19">
        <v>231.30999755859381</v>
      </c>
      <c r="E19">
        <v>35.119998931884773</v>
      </c>
      <c r="F19">
        <v>47.180000305175781</v>
      </c>
      <c r="G19">
        <v>238.82000732421881</v>
      </c>
      <c r="H19">
        <v>163.75</v>
      </c>
      <c r="I19">
        <v>103.129997253418</v>
      </c>
      <c r="J19">
        <v>109.2200012207031</v>
      </c>
      <c r="K19">
        <v>84.180000305175781</v>
      </c>
      <c r="L19">
        <v>248.38999938964841</v>
      </c>
      <c r="M19">
        <v>10.090000152587891</v>
      </c>
      <c r="N19">
        <v>14.77000045776367</v>
      </c>
      <c r="O19">
        <v>9.6599998474121094</v>
      </c>
      <c r="P19">
        <v>117.3689346313477</v>
      </c>
      <c r="Q19">
        <v>4431.85009765625</v>
      </c>
      <c r="R19">
        <v>14454.6103515625</v>
      </c>
    </row>
    <row r="20" spans="1:18" x14ac:dyDescent="0.25">
      <c r="A20" s="1">
        <v>-17</v>
      </c>
      <c r="B20" s="2">
        <v>44592</v>
      </c>
      <c r="C20">
        <v>494.95999145507813</v>
      </c>
      <c r="D20">
        <v>238.25999450683591</v>
      </c>
      <c r="E20">
        <v>35.830001831054688</v>
      </c>
      <c r="F20">
        <v>48.25</v>
      </c>
      <c r="G20">
        <v>244.8999938964844</v>
      </c>
      <c r="H20">
        <v>167.32000732421881</v>
      </c>
      <c r="I20">
        <v>103.4899978637695</v>
      </c>
      <c r="J20">
        <v>112.6999969482422</v>
      </c>
      <c r="K20">
        <v>96.400001525878906</v>
      </c>
      <c r="L20">
        <v>248.05000305175781</v>
      </c>
      <c r="M20">
        <v>10.5</v>
      </c>
      <c r="N20">
        <v>15.420000076293951</v>
      </c>
      <c r="O20">
        <v>9.75</v>
      </c>
      <c r="P20">
        <v>119.4368896484375</v>
      </c>
      <c r="Q20">
        <v>4515.5498046875</v>
      </c>
      <c r="R20">
        <v>14930.0498046875</v>
      </c>
    </row>
    <row r="21" spans="1:18" x14ac:dyDescent="0.25">
      <c r="A21" s="1">
        <v>-16</v>
      </c>
      <c r="B21" s="2">
        <v>44593</v>
      </c>
      <c r="C21">
        <v>508.55999755859381</v>
      </c>
      <c r="D21">
        <v>240.69000244140619</v>
      </c>
      <c r="E21">
        <v>36.369998931884773</v>
      </c>
      <c r="F21">
        <v>48.049999237060547</v>
      </c>
      <c r="G21">
        <v>247.1000061035156</v>
      </c>
      <c r="H21">
        <v>170.7200012207031</v>
      </c>
      <c r="I21">
        <v>103.5899963378906</v>
      </c>
      <c r="J21">
        <v>112.0899963378906</v>
      </c>
      <c r="K21">
        <v>102.4300003051758</v>
      </c>
      <c r="L21">
        <v>248.6000061035156</v>
      </c>
      <c r="M21">
        <v>10.63000011444092</v>
      </c>
      <c r="N21">
        <v>15.430000305175779</v>
      </c>
      <c r="O21">
        <v>9.880000114440918</v>
      </c>
      <c r="P21">
        <v>120.37863922119141</v>
      </c>
      <c r="Q21">
        <v>4546.5400390625</v>
      </c>
      <c r="R21">
        <v>15019.6796875</v>
      </c>
    </row>
    <row r="22" spans="1:18" x14ac:dyDescent="0.25">
      <c r="A22" s="1">
        <v>-15</v>
      </c>
      <c r="B22" s="2">
        <v>44594</v>
      </c>
      <c r="C22">
        <v>505.6199951171875</v>
      </c>
      <c r="D22">
        <v>241.17999267578119</v>
      </c>
      <c r="E22">
        <v>36.470001220703118</v>
      </c>
      <c r="F22">
        <v>47.709999084472663</v>
      </c>
      <c r="G22">
        <v>254.44999694824219</v>
      </c>
      <c r="H22">
        <v>171.97999572753909</v>
      </c>
      <c r="I22">
        <v>103.370002746582</v>
      </c>
      <c r="J22">
        <v>118.0100021362305</v>
      </c>
      <c r="K22">
        <v>99.800003051757813</v>
      </c>
      <c r="L22">
        <v>254.4700012207031</v>
      </c>
      <c r="M22">
        <v>10.47000026702881</v>
      </c>
      <c r="N22">
        <v>15.14999961853027</v>
      </c>
      <c r="O22">
        <v>9.7200002670288086</v>
      </c>
      <c r="P22">
        <v>118.1650466918945</v>
      </c>
      <c r="Q22">
        <v>4589.3798828125</v>
      </c>
      <c r="R22">
        <v>15139.740234375</v>
      </c>
    </row>
    <row r="23" spans="1:18" x14ac:dyDescent="0.25">
      <c r="A23" s="1">
        <v>-14</v>
      </c>
      <c r="B23" s="2">
        <v>44595</v>
      </c>
      <c r="C23">
        <v>503.30999755859381</v>
      </c>
      <c r="D23">
        <v>233.99000549316409</v>
      </c>
      <c r="E23">
        <v>36.310001373291023</v>
      </c>
      <c r="F23">
        <v>47.560001373291023</v>
      </c>
      <c r="G23">
        <v>250.19000244140619</v>
      </c>
      <c r="H23">
        <v>166.52000427246091</v>
      </c>
      <c r="I23">
        <v>102.1699981689453</v>
      </c>
      <c r="J23">
        <v>111.98000335693359</v>
      </c>
      <c r="K23">
        <v>96.660003662109375</v>
      </c>
      <c r="L23">
        <v>250.75999450683591</v>
      </c>
      <c r="M23">
        <v>10.329999923706049</v>
      </c>
      <c r="N23">
        <v>15.14999961853027</v>
      </c>
      <c r="O23">
        <v>9.7100000381469727</v>
      </c>
      <c r="P23">
        <v>117.7378616333008</v>
      </c>
      <c r="Q23">
        <v>4477.43994140625</v>
      </c>
      <c r="R23">
        <v>14501.1103515625</v>
      </c>
    </row>
    <row r="24" spans="1:18" x14ac:dyDescent="0.25">
      <c r="A24" s="1">
        <v>-13</v>
      </c>
      <c r="B24" s="2">
        <v>44596</v>
      </c>
      <c r="C24">
        <v>489.8599853515625</v>
      </c>
      <c r="D24">
        <v>236.19000244140619</v>
      </c>
      <c r="E24">
        <v>35.810001373291023</v>
      </c>
      <c r="F24">
        <v>46.790000915527337</v>
      </c>
      <c r="G24">
        <v>249.88999938964841</v>
      </c>
      <c r="H24">
        <v>167.6300048828125</v>
      </c>
      <c r="I24">
        <v>102.73000335693359</v>
      </c>
      <c r="J24">
        <v>115.98000335693359</v>
      </c>
      <c r="K24">
        <v>103.19000244140619</v>
      </c>
      <c r="L24">
        <v>250.94999694824219</v>
      </c>
      <c r="M24">
        <v>10.02999973297119</v>
      </c>
      <c r="N24">
        <v>15.260000228881839</v>
      </c>
      <c r="O24">
        <v>9.7799997329711914</v>
      </c>
      <c r="P24">
        <v>119.25242614746089</v>
      </c>
      <c r="Q24">
        <v>4500.52978515625</v>
      </c>
      <c r="R24">
        <v>14694.349609375</v>
      </c>
    </row>
    <row r="25" spans="1:18" x14ac:dyDescent="0.25">
      <c r="A25" s="1">
        <v>-12</v>
      </c>
      <c r="B25" s="2">
        <v>44599</v>
      </c>
      <c r="C25">
        <v>500.22000122070313</v>
      </c>
      <c r="D25">
        <v>235.25999450683591</v>
      </c>
      <c r="E25">
        <v>35.590000152587891</v>
      </c>
      <c r="F25">
        <v>46.659999847412109</v>
      </c>
      <c r="G25">
        <v>245.91999816894531</v>
      </c>
      <c r="H25">
        <v>170.50999450683591</v>
      </c>
      <c r="I25">
        <v>101.9899978637695</v>
      </c>
      <c r="J25">
        <v>113.4100036621094</v>
      </c>
      <c r="K25">
        <v>107.09999847412109</v>
      </c>
      <c r="L25">
        <v>248.19000244140619</v>
      </c>
      <c r="M25">
        <v>10.079999923706049</v>
      </c>
      <c r="N25">
        <v>15.60999965667725</v>
      </c>
      <c r="O25">
        <v>9.9899997711181641</v>
      </c>
      <c r="P25">
        <v>108.4174728393555</v>
      </c>
      <c r="Q25">
        <v>4483.8701171875</v>
      </c>
      <c r="R25">
        <v>14571.25</v>
      </c>
    </row>
    <row r="26" spans="1:18" x14ac:dyDescent="0.25">
      <c r="A26" s="1">
        <v>-11</v>
      </c>
      <c r="B26" s="2">
        <v>44600</v>
      </c>
      <c r="C26">
        <v>515.489990234375</v>
      </c>
      <c r="D26">
        <v>236.27000427246091</v>
      </c>
      <c r="E26">
        <v>36.610000610351563</v>
      </c>
      <c r="F26">
        <v>47.139999389648438</v>
      </c>
      <c r="G26">
        <v>247.3699951171875</v>
      </c>
      <c r="H26">
        <v>171.5899963378906</v>
      </c>
      <c r="I26">
        <v>104.2099990844727</v>
      </c>
      <c r="J26">
        <v>112.4199981689453</v>
      </c>
      <c r="K26">
        <v>109.9599990844727</v>
      </c>
      <c r="L26">
        <v>255.1000061035156</v>
      </c>
      <c r="M26">
        <v>10.30000019073486</v>
      </c>
      <c r="N26">
        <v>16.190000534057621</v>
      </c>
      <c r="O26">
        <v>10.55000019073486</v>
      </c>
      <c r="P26">
        <v>116.3883514404297</v>
      </c>
      <c r="Q26">
        <v>4521.5400390625</v>
      </c>
      <c r="R26">
        <v>14747.0302734375</v>
      </c>
    </row>
    <row r="27" spans="1:18" x14ac:dyDescent="0.25">
      <c r="A27" s="1">
        <v>-10</v>
      </c>
      <c r="B27" s="2">
        <v>44601</v>
      </c>
      <c r="C27">
        <v>545.94000244140625</v>
      </c>
      <c r="D27">
        <v>252</v>
      </c>
      <c r="E27">
        <v>37.259998321533203</v>
      </c>
      <c r="F27">
        <v>47.159999847412109</v>
      </c>
      <c r="G27">
        <v>255.57000732421881</v>
      </c>
      <c r="H27">
        <v>172.58000183105469</v>
      </c>
      <c r="I27">
        <v>106.0899963378906</v>
      </c>
      <c r="J27">
        <v>117.19000244140619</v>
      </c>
      <c r="K27">
        <v>114.80999755859381</v>
      </c>
      <c r="L27">
        <v>260.22000122070313</v>
      </c>
      <c r="M27">
        <v>10.340000152587891</v>
      </c>
      <c r="N27">
        <v>18.10000038146973</v>
      </c>
      <c r="O27">
        <v>10.85999965667725</v>
      </c>
      <c r="P27">
        <v>116.5533981323242</v>
      </c>
      <c r="Q27">
        <v>4587.18017578125</v>
      </c>
      <c r="R27">
        <v>15056.9599609375</v>
      </c>
    </row>
    <row r="28" spans="1:18" x14ac:dyDescent="0.25">
      <c r="A28" s="1">
        <v>-9</v>
      </c>
      <c r="B28" s="2">
        <v>44602</v>
      </c>
      <c r="C28">
        <v>532.3599853515625</v>
      </c>
      <c r="D28">
        <v>247.42999267578119</v>
      </c>
      <c r="E28">
        <v>36.840000152587891</v>
      </c>
      <c r="F28">
        <v>46.610000610351563</v>
      </c>
      <c r="G28">
        <v>250.42999267578119</v>
      </c>
      <c r="H28">
        <v>166.52000427246091</v>
      </c>
      <c r="I28">
        <v>104.879997253418</v>
      </c>
      <c r="J28">
        <v>114.40000152587891</v>
      </c>
      <c r="K28">
        <v>115.9599990844727</v>
      </c>
      <c r="L28">
        <v>255.44000244140619</v>
      </c>
      <c r="M28">
        <v>10.39000034332275</v>
      </c>
      <c r="N28">
        <v>18.670000076293949</v>
      </c>
      <c r="O28">
        <v>10.670000076293951</v>
      </c>
      <c r="P28">
        <v>115.310676574707</v>
      </c>
      <c r="Q28">
        <v>4504.080078125</v>
      </c>
      <c r="R28">
        <v>14705.6396484375</v>
      </c>
    </row>
    <row r="29" spans="1:18" x14ac:dyDescent="0.25">
      <c r="A29" s="1">
        <v>-8</v>
      </c>
      <c r="B29" s="2">
        <v>44603</v>
      </c>
      <c r="C29">
        <v>509.10000610351563</v>
      </c>
      <c r="D29">
        <v>246.4700012207031</v>
      </c>
      <c r="E29">
        <v>36.830001831054688</v>
      </c>
      <c r="F29">
        <v>46.560001373291023</v>
      </c>
      <c r="G29">
        <v>244.2799987792969</v>
      </c>
      <c r="H29">
        <v>160.38999938964841</v>
      </c>
      <c r="I29">
        <v>102.9899978637695</v>
      </c>
      <c r="J29">
        <v>112.7600021362305</v>
      </c>
      <c r="K29">
        <v>104.9199981689453</v>
      </c>
      <c r="L29">
        <v>251.6499938964844</v>
      </c>
      <c r="M29">
        <v>9.6499996185302734</v>
      </c>
      <c r="N29">
        <v>19.090000152587891</v>
      </c>
      <c r="O29">
        <v>10.5</v>
      </c>
      <c r="P29">
        <v>112.8252410888672</v>
      </c>
      <c r="Q29">
        <v>4418.64013671875</v>
      </c>
      <c r="R29">
        <v>14253.83984375</v>
      </c>
    </row>
    <row r="30" spans="1:18" x14ac:dyDescent="0.25">
      <c r="A30" s="1">
        <v>-7</v>
      </c>
      <c r="B30" s="2">
        <v>44606</v>
      </c>
      <c r="C30">
        <v>505.67001342773438</v>
      </c>
      <c r="D30">
        <v>244.69000244140619</v>
      </c>
      <c r="E30">
        <v>36.669998168945313</v>
      </c>
      <c r="F30">
        <v>46.229999542236328</v>
      </c>
      <c r="G30">
        <v>239.8999938964844</v>
      </c>
      <c r="H30">
        <v>167.24000549316409</v>
      </c>
      <c r="I30">
        <v>102.30999755859381</v>
      </c>
      <c r="J30">
        <v>113.7799987792969</v>
      </c>
      <c r="K30">
        <v>105.55999755859381</v>
      </c>
      <c r="L30">
        <v>250.44999694824219</v>
      </c>
      <c r="M30">
        <v>9.7100000381469727</v>
      </c>
      <c r="N30">
        <v>17.610000610351559</v>
      </c>
      <c r="O30">
        <v>11.039999961853029</v>
      </c>
      <c r="P30">
        <v>113.5825271606445</v>
      </c>
      <c r="Q30">
        <v>4401.669921875</v>
      </c>
      <c r="R30">
        <v>14268.58984375</v>
      </c>
    </row>
    <row r="31" spans="1:18" x14ac:dyDescent="0.25">
      <c r="A31" s="1">
        <v>-6</v>
      </c>
      <c r="B31" s="2">
        <v>44607</v>
      </c>
      <c r="C31">
        <v>528.239990234375</v>
      </c>
      <c r="D31">
        <v>244.30000305175781</v>
      </c>
      <c r="E31">
        <v>39.650001525878913</v>
      </c>
      <c r="F31">
        <v>46.729999542236328</v>
      </c>
      <c r="G31">
        <v>228.63999938964841</v>
      </c>
      <c r="H31">
        <v>175.16999816894531</v>
      </c>
      <c r="I31">
        <v>103.9100036621094</v>
      </c>
      <c r="J31">
        <v>118.44000244140619</v>
      </c>
      <c r="K31">
        <v>115.34999847412109</v>
      </c>
      <c r="L31">
        <v>258.72000122070313</v>
      </c>
      <c r="M31">
        <v>10.590000152587891</v>
      </c>
      <c r="N31">
        <v>18.370000839233398</v>
      </c>
      <c r="O31">
        <v>11.60000038146973</v>
      </c>
      <c r="P31">
        <v>118.5825271606445</v>
      </c>
      <c r="Q31">
        <v>4471.06982421875</v>
      </c>
      <c r="R31">
        <v>14620.8203125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7" sqref="E7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26</v>
      </c>
      <c r="B1" s="1" t="s">
        <v>24</v>
      </c>
      <c r="C1" s="1" t="s">
        <v>15</v>
      </c>
      <c r="D1" s="1" t="s">
        <v>12</v>
      </c>
      <c r="E1" s="1" t="s">
        <v>17</v>
      </c>
      <c r="F1" s="1" t="s">
        <v>9</v>
      </c>
      <c r="G1" s="1" t="s">
        <v>18</v>
      </c>
      <c r="H1" s="1" t="s">
        <v>23</v>
      </c>
      <c r="I1" s="1" t="s">
        <v>13</v>
      </c>
      <c r="J1" s="1" t="s">
        <v>20</v>
      </c>
      <c r="K1" s="1" t="s">
        <v>21</v>
      </c>
      <c r="L1" s="1" t="s">
        <v>11</v>
      </c>
      <c r="M1" s="1" t="s">
        <v>16</v>
      </c>
      <c r="N1" s="1" t="s">
        <v>19</v>
      </c>
      <c r="O1" s="1" t="s">
        <v>22</v>
      </c>
      <c r="P1" s="1" t="s">
        <v>14</v>
      </c>
      <c r="Q1" s="1" t="s">
        <v>10</v>
      </c>
      <c r="R1" s="1" t="s">
        <v>25</v>
      </c>
    </row>
    <row r="2" spans="1:18" x14ac:dyDescent="0.25">
      <c r="A2" s="1">
        <v>-5</v>
      </c>
      <c r="B2" s="2">
        <v>44608</v>
      </c>
      <c r="C2">
        <v>526.3800048828125</v>
      </c>
      <c r="D2">
        <v>244.28999328613281</v>
      </c>
      <c r="E2">
        <v>41.159999847412109</v>
      </c>
      <c r="F2">
        <v>46.569999694824219</v>
      </c>
      <c r="G2">
        <v>232.17999267578119</v>
      </c>
      <c r="H2">
        <v>175.55999755859381</v>
      </c>
      <c r="I2">
        <v>103.15000152587891</v>
      </c>
      <c r="J2">
        <v>117.3300018310547</v>
      </c>
      <c r="K2">
        <v>111.9899978637695</v>
      </c>
      <c r="L2">
        <v>259.58999633789063</v>
      </c>
      <c r="M2">
        <v>10.85000038146973</v>
      </c>
      <c r="N2">
        <v>18.39999961853027</v>
      </c>
      <c r="O2">
        <v>12.010000228881839</v>
      </c>
      <c r="P2">
        <v>118.9320373535156</v>
      </c>
      <c r="Q2">
        <v>4475.009765625</v>
      </c>
      <c r="R2">
        <v>14603.6396484375</v>
      </c>
    </row>
    <row r="3" spans="1:18" x14ac:dyDescent="0.25">
      <c r="A3" s="1">
        <v>-4</v>
      </c>
      <c r="B3" s="2">
        <v>44609</v>
      </c>
      <c r="C3">
        <v>501.760009765625</v>
      </c>
      <c r="D3">
        <v>235.38999938964841</v>
      </c>
      <c r="E3">
        <v>41.040000915527337</v>
      </c>
      <c r="F3">
        <v>46.119998931884773</v>
      </c>
      <c r="G3">
        <v>226.36000061035159</v>
      </c>
      <c r="H3">
        <v>172.3999938964844</v>
      </c>
      <c r="I3">
        <v>101.6999969482422</v>
      </c>
      <c r="J3">
        <v>111.879997253418</v>
      </c>
      <c r="K3">
        <v>103.80999755859381</v>
      </c>
      <c r="L3">
        <v>251.58000183105469</v>
      </c>
      <c r="M3">
        <v>10.560000419616699</v>
      </c>
      <c r="N3">
        <v>18.190000534057621</v>
      </c>
      <c r="O3">
        <v>11.430000305175779</v>
      </c>
      <c r="P3">
        <v>116.47573089599609</v>
      </c>
      <c r="Q3">
        <v>4380.259765625</v>
      </c>
      <c r="R3">
        <v>14171.740234375</v>
      </c>
    </row>
    <row r="4" spans="1:18" x14ac:dyDescent="0.25">
      <c r="A4" s="1">
        <v>-3</v>
      </c>
      <c r="B4" s="2">
        <v>44610</v>
      </c>
      <c r="C4">
        <v>498.64999389648438</v>
      </c>
      <c r="D4">
        <v>233.50999450683591</v>
      </c>
      <c r="E4">
        <v>41.200000762939453</v>
      </c>
      <c r="F4">
        <v>46.740001678466797</v>
      </c>
      <c r="G4">
        <v>228.27000427246091</v>
      </c>
      <c r="H4">
        <v>171.77000427246091</v>
      </c>
      <c r="I4">
        <v>100.5800018310547</v>
      </c>
      <c r="J4">
        <v>107.55999755859381</v>
      </c>
      <c r="K4">
        <v>95.870002746582031</v>
      </c>
      <c r="L4">
        <v>248.13999938964841</v>
      </c>
      <c r="M4">
        <v>10.510000228881839</v>
      </c>
      <c r="N4">
        <v>17.309999465942379</v>
      </c>
      <c r="O4">
        <v>11.189999580383301</v>
      </c>
      <c r="P4">
        <v>117.4951477050781</v>
      </c>
      <c r="Q4">
        <v>4348.8701171875</v>
      </c>
      <c r="R4">
        <v>14009.5400390625</v>
      </c>
    </row>
    <row r="5" spans="1:18" x14ac:dyDescent="0.25">
      <c r="A5" s="1">
        <v>-2</v>
      </c>
      <c r="B5" s="2">
        <v>44614</v>
      </c>
      <c r="C5">
        <v>494.1099853515625</v>
      </c>
      <c r="D5">
        <v>237.30000305175781</v>
      </c>
      <c r="E5">
        <v>40.630001068115227</v>
      </c>
      <c r="F5">
        <v>46.909999847412109</v>
      </c>
      <c r="G5">
        <v>226.46000671386719</v>
      </c>
      <c r="H5">
        <v>164.3399963378906</v>
      </c>
      <c r="I5">
        <v>103.7200012207031</v>
      </c>
      <c r="J5">
        <v>107.1600036621094</v>
      </c>
      <c r="K5">
        <v>94.730003356933594</v>
      </c>
      <c r="L5">
        <v>250.21000671386719</v>
      </c>
      <c r="M5">
        <v>9.9799995422363281</v>
      </c>
      <c r="N5">
        <v>16.5</v>
      </c>
      <c r="O5">
        <v>10.88000011444092</v>
      </c>
      <c r="P5">
        <v>119.3883514404297</v>
      </c>
      <c r="Q5">
        <v>4304.759765625</v>
      </c>
      <c r="R5">
        <v>13870.5302734375</v>
      </c>
    </row>
    <row r="6" spans="1:18" x14ac:dyDescent="0.25">
      <c r="A6" s="1">
        <v>-1</v>
      </c>
      <c r="B6" s="2">
        <v>44615</v>
      </c>
      <c r="C6">
        <v>482.66000366210938</v>
      </c>
      <c r="D6">
        <v>234.8800048828125</v>
      </c>
      <c r="E6">
        <v>39.909999847412109</v>
      </c>
      <c r="F6">
        <v>45.110000610351563</v>
      </c>
      <c r="G6">
        <v>223.08000183105469</v>
      </c>
      <c r="H6">
        <v>163.82000732421881</v>
      </c>
      <c r="I6">
        <v>103.0299987792969</v>
      </c>
      <c r="J6">
        <v>104.5400009155273</v>
      </c>
      <c r="K6">
        <v>91.339996337890625</v>
      </c>
      <c r="L6">
        <v>253.6199951171875</v>
      </c>
      <c r="M6">
        <v>19.35000038146973</v>
      </c>
      <c r="N6">
        <v>16.04999923706055</v>
      </c>
      <c r="O6">
        <v>10.64000034332275</v>
      </c>
      <c r="P6">
        <v>119.0097122192383</v>
      </c>
      <c r="Q6">
        <v>4225.5</v>
      </c>
      <c r="R6">
        <v>13509.4296875</v>
      </c>
    </row>
    <row r="7" spans="1:18" x14ac:dyDescent="0.25">
      <c r="A7" s="1">
        <v>0</v>
      </c>
      <c r="B7" s="2">
        <v>44616</v>
      </c>
      <c r="C7">
        <v>509.14999389648438</v>
      </c>
      <c r="D7">
        <v>235.58000183105469</v>
      </c>
      <c r="E7">
        <v>39.200000762939453</v>
      </c>
      <c r="F7">
        <v>44.189998626708977</v>
      </c>
      <c r="G7">
        <v>228.4700012207031</v>
      </c>
      <c r="H7">
        <v>162.3999938964844</v>
      </c>
      <c r="I7">
        <v>103.3300018310547</v>
      </c>
      <c r="J7">
        <v>113.0400009155273</v>
      </c>
      <c r="K7">
        <v>108.379997253418</v>
      </c>
      <c r="L7">
        <v>257.70001220703119</v>
      </c>
      <c r="M7">
        <v>19.229999542236332</v>
      </c>
      <c r="N7">
        <v>16.35000038146973</v>
      </c>
      <c r="O7">
        <v>11.10999965667725</v>
      </c>
      <c r="P7">
        <v>119.8834915161133</v>
      </c>
      <c r="Q7">
        <v>4288.7001953125</v>
      </c>
      <c r="R7">
        <v>13974.669921875</v>
      </c>
    </row>
    <row r="8" spans="1:18" x14ac:dyDescent="0.25">
      <c r="A8" s="1">
        <v>1</v>
      </c>
      <c r="B8" s="2">
        <v>44617</v>
      </c>
      <c r="C8">
        <v>512.55999755859375</v>
      </c>
      <c r="D8">
        <v>237.88999938964841</v>
      </c>
      <c r="E8">
        <v>40.5</v>
      </c>
      <c r="F8">
        <v>45.419998168945313</v>
      </c>
      <c r="G8">
        <v>233.99000549316409</v>
      </c>
      <c r="H8">
        <v>166.8800048828125</v>
      </c>
      <c r="I8">
        <v>105.8399963378906</v>
      </c>
      <c r="J8">
        <v>113.2200012207031</v>
      </c>
      <c r="K8">
        <v>109.26999664306641</v>
      </c>
      <c r="L8">
        <v>265.79000854492188</v>
      </c>
      <c r="M8">
        <v>19.309999465942379</v>
      </c>
      <c r="N8">
        <v>16.360000610351559</v>
      </c>
      <c r="O8">
        <v>11.44999980926514</v>
      </c>
      <c r="P8">
        <v>123.0097122192383</v>
      </c>
      <c r="Q8">
        <v>4384.64990234375</v>
      </c>
      <c r="R8">
        <v>14189.16015625</v>
      </c>
    </row>
    <row r="9" spans="1:18" x14ac:dyDescent="0.25">
      <c r="A9" s="1">
        <v>2</v>
      </c>
      <c r="B9" s="2">
        <v>44620</v>
      </c>
      <c r="C9">
        <v>511.45999145507813</v>
      </c>
      <c r="D9">
        <v>234.19999694824219</v>
      </c>
      <c r="E9">
        <v>40.439998626708977</v>
      </c>
      <c r="F9">
        <v>43.529998779296882</v>
      </c>
      <c r="G9">
        <v>230.1199951171875</v>
      </c>
      <c r="H9">
        <v>157.3399963378906</v>
      </c>
      <c r="I9">
        <v>104.9899978637695</v>
      </c>
      <c r="J9">
        <v>111.4899978637695</v>
      </c>
      <c r="K9">
        <v>116.4199981689453</v>
      </c>
      <c r="L9">
        <v>263.35000610351563</v>
      </c>
      <c r="M9">
        <v>19.280000686645511</v>
      </c>
      <c r="N9">
        <v>18.229999542236332</v>
      </c>
      <c r="O9">
        <v>11.19999980926514</v>
      </c>
      <c r="P9">
        <v>123.4854354858398</v>
      </c>
      <c r="Q9">
        <v>4373.93994140625</v>
      </c>
      <c r="R9">
        <v>14237.8095703125</v>
      </c>
    </row>
    <row r="10" spans="1:18" x14ac:dyDescent="0.25">
      <c r="A10" s="1">
        <v>3</v>
      </c>
      <c r="B10" s="2">
        <v>44621</v>
      </c>
      <c r="C10">
        <v>500.97000122070313</v>
      </c>
      <c r="D10">
        <v>226.11000061035159</v>
      </c>
      <c r="E10">
        <v>38.180000305175781</v>
      </c>
      <c r="F10">
        <v>41.270000457763672</v>
      </c>
      <c r="G10">
        <v>227.83000183105469</v>
      </c>
      <c r="H10">
        <v>143.99000549316409</v>
      </c>
      <c r="I10">
        <v>103.6600036621094</v>
      </c>
      <c r="J10">
        <v>110.4199981689453</v>
      </c>
      <c r="K10">
        <v>117.65000152587891</v>
      </c>
      <c r="L10">
        <v>262.6199951171875</v>
      </c>
      <c r="M10">
        <v>19.04000091552734</v>
      </c>
      <c r="N10">
        <v>19.030000686645511</v>
      </c>
      <c r="O10">
        <v>10.920000076293951</v>
      </c>
      <c r="P10">
        <v>124.13999938964839</v>
      </c>
      <c r="Q10">
        <v>4306.259765625</v>
      </c>
      <c r="R10">
        <v>14005.990234375</v>
      </c>
    </row>
    <row r="11" spans="1:18" x14ac:dyDescent="0.25">
      <c r="A11" s="1">
        <v>4</v>
      </c>
      <c r="B11" s="2">
        <v>44622</v>
      </c>
      <c r="C11">
        <v>496.1400146484375</v>
      </c>
      <c r="D11">
        <v>235.52000427246091</v>
      </c>
      <c r="E11">
        <v>39.659999847412109</v>
      </c>
      <c r="F11">
        <v>42.009998321533203</v>
      </c>
      <c r="G11">
        <v>232.3699951171875</v>
      </c>
      <c r="H11">
        <v>152.77000427246091</v>
      </c>
      <c r="I11">
        <v>106.379997253418</v>
      </c>
      <c r="J11">
        <v>109.23000335693359</v>
      </c>
      <c r="K11">
        <v>119.8000030517578</v>
      </c>
      <c r="L11">
        <v>268.489990234375</v>
      </c>
      <c r="M11">
        <v>19.10000038146973</v>
      </c>
      <c r="N11">
        <v>19.590000152587891</v>
      </c>
      <c r="O11">
        <v>11.61999988555908</v>
      </c>
      <c r="P11">
        <v>122.69000244140619</v>
      </c>
      <c r="Q11">
        <v>4386.5400390625</v>
      </c>
      <c r="R11">
        <v>14243.6904296875</v>
      </c>
    </row>
    <row r="12" spans="1:18" x14ac:dyDescent="0.25">
      <c r="A12" s="1">
        <v>5</v>
      </c>
      <c r="B12" s="2">
        <v>44623</v>
      </c>
      <c r="C12">
        <v>477.45001220703119</v>
      </c>
      <c r="D12">
        <v>233.33000183105469</v>
      </c>
      <c r="E12">
        <v>39.119998931884773</v>
      </c>
      <c r="F12">
        <v>42.229999542236328</v>
      </c>
      <c r="G12">
        <v>233.3699951171875</v>
      </c>
      <c r="H12">
        <v>151.0299987792969</v>
      </c>
      <c r="I12">
        <v>107.65000152587891</v>
      </c>
      <c r="J12">
        <v>102.9899978637695</v>
      </c>
      <c r="K12">
        <v>104</v>
      </c>
      <c r="L12">
        <v>266.47000122070313</v>
      </c>
      <c r="M12">
        <v>19.25</v>
      </c>
      <c r="N12">
        <v>19.530000686645511</v>
      </c>
      <c r="O12">
        <v>11.659999847412109</v>
      </c>
      <c r="P12">
        <v>122.129997253418</v>
      </c>
      <c r="Q12">
        <v>4363.490234375</v>
      </c>
      <c r="R12">
        <v>14035.2099609375</v>
      </c>
    </row>
    <row r="13" spans="1:18" x14ac:dyDescent="0.25">
      <c r="A13" s="1">
        <v>6</v>
      </c>
      <c r="B13" s="2">
        <v>44624</v>
      </c>
      <c r="C13">
        <v>464.48001098632813</v>
      </c>
      <c r="D13">
        <v>226.33000183105469</v>
      </c>
      <c r="E13">
        <v>37.909999847412109</v>
      </c>
      <c r="F13">
        <v>42.209999084472663</v>
      </c>
      <c r="G13">
        <v>227</v>
      </c>
      <c r="H13">
        <v>143.1600036621094</v>
      </c>
      <c r="I13">
        <v>108.30999755859381</v>
      </c>
      <c r="J13">
        <v>96.589996337890625</v>
      </c>
      <c r="K13">
        <v>100.9100036621094</v>
      </c>
      <c r="L13">
        <v>267.10000610351563</v>
      </c>
      <c r="M13">
        <v>18.860000610351559</v>
      </c>
      <c r="N13">
        <v>19.379999160766602</v>
      </c>
      <c r="O13">
        <v>12.329999923706049</v>
      </c>
      <c r="P13">
        <v>120.44000244140619</v>
      </c>
      <c r="Q13">
        <v>4328.8701171875</v>
      </c>
      <c r="R13">
        <v>13837.830078125</v>
      </c>
    </row>
    <row r="14" spans="1:18" x14ac:dyDescent="0.25">
      <c r="A14" s="1">
        <v>7</v>
      </c>
      <c r="B14" s="2">
        <v>44627</v>
      </c>
      <c r="C14">
        <v>435.57000732421881</v>
      </c>
      <c r="D14">
        <v>219.1300048828125</v>
      </c>
      <c r="E14">
        <v>35.970001220703118</v>
      </c>
      <c r="F14">
        <v>40.979999542236328</v>
      </c>
      <c r="G14">
        <v>216.6600036621094</v>
      </c>
      <c r="H14">
        <v>129.1300048828125</v>
      </c>
      <c r="I14">
        <v>106.63999938964839</v>
      </c>
      <c r="J14">
        <v>89.180000305175781</v>
      </c>
      <c r="K14">
        <v>92.160003662109375</v>
      </c>
      <c r="L14">
        <v>253.4100036621094</v>
      </c>
      <c r="M14">
        <v>18.170000076293949</v>
      </c>
      <c r="N14">
        <v>18.35000038146973</v>
      </c>
      <c r="O14">
        <v>10.97999954223633</v>
      </c>
      <c r="P14">
        <v>116.6800003051758</v>
      </c>
      <c r="Q14">
        <v>4201.08984375</v>
      </c>
      <c r="R14">
        <v>13319.3798828125</v>
      </c>
    </row>
    <row r="15" spans="1:18" x14ac:dyDescent="0.25">
      <c r="A15" s="1">
        <v>8</v>
      </c>
      <c r="B15" s="2">
        <v>44628</v>
      </c>
      <c r="C15">
        <v>415.010009765625</v>
      </c>
      <c r="D15">
        <v>228.21000671386719</v>
      </c>
      <c r="E15">
        <v>35.509998321533203</v>
      </c>
      <c r="F15">
        <v>41.610000610351563</v>
      </c>
      <c r="G15">
        <v>210.55999755859381</v>
      </c>
      <c r="H15">
        <v>133.3699951171875</v>
      </c>
      <c r="I15">
        <v>104.0899963378906</v>
      </c>
      <c r="J15">
        <v>87.699996948242188</v>
      </c>
      <c r="K15">
        <v>92.150001525878906</v>
      </c>
      <c r="L15">
        <v>245.71000671386719</v>
      </c>
      <c r="M15">
        <v>18.10000038146973</v>
      </c>
      <c r="N15">
        <v>18.239999771118161</v>
      </c>
      <c r="O15">
        <v>11.039999961853029</v>
      </c>
      <c r="P15">
        <v>115.75</v>
      </c>
      <c r="Q15">
        <v>4170.7001953125</v>
      </c>
      <c r="R15">
        <v>13267.6103515625</v>
      </c>
    </row>
    <row r="16" spans="1:18" x14ac:dyDescent="0.25">
      <c r="A16" s="1">
        <v>9</v>
      </c>
      <c r="B16" s="2">
        <v>44629</v>
      </c>
      <c r="C16">
        <v>442.04998779296881</v>
      </c>
      <c r="D16">
        <v>230.25</v>
      </c>
      <c r="E16">
        <v>36.959999084472663</v>
      </c>
      <c r="F16">
        <v>42.169998168945313</v>
      </c>
      <c r="G16">
        <v>219.21000671386719</v>
      </c>
      <c r="H16">
        <v>141.25</v>
      </c>
      <c r="I16">
        <v>103.5800018310547</v>
      </c>
      <c r="J16">
        <v>98.930000305175781</v>
      </c>
      <c r="K16">
        <v>98.400001525878906</v>
      </c>
      <c r="L16">
        <v>249.69000244140619</v>
      </c>
      <c r="M16">
        <v>18.379999160766602</v>
      </c>
      <c r="N16">
        <v>18.629999160766602</v>
      </c>
      <c r="O16">
        <v>11.960000038146971</v>
      </c>
      <c r="P16">
        <v>117.63999938964839</v>
      </c>
      <c r="Q16">
        <v>4277.8798828125</v>
      </c>
      <c r="R16">
        <v>13742.2001953125</v>
      </c>
    </row>
    <row r="17" spans="1:18" x14ac:dyDescent="0.25">
      <c r="A17" s="1">
        <v>10</v>
      </c>
      <c r="B17" s="2">
        <v>44630</v>
      </c>
      <c r="C17">
        <v>430.08999633789063</v>
      </c>
      <c r="D17">
        <v>230.8500061035156</v>
      </c>
      <c r="E17">
        <v>37.970001220703118</v>
      </c>
      <c r="F17">
        <v>42.040000915527337</v>
      </c>
      <c r="G17">
        <v>216.94000244140619</v>
      </c>
      <c r="H17">
        <v>138.16999816894531</v>
      </c>
      <c r="I17">
        <v>104.4599990844727</v>
      </c>
      <c r="J17">
        <v>94.910003662109375</v>
      </c>
      <c r="K17">
        <v>97.529998779296875</v>
      </c>
      <c r="L17">
        <v>248.3699951171875</v>
      </c>
      <c r="M17">
        <v>18.29999923706055</v>
      </c>
      <c r="N17">
        <v>18.610000610351559</v>
      </c>
      <c r="O17">
        <v>12.829999923706049</v>
      </c>
      <c r="P17">
        <v>119.3399963378906</v>
      </c>
      <c r="Q17">
        <v>4259.52001953125</v>
      </c>
      <c r="R17">
        <v>13591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C4BF-1905-4799-9778-50ECD8772BE9}">
  <dimension ref="A1:M55"/>
  <sheetViews>
    <sheetView showGridLines="0" tabSelected="1" topLeftCell="A19" zoomScaleNormal="100" workbookViewId="0">
      <selection activeCell="J21" sqref="J21:J36"/>
    </sheetView>
  </sheetViews>
  <sheetFormatPr defaultRowHeight="15" x14ac:dyDescent="0.25"/>
  <cols>
    <col min="7" max="7" width="10.28515625" bestFit="1" customWidth="1"/>
    <col min="8" max="8" width="13.7109375" bestFit="1" customWidth="1"/>
  </cols>
  <sheetData>
    <row r="1" spans="1:13" x14ac:dyDescent="0.25">
      <c r="A1" s="1" t="s">
        <v>26</v>
      </c>
      <c r="B1" s="1" t="str">
        <f>cars!B2</f>
        <v>LEA</v>
      </c>
      <c r="C1" s="1" t="s">
        <v>38</v>
      </c>
      <c r="D1" s="1" t="str">
        <f>"R "&amp;B1</f>
        <v>R LEA</v>
      </c>
      <c r="E1" s="1" t="s">
        <v>39</v>
      </c>
      <c r="F1" s="1" t="s">
        <v>40</v>
      </c>
      <c r="G1" s="7" t="s">
        <v>41</v>
      </c>
      <c r="H1" s="7" t="s">
        <v>42</v>
      </c>
      <c r="I1" s="7" t="s">
        <v>43</v>
      </c>
      <c r="J1" s="11"/>
      <c r="L1" s="8" t="s">
        <v>44</v>
      </c>
      <c r="M1">
        <f>STEYX(estimation_returns!P2:P31,estimation_returns!C2:C31)</f>
        <v>2.2165537601524142E-2</v>
      </c>
    </row>
    <row r="2" spans="1:13" x14ac:dyDescent="0.25">
      <c r="A2" s="1">
        <v>-5</v>
      </c>
      <c r="B2">
        <f>VLOOKUP($A2,window_set!$A:$BN,MATCH($B$1,window_set!$A$1:$BN$1,0),0)</f>
        <v>175.55999755859381</v>
      </c>
      <c r="C2">
        <v>447.5009765625</v>
      </c>
      <c r="D2" s="6">
        <f>VLOOKUP(A2,window_returns!$A:$BN,MATCH($B$1,window_returns!$A$1:$BN$1,0),0)</f>
        <v>2.2239999999999998E-3</v>
      </c>
      <c r="E2" s="6">
        <v>8.8099999999999995E-4</v>
      </c>
      <c r="F2" s="6">
        <f>D2-(VLOOKUP($B$1,regression_results!B:F,4,0)+VLOOKUP($B$1,regression_results!B:F,5,0)*E2)</f>
        <v>8.3707866471056675E-4</v>
      </c>
      <c r="G2" s="10">
        <f t="shared" ref="G2:G17" si="0">F2/$M$1</f>
        <v>3.7764870844053326E-2</v>
      </c>
      <c r="H2" s="5" t="str">
        <f>IF(ABS(G2)&gt;1.96,"Rejeita H0","Não rejeita H0")</f>
        <v>Não rejeita H0</v>
      </c>
      <c r="J2" t="str">
        <f>A2&amp;"&amp;"&amp;ROUND(B2,2)&amp;"&amp;"&amp;ROUND(C2,0)&amp;"&amp;"&amp;ROUND(D2*100,2)&amp;"\%&amp;"&amp;ROUND(E2*100,2)&amp;"\%&amp;"&amp;ROUND(F2*100,2)&amp;"\%&amp;"&amp;ROUND(G2,2)&amp;"&amp;"&amp;H2&amp;"&amp;"&amp;IF(I2=""," &amp; ",ROUND(I2*100,2)&amp;"\%\\")</f>
        <v xml:space="preserve">-5&amp;175.56&amp;448&amp;0.22\%&amp;0.09\%&amp;0.08\%&amp;0.04&amp;Não rejeita H0&amp; &amp; </v>
      </c>
    </row>
    <row r="3" spans="1:13" x14ac:dyDescent="0.25">
      <c r="A3" s="1">
        <v>-4</v>
      </c>
      <c r="B3">
        <f>VLOOKUP($A3,window_set!$A:$BN,MATCH($B$1,window_set!$A$1:$BN$1,0),0)</f>
        <v>172.3999938964844</v>
      </c>
      <c r="C3">
        <v>438.02597656250003</v>
      </c>
      <c r="D3" s="6">
        <f>VLOOKUP(A3,window_returns!$A:$BN,MATCH($B$1,window_returns!$A$1:$BN$1,0),0)</f>
        <v>-1.8164E-2</v>
      </c>
      <c r="E3" s="6">
        <v>-2.1401E-2</v>
      </c>
      <c r="F3" s="6">
        <f>D3-(VLOOKUP($B$1,regression_results!B:F,4,0)+VLOOKUP($B$1,regression_results!B:F,5,0)*E3)</f>
        <v>2.9033510898930984E-3</v>
      </c>
      <c r="G3" s="10">
        <f t="shared" si="0"/>
        <v>0.1309849164088607</v>
      </c>
      <c r="H3" s="5" t="str">
        <f t="shared" ref="H3:H17" si="1">IF(ABS(G3)&gt;1.96,"Rejeita H0","Não rejeita H0")</f>
        <v>Não rejeita H0</v>
      </c>
      <c r="J3" t="str">
        <f t="shared" ref="J3:J17" si="2">A3&amp;"&amp;"&amp;ROUND(B3,2)&amp;"&amp;"&amp;ROUND(C3,0)&amp;"&amp;"&amp;ROUND(D3*100,2)&amp;"\%&amp;"&amp;ROUND(E3*100,2)&amp;"\%&amp;"&amp;ROUND(F3*100,2)&amp;"\%&amp;"&amp;ROUND(G3,2)&amp;"&amp;"&amp;H3&amp;"&amp;"&amp;IF(I3=""," &amp; ",ROUND(I3*100,2)&amp;"\%\\")</f>
        <v xml:space="preserve">-4&amp;172.4&amp;438&amp;-1.82\%&amp;-2.14\%&amp;0.29\%&amp;0.13&amp;Não rejeita H0&amp; &amp; </v>
      </c>
    </row>
    <row r="4" spans="1:13" x14ac:dyDescent="0.25">
      <c r="A4" s="1">
        <v>-3</v>
      </c>
      <c r="B4">
        <f>VLOOKUP($A4,window_set!$A:$BN,MATCH($B$1,window_set!$A$1:$BN$1,0),0)</f>
        <v>171.77000427246091</v>
      </c>
      <c r="C4">
        <v>434.88701171875005</v>
      </c>
      <c r="D4" s="6">
        <f>VLOOKUP(A4,window_returns!$A:$BN,MATCH($B$1,window_returns!$A$1:$BN$1,0),0)</f>
        <v>-3.6610000000000002E-3</v>
      </c>
      <c r="E4" s="6">
        <v>-7.1919999999999996E-3</v>
      </c>
      <c r="F4" s="6">
        <f>D4-(VLOOKUP($B$1,regression_results!B:F,4,0)+VLOOKUP($B$1,regression_results!B:F,5,0)*E4)</f>
        <v>3.0874947534143878E-3</v>
      </c>
      <c r="G4" s="10">
        <f t="shared" si="0"/>
        <v>0.13929257250237351</v>
      </c>
      <c r="H4" s="5" t="str">
        <f t="shared" si="1"/>
        <v>Não rejeita H0</v>
      </c>
      <c r="J4" t="str">
        <f t="shared" si="2"/>
        <v xml:space="preserve">-3&amp;171.77&amp;435&amp;-0.37\%&amp;-0.72\%&amp;0.31\%&amp;0.14&amp;Não rejeita H0&amp; &amp; </v>
      </c>
    </row>
    <row r="5" spans="1:13" x14ac:dyDescent="0.25">
      <c r="A5" s="1">
        <v>-2</v>
      </c>
      <c r="B5">
        <f>VLOOKUP($A5,window_set!$A:$BN,MATCH($B$1,window_set!$A$1:$BN$1,0),0)</f>
        <v>164.3399963378906</v>
      </c>
      <c r="C5">
        <v>430.47597656250002</v>
      </c>
      <c r="D5" s="6">
        <f>VLOOKUP(A5,window_returns!$A:$BN,MATCH($B$1,window_returns!$A$1:$BN$1,0),0)</f>
        <v>-4.4219000000000001E-2</v>
      </c>
      <c r="E5" s="6">
        <v>-1.0194999999999999E-2</v>
      </c>
      <c r="F5" s="6">
        <f>D5-(VLOOKUP($B$1,regression_results!B:F,4,0)+VLOOKUP($B$1,regression_results!B:F,5,0)*E5)</f>
        <v>-3.4444287667695785E-2</v>
      </c>
      <c r="G5" s="10">
        <f t="shared" si="0"/>
        <v>-1.5539567903522147</v>
      </c>
      <c r="H5" s="5" t="str">
        <f t="shared" si="1"/>
        <v>Não rejeita H0</v>
      </c>
      <c r="J5" t="str">
        <f t="shared" si="2"/>
        <v xml:space="preserve">-2&amp;164.34&amp;430&amp;-4.42\%&amp;-1.02\%&amp;-3.44\%&amp;-1.55&amp;Não rejeita H0&amp; &amp; </v>
      </c>
    </row>
    <row r="6" spans="1:13" x14ac:dyDescent="0.25">
      <c r="A6" s="1">
        <v>-1</v>
      </c>
      <c r="B6">
        <f>VLOOKUP($A6,window_set!$A:$BN,MATCH($B$1,window_set!$A$1:$BN$1,0),0)</f>
        <v>163.82000732421881</v>
      </c>
      <c r="C6">
        <v>422.55</v>
      </c>
      <c r="D6" s="6">
        <f>VLOOKUP(A6,window_returns!$A:$BN,MATCH($B$1,window_returns!$A$1:$BN$1,0),0)</f>
        <v>-3.1689999999999999E-3</v>
      </c>
      <c r="E6" s="6">
        <v>-1.8584E-2</v>
      </c>
      <c r="F6" s="6">
        <f>D6-(VLOOKUP($B$1,regression_results!B:F,4,0)+VLOOKUP($B$1,regression_results!B:F,5,0)*E6)</f>
        <v>1.5059571562842598E-2</v>
      </c>
      <c r="G6" s="10">
        <f>F6/$M$1</f>
        <v>0.67941377437229744</v>
      </c>
      <c r="H6" s="5" t="str">
        <f t="shared" si="1"/>
        <v>Não rejeita H0</v>
      </c>
      <c r="J6" t="str">
        <f t="shared" si="2"/>
        <v xml:space="preserve">-1&amp;163.82&amp;423&amp;-0.32\%&amp;-1.86\%&amp;1.51\%&amp;0.68&amp;Não rejeita H0&amp; &amp; </v>
      </c>
    </row>
    <row r="7" spans="1:13" x14ac:dyDescent="0.25">
      <c r="A7" s="1">
        <v>0</v>
      </c>
      <c r="B7">
        <f>VLOOKUP($A7,window_set!$A:$BN,MATCH($B$1,window_set!$A$1:$BN$1,0),0)</f>
        <v>162.3999938964844</v>
      </c>
      <c r="C7">
        <v>428.87001953125002</v>
      </c>
      <c r="D7" s="6">
        <f>VLOOKUP(A7,window_returns!$A:$BN,MATCH($B$1,window_returns!$A$1:$BN$1,0),0)</f>
        <v>-8.7060000000000002E-3</v>
      </c>
      <c r="E7" s="6">
        <v>1.4846E-2</v>
      </c>
      <c r="F7" s="6">
        <f>D7-(VLOOKUP($B$1,regression_results!B:F,4,0)+VLOOKUP($B$1,regression_results!B:F,5,0)*E7)</f>
        <v>-2.4165891195161708E-2</v>
      </c>
      <c r="G7" s="10">
        <f t="shared" si="0"/>
        <v>-1.0902461122125013</v>
      </c>
      <c r="H7" s="5" t="str">
        <f t="shared" si="1"/>
        <v>Não rejeita H0</v>
      </c>
      <c r="I7" s="9">
        <f>F7</f>
        <v>-2.4165891195161708E-2</v>
      </c>
      <c r="J7" t="str">
        <f t="shared" si="2"/>
        <v>0&amp;162.4&amp;429&amp;-0.87\%&amp;1.48\%&amp;-2.42\%&amp;-1.09&amp;Não rejeita H0&amp;-2.42\%\\</v>
      </c>
    </row>
    <row r="8" spans="1:13" x14ac:dyDescent="0.25">
      <c r="A8" s="1">
        <v>1</v>
      </c>
      <c r="B8">
        <f>VLOOKUP($A8,window_set!$A:$BN,MATCH($B$1,window_set!$A$1:$BN$1,0),0)</f>
        <v>166.8800048828125</v>
      </c>
      <c r="C8">
        <v>438.46499023437502</v>
      </c>
      <c r="D8" s="6">
        <f>VLOOKUP(A8,window_returns!$A:$BN,MATCH($B$1,window_returns!$A$1:$BN$1,0),0)</f>
        <v>2.7213000000000001E-2</v>
      </c>
      <c r="E8" s="6">
        <v>2.2126E-2</v>
      </c>
      <c r="F8" s="6">
        <f>D8-(VLOOKUP($B$1,regression_results!B:F,4,0)+VLOOKUP($B$1,regression_results!B:F,5,0)*E8)</f>
        <v>4.4168237651053786E-3</v>
      </c>
      <c r="G8" s="10">
        <f t="shared" si="0"/>
        <v>0.19926535708304544</v>
      </c>
      <c r="H8" s="5" t="str">
        <f t="shared" si="1"/>
        <v>Não rejeita H0</v>
      </c>
      <c r="I8" s="9">
        <f>I7+F8</f>
        <v>-1.9749067430056329E-2</v>
      </c>
      <c r="J8" t="str">
        <f t="shared" si="2"/>
        <v>1&amp;166.88&amp;438&amp;2.72\%&amp;2.21\%&amp;0.44\%&amp;0.2&amp;Não rejeita H0&amp;-1.97\%\\</v>
      </c>
    </row>
    <row r="9" spans="1:13" x14ac:dyDescent="0.25">
      <c r="A9" s="1">
        <v>2</v>
      </c>
      <c r="B9">
        <f>VLOOKUP($A9,window_set!$A:$BN,MATCH($B$1,window_set!$A$1:$BN$1,0),0)</f>
        <v>157.3399963378906</v>
      </c>
      <c r="C9">
        <v>437.39399414062501</v>
      </c>
      <c r="D9" s="6">
        <f>VLOOKUP(A9,window_returns!$A:$BN,MATCH($B$1,window_returns!$A$1:$BN$1,0),0)</f>
        <v>-5.8866000000000002E-2</v>
      </c>
      <c r="E9" s="6">
        <v>-2.4459999999999998E-3</v>
      </c>
      <c r="F9" s="6">
        <f>D9-(VLOOKUP($B$1,regression_results!B:F,4,0)+VLOOKUP($B$1,regression_results!B:F,5,0)*E9)</f>
        <v>-5.6900198762873035E-2</v>
      </c>
      <c r="G9" s="10">
        <f t="shared" si="0"/>
        <v>-2.5670570137202753</v>
      </c>
      <c r="H9" s="5" t="str">
        <f>IF(ABS(G9)&gt;1.96,"Rejeita H0","Não rejeita H0")</f>
        <v>Rejeita H0</v>
      </c>
      <c r="I9" s="9">
        <f t="shared" ref="I9:I17" si="3">I8+F9</f>
        <v>-7.6649266192929361E-2</v>
      </c>
      <c r="J9" t="str">
        <f t="shared" si="2"/>
        <v>2&amp;157.34&amp;437&amp;-5.89\%&amp;-0.24\%&amp;-5.69\%&amp;-2.57&amp;Rejeita H0&amp;-7.66\%\\</v>
      </c>
    </row>
    <row r="10" spans="1:13" x14ac:dyDescent="0.25">
      <c r="A10" s="1">
        <v>3</v>
      </c>
      <c r="B10">
        <f>VLOOKUP($A10,window_set!$A:$BN,MATCH($B$1,window_set!$A$1:$BN$1,0),0)</f>
        <v>143.99000549316409</v>
      </c>
      <c r="C10">
        <v>430.6259765625</v>
      </c>
      <c r="D10" s="6">
        <f>VLOOKUP(A10,window_returns!$A:$BN,MATCH($B$1,window_returns!$A$1:$BN$1,0),0)</f>
        <v>-8.8664999999999994E-2</v>
      </c>
      <c r="E10" s="6">
        <v>-1.5594E-2</v>
      </c>
      <c r="F10" s="6">
        <f>D10-(VLOOKUP($B$1,regression_results!B:F,4,0)+VLOOKUP($B$1,regression_results!B:F,5,0)*E10)</f>
        <v>-7.34495455070477E-2</v>
      </c>
      <c r="G10" s="10">
        <f t="shared" si="0"/>
        <v>-3.3136821144368356</v>
      </c>
      <c r="H10" s="5" t="str">
        <f t="shared" si="1"/>
        <v>Rejeita H0</v>
      </c>
      <c r="I10" s="9">
        <f t="shared" si="3"/>
        <v>-0.15009881169997707</v>
      </c>
      <c r="J10" t="str">
        <f t="shared" si="2"/>
        <v>3&amp;143.99&amp;431&amp;-8.87\%&amp;-1.56\%&amp;-7.34\%&amp;-3.31&amp;Rejeita H0&amp;-15.01\%\\</v>
      </c>
    </row>
    <row r="11" spans="1:13" x14ac:dyDescent="0.25">
      <c r="A11" s="1">
        <v>4</v>
      </c>
      <c r="B11">
        <f>VLOOKUP($A11,window_set!$A:$BN,MATCH($B$1,window_set!$A$1:$BN$1,0),0)</f>
        <v>152.77000427246091</v>
      </c>
      <c r="C11">
        <v>438.65400390625001</v>
      </c>
      <c r="D11" s="6">
        <f>VLOOKUP(A11,window_returns!$A:$BN,MATCH($B$1,window_returns!$A$1:$BN$1,0),0)</f>
        <v>5.919E-2</v>
      </c>
      <c r="E11" s="6">
        <v>1.8471000000000001E-2</v>
      </c>
      <c r="F11" s="6">
        <f>D11-(VLOOKUP($B$1,regression_results!B:F,4,0)+VLOOKUP($B$1,regression_results!B:F,5,0)*E11)</f>
        <v>4.007708225689436E-2</v>
      </c>
      <c r="G11" s="10">
        <f t="shared" si="0"/>
        <v>1.8080807683247253</v>
      </c>
      <c r="H11" s="5" t="str">
        <f t="shared" si="1"/>
        <v>Não rejeita H0</v>
      </c>
      <c r="I11" s="9">
        <f t="shared" si="3"/>
        <v>-0.11002172944308272</v>
      </c>
      <c r="J11" t="str">
        <f t="shared" si="2"/>
        <v>4&amp;152.77&amp;439&amp;5.92\%&amp;1.85\%&amp;4.01\%&amp;1.81&amp;Não rejeita H0&amp;-11\%\\</v>
      </c>
    </row>
    <row r="12" spans="1:13" x14ac:dyDescent="0.25">
      <c r="A12" s="1">
        <v>5</v>
      </c>
      <c r="B12">
        <f>VLOOKUP($A12,window_set!$A:$BN,MATCH($B$1,window_set!$A$1:$BN$1,0),0)</f>
        <v>151.0299987792969</v>
      </c>
      <c r="C12">
        <v>436.34902343750002</v>
      </c>
      <c r="D12" s="6">
        <f>VLOOKUP(A12,window_returns!$A:$BN,MATCH($B$1,window_returns!$A$1:$BN$1,0),0)</f>
        <v>-1.1455E-2</v>
      </c>
      <c r="E12" s="6">
        <v>-5.2690000000000002E-3</v>
      </c>
      <c r="F12" s="6">
        <f>D12-(VLOOKUP($B$1,regression_results!B:F,4,0)+VLOOKUP($B$1,regression_results!B:F,5,0)*E12)</f>
        <v>-6.6443728470535228E-3</v>
      </c>
      <c r="G12" s="10">
        <f t="shared" si="0"/>
        <v>-0.29976141190442607</v>
      </c>
      <c r="H12" s="5" t="str">
        <f t="shared" si="1"/>
        <v>Não rejeita H0</v>
      </c>
      <c r="I12" s="9">
        <f t="shared" si="3"/>
        <v>-0.11666610229013624</v>
      </c>
      <c r="J12" t="str">
        <f t="shared" si="2"/>
        <v>5&amp;151.03&amp;436&amp;-1.15\%&amp;-0.53\%&amp;-0.66\%&amp;-0.3&amp;Não rejeita H0&amp;-11.67\%\\</v>
      </c>
    </row>
    <row r="13" spans="1:13" x14ac:dyDescent="0.25">
      <c r="A13" s="1">
        <v>6</v>
      </c>
      <c r="B13">
        <f>VLOOKUP($A13,window_set!$A:$BN,MATCH($B$1,window_set!$A$1:$BN$1,0),0)</f>
        <v>143.1600036621094</v>
      </c>
      <c r="C13">
        <v>432.88701171875005</v>
      </c>
      <c r="D13" s="6">
        <f>VLOOKUP(A13,window_returns!$A:$BN,MATCH($B$1,window_returns!$A$1:$BN$1,0),0)</f>
        <v>-5.3516000000000001E-2</v>
      </c>
      <c r="E13" s="6">
        <v>-7.9660000000000009E-3</v>
      </c>
      <c r="F13" s="6">
        <f>D13-(VLOOKUP($B$1,regression_results!B:F,4,0)+VLOOKUP($B$1,regression_results!B:F,5,0)*E13)</f>
        <v>-4.5987521095383239E-2</v>
      </c>
      <c r="G13" s="10">
        <f t="shared" si="0"/>
        <v>-2.0747306887887556</v>
      </c>
      <c r="H13" s="5" t="str">
        <f t="shared" si="1"/>
        <v>Rejeita H0</v>
      </c>
      <c r="I13" s="9">
        <f t="shared" si="3"/>
        <v>-0.16265362338551947</v>
      </c>
      <c r="J13" t="str">
        <f t="shared" si="2"/>
        <v>6&amp;143.16&amp;433&amp;-5.35\%&amp;-0.8\%&amp;-4.6\%&amp;-2.07&amp;Rejeita H0&amp;-16.27\%\\</v>
      </c>
    </row>
    <row r="14" spans="1:13" x14ac:dyDescent="0.25">
      <c r="A14" s="1">
        <v>7</v>
      </c>
      <c r="B14">
        <f>VLOOKUP($A14,window_set!$A:$BN,MATCH($B$1,window_set!$A$1:$BN$1,0),0)</f>
        <v>129.1300048828125</v>
      </c>
      <c r="C14">
        <v>420.10898437500003</v>
      </c>
      <c r="D14" s="6">
        <f>VLOOKUP(A14,window_returns!$A:$BN,MATCH($B$1,window_returns!$A$1:$BN$1,0),0)</f>
        <v>-0.103143</v>
      </c>
      <c r="E14" s="6">
        <v>-2.9963E-2</v>
      </c>
      <c r="F14" s="6">
        <f>D14-(VLOOKUP($B$1,regression_results!B:F,4,0)+VLOOKUP($B$1,regression_results!B:F,5,0)*E14)</f>
        <v>-7.3447452136728708E-2</v>
      </c>
      <c r="G14" s="10">
        <f t="shared" si="0"/>
        <v>-3.313587671867626</v>
      </c>
      <c r="H14" s="5" t="str">
        <f t="shared" si="1"/>
        <v>Rejeita H0</v>
      </c>
      <c r="I14" s="9">
        <f t="shared" si="3"/>
        <v>-0.23610107552224818</v>
      </c>
      <c r="J14" t="str">
        <f t="shared" si="2"/>
        <v>7&amp;129.13&amp;420&amp;-10.31\%&amp;-3\%&amp;-7.34\%&amp;-3.31&amp;Rejeita H0&amp;-23.61\%\\</v>
      </c>
    </row>
    <row r="15" spans="1:13" x14ac:dyDescent="0.25">
      <c r="A15" s="1">
        <v>8</v>
      </c>
      <c r="B15">
        <f>VLOOKUP($A15,window_set!$A:$BN,MATCH($B$1,window_set!$A$1:$BN$1,0),0)</f>
        <v>133.3699951171875</v>
      </c>
      <c r="C15">
        <v>417.07001953125001</v>
      </c>
      <c r="D15" s="6">
        <f>VLOOKUP(A15,window_returns!$A:$BN,MATCH($B$1,window_returns!$A$1:$BN$1,0),0)</f>
        <v>3.2307000000000002E-2</v>
      </c>
      <c r="E15" s="6">
        <v>-7.26E-3</v>
      </c>
      <c r="F15" s="6">
        <f>D15-(VLOOKUP($B$1,regression_results!B:F,4,0)+VLOOKUP($B$1,regression_results!B:F,5,0)*E15)</f>
        <v>3.9124020492796514E-2</v>
      </c>
      <c r="G15" s="10">
        <f t="shared" si="0"/>
        <v>1.7650833106843427</v>
      </c>
      <c r="H15" s="5" t="str">
        <f t="shared" si="1"/>
        <v>Não rejeita H0</v>
      </c>
      <c r="I15" s="9">
        <f t="shared" si="3"/>
        <v>-0.19697705502945168</v>
      </c>
      <c r="J15" t="str">
        <f t="shared" si="2"/>
        <v>8&amp;133.37&amp;417&amp;3.23\%&amp;-0.73\%&amp;3.91\%&amp;1.77&amp;Não rejeita H0&amp;-19.7\%\\</v>
      </c>
    </row>
    <row r="16" spans="1:13" x14ac:dyDescent="0.25">
      <c r="A16" s="1">
        <v>9</v>
      </c>
      <c r="B16">
        <f>VLOOKUP($A16,window_set!$A:$BN,MATCH($B$1,window_set!$A$1:$BN$1,0),0)</f>
        <v>141.25</v>
      </c>
      <c r="C16">
        <v>427.78798828125002</v>
      </c>
      <c r="D16" s="6">
        <f>VLOOKUP(A16,window_returns!$A:$BN,MATCH($B$1,window_returns!$A$1:$BN$1,0),0)</f>
        <v>5.7403999999999997E-2</v>
      </c>
      <c r="E16" s="6">
        <v>2.5374000000000001E-2</v>
      </c>
      <c r="F16" s="6">
        <f>D16-(VLOOKUP($B$1,regression_results!B:F,4,0)+VLOOKUP($B$1,regression_results!B:F,5,0)*E16)</f>
        <v>3.1334711978147606E-2</v>
      </c>
      <c r="G16" s="10">
        <f t="shared" si="0"/>
        <v>1.413668034651818</v>
      </c>
      <c r="H16" s="5" t="str">
        <f t="shared" si="1"/>
        <v>Não rejeita H0</v>
      </c>
      <c r="I16" s="9">
        <f t="shared" si="3"/>
        <v>-0.16564234305130407</v>
      </c>
      <c r="J16" t="str">
        <f t="shared" si="2"/>
        <v>9&amp;141.25&amp;428&amp;5.74\%&amp;2.54\%&amp;3.13\%&amp;1.41&amp;Não rejeita H0&amp;-16.56\%\\</v>
      </c>
    </row>
    <row r="17" spans="1:13" x14ac:dyDescent="0.25">
      <c r="A17" s="1">
        <v>10</v>
      </c>
      <c r="B17">
        <f>VLOOKUP($A17,window_set!$A:$BN,MATCH($B$1,window_set!$A$1:$BN$1,0),0)</f>
        <v>138.16999816894531</v>
      </c>
      <c r="C17">
        <v>425.95200195312503</v>
      </c>
      <c r="D17" s="6">
        <f>VLOOKUP(A17,window_returns!$A:$BN,MATCH($B$1,window_returns!$A$1:$BN$1,0),0)</f>
        <v>-2.2047000000000001E-2</v>
      </c>
      <c r="E17" s="6">
        <v>-4.3010000000000001E-3</v>
      </c>
      <c r="F17" s="6">
        <f>D17-(VLOOKUP($B$1,regression_results!B:F,4,0)+VLOOKUP($B$1,regression_results!B:F,5,0)*E17)</f>
        <v>-1.8211856901787241E-2</v>
      </c>
      <c r="G17" s="10">
        <f t="shared" si="0"/>
        <v>-0.82162937931787228</v>
      </c>
      <c r="H17" s="5" t="str">
        <f t="shared" si="1"/>
        <v>Não rejeita H0</v>
      </c>
      <c r="I17" s="9">
        <f t="shared" si="3"/>
        <v>-0.18385419995309132</v>
      </c>
      <c r="J17" t="str">
        <f t="shared" si="2"/>
        <v>10&amp;138.17&amp;426&amp;-2.2\%&amp;-0.43\%&amp;-1.82\%&amp;-0.82&amp;Não rejeita H0&amp;-18.39\%\\</v>
      </c>
    </row>
    <row r="18" spans="1:13" x14ac:dyDescent="0.25">
      <c r="H18" s="5"/>
    </row>
    <row r="19" spans="1:13" x14ac:dyDescent="0.25">
      <c r="H19" s="5"/>
    </row>
    <row r="20" spans="1:13" x14ac:dyDescent="0.25">
      <c r="A20" s="1" t="s">
        <v>26</v>
      </c>
      <c r="B20" s="1" t="str">
        <f>cars!B3</f>
        <v>IP</v>
      </c>
      <c r="C20" s="1" t="s">
        <v>45</v>
      </c>
      <c r="D20" s="1" t="str">
        <f>"R "&amp;B20</f>
        <v>R IP</v>
      </c>
      <c r="E20" s="1" t="s">
        <v>39</v>
      </c>
      <c r="F20" s="1" t="s">
        <v>40</v>
      </c>
      <c r="G20" s="7" t="s">
        <v>41</v>
      </c>
      <c r="H20" s="7" t="s">
        <v>42</v>
      </c>
      <c r="I20" s="7" t="s">
        <v>43</v>
      </c>
      <c r="J20" s="11"/>
      <c r="L20" s="8" t="s">
        <v>44</v>
      </c>
      <c r="M20">
        <f>STEYX(estimation_returns!B21:B50,estimation_returns!C21:C50)</f>
        <v>8.0837188413998822E-3</v>
      </c>
    </row>
    <row r="21" spans="1:13" x14ac:dyDescent="0.25">
      <c r="A21" s="1">
        <v>-5</v>
      </c>
      <c r="B21">
        <f>VLOOKUP($A21,window_set!$A:$BN,MATCH($B$20,window_set!$A$1:$BN$1,0),0)</f>
        <v>46.569999694824219</v>
      </c>
      <c r="C21">
        <f>C2/10</f>
        <v>44.750097656249999</v>
      </c>
      <c r="D21" s="6">
        <f>VLOOKUP(A21,window_returns!$A:$BN,MATCH($B$20,window_returns!$A$1:$BN$1,0),0)</f>
        <v>-3.4299999999999999E-3</v>
      </c>
      <c r="E21" s="6">
        <v>8.8099999999999995E-4</v>
      </c>
      <c r="F21" s="6">
        <f>D21-(VLOOKUP($B$20,regression_results!B:F,4,0)+VLOOKUP($B$20,regression_results!B:F,5,0)*E21)</f>
        <v>-4.6843457996172937E-3</v>
      </c>
      <c r="G21">
        <f>F21/$M$20</f>
        <v>-0.57947906050701925</v>
      </c>
      <c r="H21" s="5" t="str">
        <f>IF(ABS(G21)&gt;1.96,"Rejeita H0","Não rejeita H0")</f>
        <v>Não rejeita H0</v>
      </c>
      <c r="J21" t="str">
        <f>A21&amp;"&amp;"&amp;ROUND(B21,2)&amp;"&amp;"&amp;ROUND(C21,0)&amp;"&amp;"&amp;ROUND(D21*100,2)&amp;"\%&amp;"&amp;ROUND(E21*100,2)&amp;"\%&amp;"&amp;ROUND(F21*100,2)&amp;"\%&amp;"&amp;ROUND(G21,2)&amp;"&amp;"&amp;H21&amp;"&amp;"&amp;IF(I21=""," &amp; ",ROUND(I21*100,2)&amp;"\%\\")</f>
        <v xml:space="preserve">-5&amp;46.57&amp;45&amp;-0.34\%&amp;0.09\%&amp;-0.47\%&amp;-0.58&amp;Não rejeita H0&amp; &amp; </v>
      </c>
    </row>
    <row r="22" spans="1:13" x14ac:dyDescent="0.25">
      <c r="A22" s="1">
        <v>-4</v>
      </c>
      <c r="B22">
        <f>VLOOKUP($A22,window_set!$A:$BN,MATCH($B$20,window_set!$A$1:$BN$1,0),0)</f>
        <v>46.119998931884773</v>
      </c>
      <c r="C22">
        <f t="shared" ref="C22:C36" si="4">C3/10</f>
        <v>43.802597656250001</v>
      </c>
      <c r="D22" s="6">
        <f>VLOOKUP(A22,window_returns!$A:$BN,MATCH($B$20,window_returns!$A$1:$BN$1,0),0)</f>
        <v>-9.7099999999999999E-3</v>
      </c>
      <c r="E22" s="6">
        <v>-2.1401E-2</v>
      </c>
      <c r="F22" s="6">
        <f>D22-(VLOOKUP($B$20,regression_results!B:F,4,0)+VLOOKUP($B$20,regression_results!B:F,5,0)*E22)</f>
        <v>-1.9976331367474514E-3</v>
      </c>
      <c r="G22">
        <f t="shared" ref="G22:G36" si="5">F22/$M$20</f>
        <v>-0.24711808710080213</v>
      </c>
      <c r="H22" s="5" t="str">
        <f t="shared" ref="H22:H36" si="6">IF(ABS(G22)&gt;1.96,"Rejeita H0","Não rejeita H0")</f>
        <v>Não rejeita H0</v>
      </c>
      <c r="J22" t="str">
        <f t="shared" ref="J22:J36" si="7">A22&amp;"&amp;"&amp;ROUND(B22,2)&amp;"&amp;"&amp;ROUND(C22,0)&amp;"&amp;"&amp;ROUND(D22*100,2)&amp;"\%&amp;"&amp;ROUND(E22*100,2)&amp;"\%&amp;"&amp;ROUND(F22*100,2)&amp;"\%&amp;"&amp;ROUND(G22,2)&amp;"&amp;"&amp;H22&amp;"&amp;"&amp;IF(I22=""," &amp; ",ROUND(I22*100,2)&amp;"\%\\")</f>
        <v xml:space="preserve">-4&amp;46.12&amp;44&amp;-0.97\%&amp;-2.14\%&amp;-0.2\%&amp;-0.25&amp;Não rejeita H0&amp; &amp; </v>
      </c>
    </row>
    <row r="23" spans="1:13" x14ac:dyDescent="0.25">
      <c r="A23" s="1">
        <v>-3</v>
      </c>
      <c r="B23">
        <f>VLOOKUP($A23,window_set!$A:$BN,MATCH($B$20,window_set!$A$1:$BN$1,0),0)</f>
        <v>46.740001678466797</v>
      </c>
      <c r="C23">
        <f t="shared" si="4"/>
        <v>43.488701171875007</v>
      </c>
      <c r="D23" s="6">
        <f>VLOOKUP(A23,window_returns!$A:$BN,MATCH($B$20,window_returns!$A$1:$BN$1,0),0)</f>
        <v>1.3354E-2</v>
      </c>
      <c r="E23" s="6">
        <v>-7.1919999999999996E-3</v>
      </c>
      <c r="F23" s="6">
        <f>D23-(VLOOKUP($B$20,regression_results!B:F,4,0)+VLOOKUP($B$20,regression_results!B:F,5,0)*E23)</f>
        <v>1.5348387318026914E-2</v>
      </c>
      <c r="G23">
        <f t="shared" si="5"/>
        <v>1.8986790138496439</v>
      </c>
      <c r="H23" s="5" t="str">
        <f t="shared" si="6"/>
        <v>Não rejeita H0</v>
      </c>
      <c r="J23" t="str">
        <f t="shared" si="7"/>
        <v xml:space="preserve">-3&amp;46.74&amp;43&amp;1.34\%&amp;-0.72\%&amp;1.53\%&amp;1.9&amp;Não rejeita H0&amp; &amp; </v>
      </c>
    </row>
    <row r="24" spans="1:13" x14ac:dyDescent="0.25">
      <c r="A24" s="1">
        <v>-2</v>
      </c>
      <c r="B24">
        <f>VLOOKUP($A24,window_set!$A:$BN,MATCH($B$20,window_set!$A$1:$BN$1,0),0)</f>
        <v>46.909999847412109</v>
      </c>
      <c r="C24">
        <f t="shared" si="4"/>
        <v>43.047597656250005</v>
      </c>
      <c r="D24" s="6">
        <f>VLOOKUP(A24,window_returns!$A:$BN,MATCH($B$20,window_returns!$A$1:$BN$1,0),0)</f>
        <v>3.6310000000000001E-3</v>
      </c>
      <c r="E24" s="6">
        <v>-1.0194999999999999E-2</v>
      </c>
      <c r="F24" s="6">
        <f>D24-(VLOOKUP($B$20,regression_results!B:F,4,0)+VLOOKUP($B$20,regression_results!B:F,5,0)*E24)</f>
        <v>6.8338532603390099E-3</v>
      </c>
      <c r="G24">
        <f t="shared" si="5"/>
        <v>0.84538482775281321</v>
      </c>
      <c r="H24" s="5" t="str">
        <f t="shared" si="6"/>
        <v>Não rejeita H0</v>
      </c>
      <c r="J24" t="str">
        <f t="shared" si="7"/>
        <v xml:space="preserve">-2&amp;46.91&amp;43&amp;0.36\%&amp;-1.02\%&amp;0.68\%&amp;0.85&amp;Não rejeita H0&amp; &amp; </v>
      </c>
    </row>
    <row r="25" spans="1:13" x14ac:dyDescent="0.25">
      <c r="A25" s="1">
        <v>-1</v>
      </c>
      <c r="B25">
        <f>VLOOKUP($A25,window_set!$A:$BN,MATCH($B$20,window_set!$A$1:$BN$1,0),0)</f>
        <v>45.110000610351563</v>
      </c>
      <c r="C25">
        <f t="shared" si="4"/>
        <v>42.255000000000003</v>
      </c>
      <c r="D25" s="6">
        <f>VLOOKUP(A25,window_returns!$A:$BN,MATCH($B$20,window_returns!$A$1:$BN$1,0),0)</f>
        <v>-3.9127000000000002E-2</v>
      </c>
      <c r="E25" s="6">
        <v>-1.8584E-2</v>
      </c>
      <c r="F25" s="6">
        <f>D25-(VLOOKUP($B$20,regression_results!B:F,4,0)+VLOOKUP($B$20,regression_results!B:F,5,0)*E25)</f>
        <v>-3.2548249040674583E-2</v>
      </c>
      <c r="G25">
        <f t="shared" si="5"/>
        <v>-4.0263954844622107</v>
      </c>
      <c r="H25" s="5" t="str">
        <f t="shared" si="6"/>
        <v>Rejeita H0</v>
      </c>
      <c r="I25" s="9">
        <f>F25</f>
        <v>-3.2548249040674583E-2</v>
      </c>
      <c r="J25" t="str">
        <f t="shared" si="7"/>
        <v>-1&amp;45.11&amp;42&amp;-3.91\%&amp;-1.86\%&amp;-3.25\%&amp;-4.03&amp;Rejeita H0&amp;-3.25\%\\</v>
      </c>
    </row>
    <row r="26" spans="1:13" x14ac:dyDescent="0.25">
      <c r="A26" s="1">
        <v>0</v>
      </c>
      <c r="B26">
        <f>VLOOKUP($A26,window_set!$A:$BN,MATCH($B$20,window_set!$A$1:$BN$1,0),0)</f>
        <v>44.189998626708977</v>
      </c>
      <c r="C26">
        <f t="shared" si="4"/>
        <v>42.887001953125001</v>
      </c>
      <c r="D26" s="6">
        <f>VLOOKUP(A26,window_returns!$A:$BN,MATCH($B$20,window_returns!$A$1:$BN$1,0),0)</f>
        <v>-2.0604999999999998E-2</v>
      </c>
      <c r="E26" s="6">
        <v>1.4846E-2</v>
      </c>
      <c r="F26" s="6">
        <f>D26-(VLOOKUP($B$20,regression_results!B:F,4,0)+VLOOKUP($B$20,regression_results!B:F,5,0)*E26)</f>
        <v>-2.7479134971907813E-2</v>
      </c>
      <c r="G26">
        <f t="shared" si="5"/>
        <v>-3.3993184957369409</v>
      </c>
      <c r="H26" s="5" t="str">
        <f t="shared" si="6"/>
        <v>Rejeita H0</v>
      </c>
      <c r="I26" s="9">
        <f>F26</f>
        <v>-2.7479134971907813E-2</v>
      </c>
      <c r="J26" t="str">
        <f t="shared" si="7"/>
        <v>0&amp;44.19&amp;43&amp;-2.06\%&amp;1.48\%&amp;-2.75\%&amp;-3.4&amp;Rejeita H0&amp;-2.75\%\\</v>
      </c>
    </row>
    <row r="27" spans="1:13" x14ac:dyDescent="0.25">
      <c r="A27" s="1">
        <v>1</v>
      </c>
      <c r="B27">
        <f>VLOOKUP($A27,window_set!$A:$BN,MATCH($B$20,window_set!$A$1:$BN$1,0),0)</f>
        <v>45.419998168945313</v>
      </c>
      <c r="C27">
        <f t="shared" si="4"/>
        <v>43.846499023437502</v>
      </c>
      <c r="D27" s="6">
        <f>VLOOKUP(A27,window_returns!$A:$BN,MATCH($B$20,window_returns!$A$1:$BN$1,0),0)</f>
        <v>2.7453999999999999E-2</v>
      </c>
      <c r="E27" s="6">
        <v>2.2126E-2</v>
      </c>
      <c r="F27" s="6">
        <f>D27-(VLOOKUP($B$20,regression_results!B:F,4,0)+VLOOKUP($B$20,regression_results!B:F,5,0)*E27)</f>
        <v>1.7650250622487103E-2</v>
      </c>
      <c r="G27">
        <f t="shared" si="5"/>
        <v>2.1834320278549613</v>
      </c>
      <c r="H27" s="5" t="str">
        <f t="shared" si="6"/>
        <v>Rejeita H0</v>
      </c>
      <c r="I27" s="9">
        <f>I26+F27</f>
        <v>-9.8288843494207107E-3</v>
      </c>
      <c r="J27" t="str">
        <f t="shared" si="7"/>
        <v>1&amp;45.42&amp;44&amp;2.75\%&amp;2.21\%&amp;1.77\%&amp;2.18&amp;Rejeita H0&amp;-0.98\%\\</v>
      </c>
    </row>
    <row r="28" spans="1:13" x14ac:dyDescent="0.25">
      <c r="A28" s="1">
        <v>2</v>
      </c>
      <c r="B28">
        <f>VLOOKUP($A28,window_set!$A:$BN,MATCH($B$20,window_set!$A$1:$BN$1,0),0)</f>
        <v>43.529998779296882</v>
      </c>
      <c r="C28">
        <f t="shared" si="4"/>
        <v>43.739399414062504</v>
      </c>
      <c r="D28" s="6">
        <f>VLOOKUP(A28,window_returns!$A:$BN,MATCH($B$20,window_returns!$A$1:$BN$1,0),0)</f>
        <v>-4.2501999999999998E-2</v>
      </c>
      <c r="E28" s="6">
        <v>-2.4459999999999998E-3</v>
      </c>
      <c r="F28" s="6">
        <f>D28-(VLOOKUP($B$20,regression_results!B:F,4,0)+VLOOKUP($B$20,regression_results!B:F,5,0)*E28)</f>
        <v>-4.2417495919473323E-2</v>
      </c>
      <c r="G28">
        <f t="shared" si="5"/>
        <v>-5.2472750168198274</v>
      </c>
      <c r="H28" s="5" t="str">
        <f t="shared" si="6"/>
        <v>Rejeita H0</v>
      </c>
      <c r="I28" s="9">
        <f t="shared" ref="I28:I36" si="8">I27+F28</f>
        <v>-5.2246380268894034E-2</v>
      </c>
      <c r="J28" t="str">
        <f t="shared" si="7"/>
        <v>2&amp;43.53&amp;44&amp;-4.25\%&amp;-0.24\%&amp;-4.24\%&amp;-5.25&amp;Rejeita H0&amp;-5.22\%\\</v>
      </c>
    </row>
    <row r="29" spans="1:13" x14ac:dyDescent="0.25">
      <c r="A29" s="1">
        <v>3</v>
      </c>
      <c r="B29">
        <f>VLOOKUP($A29,window_set!$A:$BN,MATCH($B$20,window_set!$A$1:$BN$1,0),0)</f>
        <v>41.270000457763672</v>
      </c>
      <c r="C29">
        <f t="shared" si="4"/>
        <v>43.062597656249999</v>
      </c>
      <c r="D29" s="6">
        <f>VLOOKUP(A29,window_returns!$A:$BN,MATCH($B$20,window_returns!$A$1:$BN$1,0),0)</f>
        <v>-5.3314E-2</v>
      </c>
      <c r="E29" s="6">
        <v>-1.5594E-2</v>
      </c>
      <c r="F29" s="6">
        <f>D29-(VLOOKUP($B$20,regression_results!B:F,4,0)+VLOOKUP($B$20,regression_results!B:F,5,0)*E29)</f>
        <v>-4.7938483528690956E-2</v>
      </c>
      <c r="G29">
        <f t="shared" si="5"/>
        <v>-5.9302512209082847</v>
      </c>
      <c r="H29" s="5" t="str">
        <f t="shared" si="6"/>
        <v>Rejeita H0</v>
      </c>
      <c r="I29" s="9">
        <f t="shared" si="8"/>
        <v>-0.10018486379758498</v>
      </c>
      <c r="J29" t="str">
        <f t="shared" si="7"/>
        <v>3&amp;41.27&amp;43&amp;-5.33\%&amp;-1.56\%&amp;-4.79\%&amp;-5.93&amp;Rejeita H0&amp;-10.02\%\\</v>
      </c>
    </row>
    <row r="30" spans="1:13" x14ac:dyDescent="0.25">
      <c r="A30" s="1">
        <v>4</v>
      </c>
      <c r="B30">
        <f>VLOOKUP($A30,window_set!$A:$BN,MATCH($B$20,window_set!$A$1:$BN$1,0),0)</f>
        <v>42.009998321533203</v>
      </c>
      <c r="C30">
        <f t="shared" si="4"/>
        <v>43.865400390624998</v>
      </c>
      <c r="D30" s="6">
        <f>VLOOKUP(A30,window_returns!$A:$BN,MATCH($B$20,window_returns!$A$1:$BN$1,0),0)</f>
        <v>1.7772E-2</v>
      </c>
      <c r="E30" s="6">
        <v>1.8471000000000001E-2</v>
      </c>
      <c r="F30" s="6">
        <f>D30-(VLOOKUP($B$20,regression_results!B:F,4,0)+VLOOKUP($B$20,regression_results!B:F,5,0)*E30)</f>
        <v>9.439094118707787E-3</v>
      </c>
      <c r="G30">
        <f t="shared" si="5"/>
        <v>1.1676672956964433</v>
      </c>
      <c r="H30" s="5" t="str">
        <f t="shared" si="6"/>
        <v>Não rejeita H0</v>
      </c>
      <c r="I30" s="9">
        <f t="shared" si="8"/>
        <v>-9.0745769678877194E-2</v>
      </c>
      <c r="J30" t="str">
        <f t="shared" si="7"/>
        <v>4&amp;42.01&amp;44&amp;1.78\%&amp;1.85\%&amp;0.94\%&amp;1.17&amp;Não rejeita H0&amp;-9.07\%\\</v>
      </c>
    </row>
    <row r="31" spans="1:13" x14ac:dyDescent="0.25">
      <c r="A31" s="1">
        <v>5</v>
      </c>
      <c r="B31">
        <f>VLOOKUP($A31,window_set!$A:$BN,MATCH($B$20,window_set!$A$1:$BN$1,0),0)</f>
        <v>42.229999542236328</v>
      </c>
      <c r="C31">
        <f t="shared" si="4"/>
        <v>43.634902343749999</v>
      </c>
      <c r="D31" s="6">
        <f>VLOOKUP(A31,window_returns!$A:$BN,MATCH($B$20,window_returns!$A$1:$BN$1,0),0)</f>
        <v>5.2230000000000002E-3</v>
      </c>
      <c r="E31" s="6">
        <v>-5.2690000000000002E-3</v>
      </c>
      <c r="F31" s="6">
        <f>D31-(VLOOKUP($B$20,regression_results!B:F,4,0)+VLOOKUP($B$20,regression_results!B:F,5,0)*E31)</f>
        <v>6.4435345018210664E-3</v>
      </c>
      <c r="G31">
        <f t="shared" si="5"/>
        <v>0.7971002738023506</v>
      </c>
      <c r="H31" s="5" t="str">
        <f t="shared" si="6"/>
        <v>Não rejeita H0</v>
      </c>
      <c r="I31" s="9">
        <f t="shared" si="8"/>
        <v>-8.4302235177056123E-2</v>
      </c>
      <c r="J31" t="str">
        <f t="shared" si="7"/>
        <v>5&amp;42.23&amp;44&amp;0.52\%&amp;-0.53\%&amp;0.64\%&amp;0.8&amp;Não rejeita H0&amp;-8.43\%\\</v>
      </c>
    </row>
    <row r="32" spans="1:13" x14ac:dyDescent="0.25">
      <c r="A32" s="1">
        <v>6</v>
      </c>
      <c r="B32">
        <f>VLOOKUP($A32,window_set!$A:$BN,MATCH($B$20,window_set!$A$1:$BN$1,0),0)</f>
        <v>42.209999084472663</v>
      </c>
      <c r="C32">
        <f t="shared" si="4"/>
        <v>43.288701171875005</v>
      </c>
      <c r="D32" s="6">
        <f>VLOOKUP(A32,window_returns!$A:$BN,MATCH($B$20,window_returns!$A$1:$BN$1,0),0)</f>
        <v>-4.7399999999999997E-4</v>
      </c>
      <c r="E32" s="6">
        <v>-7.9660000000000009E-3</v>
      </c>
      <c r="F32" s="6">
        <f>D32-(VLOOKUP($B$20,regression_results!B:F,4,0)+VLOOKUP($B$20,regression_results!B:F,5,0)*E32)</f>
        <v>1.8318600584030591E-3</v>
      </c>
      <c r="G32">
        <f t="shared" si="5"/>
        <v>0.22661105542431637</v>
      </c>
      <c r="H32" s="5" t="str">
        <f t="shared" si="6"/>
        <v>Não rejeita H0</v>
      </c>
      <c r="I32" s="9">
        <f t="shared" si="8"/>
        <v>-8.2470375118653058E-2</v>
      </c>
      <c r="J32" t="str">
        <f t="shared" si="7"/>
        <v>6&amp;42.21&amp;43&amp;-0.05\%&amp;-0.8\%&amp;0.18\%&amp;0.23&amp;Não rejeita H0&amp;-8.25\%\\</v>
      </c>
    </row>
    <row r="33" spans="1:13" x14ac:dyDescent="0.25">
      <c r="A33" s="1">
        <v>7</v>
      </c>
      <c r="B33">
        <f>VLOOKUP($A33,window_set!$A:$BN,MATCH($B$20,window_set!$A$1:$BN$1,0),0)</f>
        <v>40.979999542236328</v>
      </c>
      <c r="C33">
        <f t="shared" si="4"/>
        <v>42.010898437500003</v>
      </c>
      <c r="D33" s="6">
        <f>VLOOKUP(A33,window_returns!$A:$BN,MATCH($B$20,window_returns!$A$1:$BN$1,0),0)</f>
        <v>-2.9572999999999999E-2</v>
      </c>
      <c r="E33" s="6">
        <v>-2.9963E-2</v>
      </c>
      <c r="F33" s="6">
        <f>D33-(VLOOKUP($B$20,regression_results!B:F,4,0)+VLOOKUP($B$20,regression_results!B:F,5,0)*E33)</f>
        <v>-1.8415116853671802E-2</v>
      </c>
      <c r="G33">
        <f t="shared" si="5"/>
        <v>-2.2780501418927135</v>
      </c>
      <c r="H33" s="5" t="str">
        <f t="shared" si="6"/>
        <v>Rejeita H0</v>
      </c>
      <c r="I33" s="9">
        <f t="shared" si="8"/>
        <v>-0.10088549197232485</v>
      </c>
      <c r="J33" t="str">
        <f t="shared" si="7"/>
        <v>7&amp;40.98&amp;42&amp;-2.96\%&amp;-3\%&amp;-1.84\%&amp;-2.28&amp;Rejeita H0&amp;-10.09\%\\</v>
      </c>
    </row>
    <row r="34" spans="1:13" x14ac:dyDescent="0.25">
      <c r="A34" s="1">
        <v>8</v>
      </c>
      <c r="B34">
        <f>VLOOKUP($A34,window_set!$A:$BN,MATCH($B$20,window_set!$A$1:$BN$1,0),0)</f>
        <v>41.610000610351563</v>
      </c>
      <c r="C34">
        <f t="shared" si="4"/>
        <v>41.707001953125001</v>
      </c>
      <c r="D34" s="6">
        <f>VLOOKUP(A34,window_returns!$A:$BN,MATCH($B$20,window_returns!$A$1:$BN$1,0),0)</f>
        <v>1.5256E-2</v>
      </c>
      <c r="E34" s="6">
        <v>-7.26E-3</v>
      </c>
      <c r="F34" s="6">
        <f>D34-(VLOOKUP($B$20,regression_results!B:F,4,0)+VLOOKUP($B$20,regression_results!B:F,5,0)*E34)</f>
        <v>1.7277751848189159E-2</v>
      </c>
      <c r="G34">
        <f t="shared" si="5"/>
        <v>2.1373519029017984</v>
      </c>
      <c r="H34" s="5" t="str">
        <f t="shared" si="6"/>
        <v>Rejeita H0</v>
      </c>
      <c r="I34" s="9">
        <f t="shared" si="8"/>
        <v>-8.3607740124135688E-2</v>
      </c>
      <c r="J34" t="str">
        <f t="shared" si="7"/>
        <v>8&amp;41.61&amp;42&amp;1.53\%&amp;-0.73\%&amp;1.73\%&amp;2.14&amp;Rejeita H0&amp;-8.36\%\\</v>
      </c>
    </row>
    <row r="35" spans="1:13" x14ac:dyDescent="0.25">
      <c r="A35" s="1">
        <v>9</v>
      </c>
      <c r="B35">
        <f>VLOOKUP($A35,window_set!$A:$BN,MATCH($B$20,window_set!$A$1:$BN$1,0),0)</f>
        <v>42.169998168945313</v>
      </c>
      <c r="C35">
        <f t="shared" si="4"/>
        <v>42.778798828125005</v>
      </c>
      <c r="D35" s="6">
        <f>VLOOKUP(A35,window_returns!$A:$BN,MATCH($B$20,window_returns!$A$1:$BN$1,0),0)</f>
        <v>1.3368E-2</v>
      </c>
      <c r="E35" s="6">
        <v>2.5374000000000001E-2</v>
      </c>
      <c r="F35" s="6">
        <f>D35-(VLOOKUP($B$20,regression_results!B:F,4,0)+VLOOKUP($B$20,regression_results!B:F,5,0)*E35)</f>
        <v>2.257191887678681E-3</v>
      </c>
      <c r="G35">
        <f t="shared" si="5"/>
        <v>0.27922691671545025</v>
      </c>
      <c r="H35" s="5" t="str">
        <f t="shared" si="6"/>
        <v>Não rejeita H0</v>
      </c>
      <c r="I35" s="9">
        <f t="shared" si="8"/>
        <v>-8.1350548236457002E-2</v>
      </c>
      <c r="J35" t="str">
        <f t="shared" si="7"/>
        <v>9&amp;42.17&amp;43&amp;1.34\%&amp;2.54\%&amp;0.23\%&amp;0.28&amp;Não rejeita H0&amp;-8.14\%\\</v>
      </c>
    </row>
    <row r="36" spans="1:13" x14ac:dyDescent="0.25">
      <c r="A36" s="1">
        <v>10</v>
      </c>
      <c r="B36">
        <f>VLOOKUP($A36,window_set!$A:$BN,MATCH($B$20,window_set!$A$1:$BN$1,0),0)</f>
        <v>42.040000915527337</v>
      </c>
      <c r="C36">
        <f t="shared" si="4"/>
        <v>42.595200195312501</v>
      </c>
      <c r="D36" s="6">
        <f>VLOOKUP(A36,window_returns!$A:$BN,MATCH($B$20,window_returns!$A$1:$BN$1,0),0)</f>
        <v>-3.0869999999999999E-3</v>
      </c>
      <c r="E36" s="6">
        <v>-4.3010000000000001E-3</v>
      </c>
      <c r="F36" s="6">
        <f>D36-(VLOOKUP($B$20,regression_results!B:F,4,0)+VLOOKUP($B$20,regression_results!B:F,5,0)*E36)</f>
        <v>-2.2560076334297197E-3</v>
      </c>
      <c r="G36">
        <f t="shared" si="5"/>
        <v>-0.279080418021941</v>
      </c>
      <c r="H36" s="5" t="str">
        <f t="shared" si="6"/>
        <v>Não rejeita H0</v>
      </c>
      <c r="I36" s="9">
        <f t="shared" si="8"/>
        <v>-8.3606555869886717E-2</v>
      </c>
      <c r="J36" t="str">
        <f t="shared" si="7"/>
        <v>10&amp;42.04&amp;43&amp;-0.31\%&amp;-0.43\%&amp;-0.23\%&amp;-0.28&amp;Não rejeita H0&amp;-8.36\%\\</v>
      </c>
    </row>
    <row r="37" spans="1:13" x14ac:dyDescent="0.25">
      <c r="H37" s="5"/>
    </row>
    <row r="38" spans="1:13" x14ac:dyDescent="0.25">
      <c r="H38" s="5"/>
    </row>
    <row r="39" spans="1:13" x14ac:dyDescent="0.25">
      <c r="A39" s="1" t="s">
        <v>26</v>
      </c>
      <c r="B39" s="1" t="str">
        <f>cars!B4</f>
        <v>HUN</v>
      </c>
      <c r="C39" s="1" t="s">
        <v>45</v>
      </c>
      <c r="D39" s="1" t="str">
        <f>"R "&amp;B39</f>
        <v>R HUN</v>
      </c>
      <c r="E39" s="1" t="s">
        <v>39</v>
      </c>
      <c r="F39" s="1" t="s">
        <v>40</v>
      </c>
      <c r="G39" s="7" t="s">
        <v>41</v>
      </c>
      <c r="H39" s="7" t="s">
        <v>42</v>
      </c>
      <c r="I39" s="7" t="s">
        <v>43</v>
      </c>
      <c r="J39" s="11"/>
      <c r="L39" s="8" t="s">
        <v>44</v>
      </c>
      <c r="M39">
        <f>STEYX(estimation_returns!J21:J50,estimation_returns!C21:C50)</f>
        <v>2.2259363742678662E-2</v>
      </c>
    </row>
    <row r="40" spans="1:13" x14ac:dyDescent="0.25">
      <c r="A40" s="1">
        <v>-5</v>
      </c>
      <c r="B40">
        <f>VLOOKUP($A40,window_set!$A:$BN,MATCH($B$39,window_set!$A$1:$BN$1,0),0)</f>
        <v>41.159999847412109</v>
      </c>
      <c r="C40">
        <f>C2/10</f>
        <v>44.750097656249999</v>
      </c>
      <c r="D40" s="6">
        <f>VLOOKUP(A40,window_returns!$A:$BN,MATCH($B$39,window_returns!$A$1:$BN$1,0),0)</f>
        <v>3.7376E-2</v>
      </c>
      <c r="E40" s="6">
        <v>8.8099999999999995E-4</v>
      </c>
      <c r="F40" s="6">
        <f>D40-(VLOOKUP($B$39,regression_results!B:F,4,0)+VLOOKUP($B$39,regression_results!B:F,5,0)*E40)</f>
        <v>3.0914001422213087E-2</v>
      </c>
      <c r="G40">
        <f>F40/$M$39</f>
        <v>1.3888088527409517</v>
      </c>
      <c r="H40" s="5" t="str">
        <f>IF(ABS(G40)&gt;1.96,"Rejeita H0","Não rejeita H0")</f>
        <v>Não rejeita H0</v>
      </c>
    </row>
    <row r="41" spans="1:13" x14ac:dyDescent="0.25">
      <c r="A41" s="1">
        <v>-4</v>
      </c>
      <c r="B41">
        <f>VLOOKUP($A41,window_set!$A:$BN,MATCH($B$39,window_set!$A$1:$BN$1,0),0)</f>
        <v>41.040000915527337</v>
      </c>
      <c r="C41">
        <f t="shared" ref="C41:C55" si="9">C3/10</f>
        <v>43.802597656250001</v>
      </c>
      <c r="D41" s="6">
        <f>VLOOKUP(A41,window_returns!$A:$BN,MATCH($B$39,window_returns!$A$1:$BN$1,0),0)</f>
        <v>-2.9199999999999999E-3</v>
      </c>
      <c r="E41" s="6">
        <v>-2.1401E-2</v>
      </c>
      <c r="F41" s="6">
        <f>D41-(VLOOKUP($B$39,regression_results!B:F,4,0)+VLOOKUP($B$39,regression_results!B:F,5,0)*E41)</f>
        <v>9.1620922517540379E-3</v>
      </c>
      <c r="G41">
        <f t="shared" ref="G41:G55" si="10">F41/$M$39</f>
        <v>0.41160620571500145</v>
      </c>
      <c r="H41" s="5" t="str">
        <f t="shared" ref="H41:H55" si="11">IF(ABS(G41)&gt;1.96,"Rejeita H0","Não rejeita H0")</f>
        <v>Não rejeita H0</v>
      </c>
    </row>
    <row r="42" spans="1:13" x14ac:dyDescent="0.25">
      <c r="A42" s="1">
        <v>-3</v>
      </c>
      <c r="B42">
        <f>VLOOKUP($A42,window_set!$A:$BN,MATCH($B$39,window_set!$A$1:$BN$1,0),0)</f>
        <v>41.200000762939453</v>
      </c>
      <c r="C42">
        <f t="shared" si="9"/>
        <v>43.488701171875007</v>
      </c>
      <c r="D42" s="6">
        <f>VLOOKUP(A42,window_returns!$A:$BN,MATCH($B$39,window_returns!$A$1:$BN$1,0),0)</f>
        <v>3.8909999999999999E-3</v>
      </c>
      <c r="E42" s="6">
        <v>-7.1919999999999996E-3</v>
      </c>
      <c r="F42" s="6">
        <f>D42-(VLOOKUP($B$39,regression_results!B:F,4,0)+VLOOKUP($B$39,regression_results!B:F,5,0)*E42)</f>
        <v>4.1477181113291489E-3</v>
      </c>
      <c r="G42">
        <f t="shared" si="10"/>
        <v>0.18633587910586064</v>
      </c>
      <c r="H42" s="5" t="str">
        <f t="shared" si="11"/>
        <v>Não rejeita H0</v>
      </c>
    </row>
    <row r="43" spans="1:13" x14ac:dyDescent="0.25">
      <c r="A43" s="1">
        <v>-2</v>
      </c>
      <c r="B43">
        <f>VLOOKUP($A43,window_set!$A:$BN,MATCH($B$39,window_set!$A$1:$BN$1,0),0)</f>
        <v>40.630001068115227</v>
      </c>
      <c r="C43">
        <f t="shared" si="9"/>
        <v>43.047597656250005</v>
      </c>
      <c r="D43" s="6">
        <f>VLOOKUP(A43,window_returns!$A:$BN,MATCH($B$39,window_returns!$A$1:$BN$1,0),0)</f>
        <v>-1.3932E-2</v>
      </c>
      <c r="E43" s="6">
        <v>-1.0194999999999999E-2</v>
      </c>
      <c r="F43" s="6">
        <f>D43-(VLOOKUP($B$39,regression_results!B:F,4,0)+VLOOKUP($B$39,regression_results!B:F,5,0)*E43)</f>
        <v>-1.1176049110593864E-2</v>
      </c>
      <c r="G43">
        <f t="shared" si="10"/>
        <v>-0.50208304423210581</v>
      </c>
      <c r="H43" s="5" t="str">
        <f t="shared" si="11"/>
        <v>Não rejeita H0</v>
      </c>
    </row>
    <row r="44" spans="1:13" x14ac:dyDescent="0.25">
      <c r="A44" s="1">
        <v>-1</v>
      </c>
      <c r="B44">
        <f>VLOOKUP($A44,window_set!$A:$BN,MATCH($B$39,window_set!$A$1:$BN$1,0),0)</f>
        <v>39.909999847412109</v>
      </c>
      <c r="C44">
        <f t="shared" si="9"/>
        <v>42.255000000000003</v>
      </c>
      <c r="D44" s="6">
        <f>VLOOKUP(A44,window_returns!$A:$BN,MATCH($B$39,window_returns!$A$1:$BN$1,0),0)</f>
        <v>-1.788E-2</v>
      </c>
      <c r="E44" s="6">
        <v>-1.8584E-2</v>
      </c>
      <c r="F44" s="6">
        <f>D44-(VLOOKUP($B$39,regression_results!B:F,4,0)+VLOOKUP($B$39,regression_results!B:F,5,0)*E44)</f>
        <v>-8.1423428917167875E-3</v>
      </c>
      <c r="G44">
        <f t="shared" si="10"/>
        <v>-0.36579405349781796</v>
      </c>
      <c r="H44" s="5" t="str">
        <f t="shared" si="11"/>
        <v>Não rejeita H0</v>
      </c>
    </row>
    <row r="45" spans="1:13" x14ac:dyDescent="0.25">
      <c r="A45" s="1">
        <v>0</v>
      </c>
      <c r="B45">
        <f>VLOOKUP($A45,window_set!$A:$BN,MATCH($B$39,window_set!$A$1:$BN$1,0),0)</f>
        <v>39.200000762939453</v>
      </c>
      <c r="C45">
        <f t="shared" si="9"/>
        <v>42.887001953125001</v>
      </c>
      <c r="D45" s="6">
        <f>VLOOKUP(A45,window_returns!$A:$BN,MATCH($B$39,window_returns!$A$1:$BN$1,0),0)</f>
        <v>-1.7950000000000001E-2</v>
      </c>
      <c r="E45" s="6">
        <v>1.4846E-2</v>
      </c>
      <c r="F45" s="6">
        <f>D45-(VLOOKUP($B$39,regression_results!B:F,4,0)+VLOOKUP($B$39,regression_results!B:F,5,0)*E45)</f>
        <v>-3.6034304853459626E-2</v>
      </c>
      <c r="G45">
        <f t="shared" si="10"/>
        <v>-1.6188380436216057</v>
      </c>
      <c r="H45" s="5" t="str">
        <f t="shared" si="11"/>
        <v>Não rejeita H0</v>
      </c>
      <c r="I45" s="9">
        <f>F45</f>
        <v>-3.6034304853459626E-2</v>
      </c>
      <c r="J45" s="9"/>
    </row>
    <row r="46" spans="1:13" x14ac:dyDescent="0.25">
      <c r="A46" s="1">
        <v>1</v>
      </c>
      <c r="B46">
        <f>VLOOKUP($A46,window_set!$A:$BN,MATCH($B$39,window_set!$A$1:$BN$1,0),0)</f>
        <v>40.5</v>
      </c>
      <c r="C46">
        <f t="shared" si="9"/>
        <v>43.846499023437502</v>
      </c>
      <c r="D46" s="6">
        <f>VLOOKUP(A46,window_returns!$A:$BN,MATCH($B$39,window_returns!$A$1:$BN$1,0),0)</f>
        <v>3.2625000000000001E-2</v>
      </c>
      <c r="E46" s="6">
        <v>2.2126E-2</v>
      </c>
      <c r="F46" s="6">
        <f>D46-(VLOOKUP($B$39,regression_results!B:F,4,0)+VLOOKUP($B$39,regression_results!B:F,5,0)*E46)</f>
        <v>8.4819490178688894E-3</v>
      </c>
      <c r="G46">
        <f t="shared" si="10"/>
        <v>0.38105082948108482</v>
      </c>
      <c r="H46" s="5" t="str">
        <f t="shared" si="11"/>
        <v>Não rejeita H0</v>
      </c>
      <c r="I46" s="9">
        <f>I45+F46</f>
        <v>-2.7552355835590736E-2</v>
      </c>
      <c r="J46" s="9"/>
    </row>
    <row r="47" spans="1:13" x14ac:dyDescent="0.25">
      <c r="A47" s="1">
        <v>2</v>
      </c>
      <c r="B47">
        <f>VLOOKUP($A47,window_set!$A:$BN,MATCH($B$39,window_set!$A$1:$BN$1,0),0)</f>
        <v>40.439998626708977</v>
      </c>
      <c r="C47">
        <f t="shared" si="9"/>
        <v>43.739399414062504</v>
      </c>
      <c r="D47" s="6">
        <f>VLOOKUP(A47,window_returns!$A:$BN,MATCH($B$39,window_returns!$A$1:$BN$1,0),0)</f>
        <v>-1.4829999999999999E-3</v>
      </c>
      <c r="E47" s="6">
        <v>-2.4459999999999998E-3</v>
      </c>
      <c r="F47" s="6">
        <f>D47-(VLOOKUP($B$39,regression_results!B:F,4,0)+VLOOKUP($B$39,regression_results!B:F,5,0)*E47)</f>
        <v>-5.1761183071701491E-3</v>
      </c>
      <c r="G47">
        <f t="shared" si="10"/>
        <v>-0.23253666937684275</v>
      </c>
      <c r="H47" s="5" t="str">
        <f t="shared" si="11"/>
        <v>Não rejeita H0</v>
      </c>
      <c r="I47" s="9">
        <f t="shared" ref="I47:I55" si="12">I46+F47</f>
        <v>-3.2728474142760887E-2</v>
      </c>
      <c r="J47" s="9"/>
    </row>
    <row r="48" spans="1:13" x14ac:dyDescent="0.25">
      <c r="A48" s="1">
        <v>3</v>
      </c>
      <c r="B48">
        <f>VLOOKUP($A48,window_set!$A:$BN,MATCH($B$39,window_set!$A$1:$BN$1,0),0)</f>
        <v>38.180000305175781</v>
      </c>
      <c r="C48">
        <f t="shared" si="9"/>
        <v>43.062597656249999</v>
      </c>
      <c r="D48" s="6">
        <f>VLOOKUP(A48,window_returns!$A:$BN,MATCH($B$39,window_returns!$A$1:$BN$1,0),0)</f>
        <v>-5.7507999999999997E-2</v>
      </c>
      <c r="E48" s="6">
        <v>-1.5594E-2</v>
      </c>
      <c r="F48" s="6">
        <f>D48-(VLOOKUP($B$39,regression_results!B:F,4,0)+VLOOKUP($B$39,regression_results!B:F,5,0)*E48)</f>
        <v>-5.0258756480278284E-2</v>
      </c>
      <c r="G48">
        <f t="shared" si="10"/>
        <v>-2.2578703084812526</v>
      </c>
      <c r="H48" s="5" t="str">
        <f>IF(ABS(G48)&gt;1.96,"Rejeita H0","Não rejeita H0")</f>
        <v>Rejeita H0</v>
      </c>
      <c r="I48" s="9">
        <f t="shared" si="12"/>
        <v>-8.2987230623039171E-2</v>
      </c>
      <c r="J48" s="9"/>
    </row>
    <row r="49" spans="1:10" x14ac:dyDescent="0.25">
      <c r="A49" s="1">
        <v>4</v>
      </c>
      <c r="B49">
        <f>VLOOKUP($A49,window_set!$A:$BN,MATCH($B$39,window_set!$A$1:$BN$1,0),0)</f>
        <v>39.659999847412109</v>
      </c>
      <c r="C49">
        <f t="shared" si="9"/>
        <v>43.865400390624998</v>
      </c>
      <c r="D49" s="6">
        <f>VLOOKUP(A49,window_returns!$A:$BN,MATCH($B$39,window_returns!$A$1:$BN$1,0),0)</f>
        <v>3.8031000000000002E-2</v>
      </c>
      <c r="E49" s="6">
        <v>1.8471000000000001E-2</v>
      </c>
      <c r="F49" s="6">
        <f>D49-(VLOOKUP($B$39,regression_results!B:F,4,0)+VLOOKUP($B$39,regression_results!B:F,5,0)*E49)</f>
        <v>1.6929805762414808E-2</v>
      </c>
      <c r="G49">
        <f t="shared" si="10"/>
        <v>0.76057006651788051</v>
      </c>
      <c r="H49" s="5" t="str">
        <f t="shared" si="11"/>
        <v>Não rejeita H0</v>
      </c>
      <c r="I49" s="9">
        <f t="shared" si="12"/>
        <v>-6.6057424860624367E-2</v>
      </c>
      <c r="J49" s="9"/>
    </row>
    <row r="50" spans="1:10" x14ac:dyDescent="0.25">
      <c r="A50" s="1">
        <v>5</v>
      </c>
      <c r="B50">
        <f>VLOOKUP($A50,window_set!$A:$BN,MATCH($B$39,window_set!$A$1:$BN$1,0),0)</f>
        <v>39.119998931884773</v>
      </c>
      <c r="C50">
        <f t="shared" si="9"/>
        <v>43.634902343749999</v>
      </c>
      <c r="D50" s="6">
        <f>VLOOKUP(A50,window_returns!$A:$BN,MATCH($B$39,window_returns!$A$1:$BN$1,0),0)</f>
        <v>-1.3709000000000001E-2</v>
      </c>
      <c r="E50" s="6">
        <v>-5.2690000000000002E-3</v>
      </c>
      <c r="F50" s="6">
        <f>D50-(VLOOKUP($B$39,regression_results!B:F,4,0)+VLOOKUP($B$39,regression_results!B:F,5,0)*E50)</f>
        <v>-1.5052689691615257E-2</v>
      </c>
      <c r="G50">
        <f t="shared" si="10"/>
        <v>-0.67624078862389969</v>
      </c>
      <c r="H50" s="5" t="str">
        <f t="shared" si="11"/>
        <v>Não rejeita H0</v>
      </c>
      <c r="I50" s="9">
        <f t="shared" si="12"/>
        <v>-8.1110114552239626E-2</v>
      </c>
      <c r="J50" s="9"/>
    </row>
    <row r="51" spans="1:10" x14ac:dyDescent="0.25">
      <c r="A51" s="1">
        <v>6</v>
      </c>
      <c r="B51">
        <f>VLOOKUP($A51,window_set!$A:$BN,MATCH($B$39,window_set!$A$1:$BN$1,0),0)</f>
        <v>37.909999847412109</v>
      </c>
      <c r="C51">
        <f t="shared" si="9"/>
        <v>43.288701171875005</v>
      </c>
      <c r="D51" s="6">
        <f>VLOOKUP(A51,window_returns!$A:$BN,MATCH($B$39,window_returns!$A$1:$BN$1,0),0)</f>
        <v>-3.1419000000000002E-2</v>
      </c>
      <c r="E51" s="6">
        <v>-7.9660000000000009E-3</v>
      </c>
      <c r="F51" s="6">
        <f>D51-(VLOOKUP($B$39,regression_results!B:F,4,0)+VLOOKUP($B$39,regression_results!B:F,5,0)*E51)</f>
        <v>-3.0518123989825834E-2</v>
      </c>
      <c r="G51">
        <f t="shared" si="10"/>
        <v>-1.3710240931690405</v>
      </c>
      <c r="H51" s="5" t="str">
        <f t="shared" si="11"/>
        <v>Não rejeita H0</v>
      </c>
      <c r="I51" s="9">
        <f t="shared" si="12"/>
        <v>-0.11162823854206547</v>
      </c>
      <c r="J51" s="9"/>
    </row>
    <row r="52" spans="1:10" x14ac:dyDescent="0.25">
      <c r="A52" s="1">
        <v>7</v>
      </c>
      <c r="B52">
        <f>VLOOKUP($A52,window_set!$A:$BN,MATCH($B$39,window_set!$A$1:$BN$1,0),0)</f>
        <v>35.970001220703118</v>
      </c>
      <c r="C52">
        <f t="shared" si="9"/>
        <v>42.010898437500003</v>
      </c>
      <c r="D52" s="6">
        <f>VLOOKUP(A52,window_returns!$A:$BN,MATCH($B$39,window_returns!$A$1:$BN$1,0),0)</f>
        <v>-5.253E-2</v>
      </c>
      <c r="E52" s="6">
        <v>-2.9963E-2</v>
      </c>
      <c r="F52" s="6">
        <f>D52-(VLOOKUP($B$39,regression_results!B:F,4,0)+VLOOKUP($B$39,regression_results!B:F,5,0)*E52)</f>
        <v>-3.3322223084278207E-2</v>
      </c>
      <c r="G52">
        <f t="shared" si="10"/>
        <v>-1.496998003603685</v>
      </c>
      <c r="H52" s="5" t="str">
        <f t="shared" si="11"/>
        <v>Não rejeita H0</v>
      </c>
      <c r="I52" s="9">
        <f t="shared" si="12"/>
        <v>-0.14495046162634367</v>
      </c>
      <c r="J52" s="9"/>
    </row>
    <row r="53" spans="1:10" x14ac:dyDescent="0.25">
      <c r="A53" s="1">
        <v>8</v>
      </c>
      <c r="B53">
        <f>VLOOKUP($A53,window_set!$A:$BN,MATCH($B$39,window_set!$A$1:$BN$1,0),0)</f>
        <v>35.509998321533203</v>
      </c>
      <c r="C53">
        <f t="shared" si="9"/>
        <v>41.707001953125001</v>
      </c>
      <c r="D53" s="6">
        <f>VLOOKUP(A53,window_returns!$A:$BN,MATCH($B$39,window_returns!$A$1:$BN$1,0),0)</f>
        <v>-1.2871E-2</v>
      </c>
      <c r="E53" s="6">
        <v>-7.26E-3</v>
      </c>
      <c r="F53" s="6">
        <f>D53-(VLOOKUP($B$39,regression_results!B:F,4,0)+VLOOKUP($B$39,regression_results!B:F,5,0)*E53)</f>
        <v>-1.2557689205051393E-2</v>
      </c>
      <c r="G53">
        <f t="shared" si="10"/>
        <v>-0.56415310654069117</v>
      </c>
      <c r="H53" s="5" t="str">
        <f t="shared" si="11"/>
        <v>Não rejeita H0</v>
      </c>
      <c r="I53" s="9">
        <f t="shared" si="12"/>
        <v>-0.15750815083139508</v>
      </c>
      <c r="J53" s="9"/>
    </row>
    <row r="54" spans="1:10" x14ac:dyDescent="0.25">
      <c r="A54" s="1">
        <v>9</v>
      </c>
      <c r="B54">
        <f>VLOOKUP($A54,window_set!$A:$BN,MATCH($B$39,window_set!$A$1:$BN$1,0),0)</f>
        <v>36.959999084472663</v>
      </c>
      <c r="C54">
        <f t="shared" si="9"/>
        <v>42.778798828125005</v>
      </c>
      <c r="D54" s="6">
        <f>VLOOKUP(A54,window_returns!$A:$BN,MATCH($B$39,window_returns!$A$1:$BN$1,0),0)</f>
        <v>4.0022000000000002E-2</v>
      </c>
      <c r="E54" s="6">
        <v>2.5374000000000001E-2</v>
      </c>
      <c r="F54" s="6">
        <f>D54-(VLOOKUP($B$39,regression_results!B:F,4,0)+VLOOKUP($B$39,regression_results!B:F,5,0)*E54)</f>
        <v>1.3175816129692382E-2</v>
      </c>
      <c r="G54">
        <f t="shared" si="10"/>
        <v>0.5919224054203277</v>
      </c>
      <c r="H54" s="5" t="str">
        <f t="shared" si="11"/>
        <v>Não rejeita H0</v>
      </c>
      <c r="I54" s="9">
        <f t="shared" si="12"/>
        <v>-0.1443323347017027</v>
      </c>
      <c r="J54" s="9"/>
    </row>
    <row r="55" spans="1:10" x14ac:dyDescent="0.25">
      <c r="A55" s="1">
        <v>10</v>
      </c>
      <c r="B55">
        <f>VLOOKUP($A55,window_set!$A:$BN,MATCH($B$39,window_set!$A$1:$BN$1,0),0)</f>
        <v>37.970001220703118</v>
      </c>
      <c r="C55">
        <f t="shared" si="9"/>
        <v>42.595200195312501</v>
      </c>
      <c r="D55" s="6">
        <f>VLOOKUP(A55,window_returns!$A:$BN,MATCH($B$39,window_returns!$A$1:$BN$1,0),0)</f>
        <v>2.6960000000000001E-2</v>
      </c>
      <c r="E55" s="6">
        <v>-4.3010000000000001E-3</v>
      </c>
      <c r="F55" s="6">
        <f>D55-(VLOOKUP($B$39,regression_results!B:F,4,0)+VLOOKUP($B$39,regression_results!B:F,5,0)*E55)</f>
        <v>2.4810696812154798E-2</v>
      </c>
      <c r="G55">
        <f t="shared" si="10"/>
        <v>1.1146184185212975</v>
      </c>
      <c r="H55" s="5" t="str">
        <f t="shared" si="11"/>
        <v>Não rejeita H0</v>
      </c>
      <c r="I55" s="9">
        <f t="shared" si="12"/>
        <v>-0.11952163788954791</v>
      </c>
      <c r="J55" s="9"/>
    </row>
  </sheetData>
  <conditionalFormatting sqref="I7:J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J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ellIs" dxfId="2" priority="4" operator="equal">
      <formula>"Rejeita H0"</formula>
    </cfRule>
  </conditionalFormatting>
  <conditionalFormatting sqref="H21:H36">
    <cfRule type="cellIs" dxfId="1" priority="3" operator="equal">
      <formula>"Rejeita H0"</formula>
    </cfRule>
  </conditionalFormatting>
  <conditionalFormatting sqref="H40:H55">
    <cfRule type="cellIs" dxfId="0" priority="2" operator="equal">
      <formula>"Rejeita H0"</formula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window_abnormal_returns</vt:lpstr>
      <vt:lpstr>estimation_abnormal_returns</vt:lpstr>
      <vt:lpstr>Sheet1</vt:lpstr>
      <vt:lpstr>regression_results</vt:lpstr>
      <vt:lpstr>window_returns</vt:lpstr>
      <vt:lpstr>estimation_returns</vt:lpstr>
      <vt:lpstr>estimation_set</vt:lpstr>
      <vt:lpstr>window_set</vt:lpstr>
      <vt:lpstr>3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2022-08-26T13:29:14Z</dcterms:created>
  <dcterms:modified xsi:type="dcterms:W3CDTF">2022-10-11T23:07:56Z</dcterms:modified>
</cp:coreProperties>
</file>