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dkosberg/Desktop/"/>
    </mc:Choice>
  </mc:AlternateContent>
  <xr:revisionPtr revIDLastSave="0" documentId="8_{28AA401E-E7D6-2047-BEE2-307422099EE7}" xr6:coauthVersionLast="45" xr6:coauthVersionMax="45" xr10:uidLastSave="{00000000-0000-0000-0000-000000000000}"/>
  <bookViews>
    <workbookView xWindow="0" yWindow="460" windowWidth="25600" windowHeight="14620" activeTab="1" xr2:uid="{26C52B6E-CC9A-4DD2-B4A5-15AABBEEB5AE}"/>
  </bookViews>
  <sheets>
    <sheet name="Key" sheetId="1" r:id="rId1"/>
    <sheet name="Director Data Set" sheetId="8" r:id="rId2"/>
    <sheet name="Director Table" sheetId="9" r:id="rId3"/>
    <sheet name="Company Data Set" sheetId="3" r:id="rId4"/>
    <sheet name="Company Table" sheetId="12" r:id="rId5"/>
  </sheets>
  <definedNames>
    <definedName name="_xlnm._FilterDatabase" localSheetId="3" hidden="1">'Company Data Set'!$B$2:$C$17</definedName>
    <definedName name="_xlnm._FilterDatabase" localSheetId="1" hidden="1">'Director Data Set'!$C$1:$AA$461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" i="8" l="1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3" i="8"/>
  <c r="H74" i="3"/>
  <c r="J74" i="3" s="1"/>
  <c r="G74" i="3"/>
  <c r="I74" i="3" s="1"/>
  <c r="S47" i="3" s="1"/>
  <c r="C74" i="3"/>
  <c r="I73" i="3"/>
  <c r="H73" i="3"/>
  <c r="R46" i="3" s="1"/>
  <c r="G73" i="3"/>
  <c r="C73" i="3"/>
  <c r="I72" i="3"/>
  <c r="S44" i="3" s="1"/>
  <c r="H72" i="3"/>
  <c r="G72" i="3"/>
  <c r="C72" i="3"/>
  <c r="M45" i="3" s="1"/>
  <c r="H71" i="3"/>
  <c r="G71" i="3"/>
  <c r="I71" i="3" s="1"/>
  <c r="C71" i="3"/>
  <c r="M43" i="3" s="1"/>
  <c r="H70" i="3"/>
  <c r="G70" i="3"/>
  <c r="I70" i="3" s="1"/>
  <c r="S42" i="3" s="1"/>
  <c r="C70" i="3"/>
  <c r="I69" i="3"/>
  <c r="H69" i="3"/>
  <c r="J69" i="3" s="1"/>
  <c r="G69" i="3"/>
  <c r="C69" i="3"/>
  <c r="I68" i="3"/>
  <c r="S39" i="3" s="1"/>
  <c r="H68" i="3"/>
  <c r="G68" i="3"/>
  <c r="C68" i="3"/>
  <c r="H67" i="3"/>
  <c r="G67" i="3"/>
  <c r="I67" i="3" s="1"/>
  <c r="C67" i="3"/>
  <c r="M38" i="3" s="1"/>
  <c r="H66" i="3"/>
  <c r="G66" i="3"/>
  <c r="Q37" i="3" s="1"/>
  <c r="C66" i="3"/>
  <c r="I65" i="3"/>
  <c r="H65" i="3"/>
  <c r="J65" i="3" s="1"/>
  <c r="G65" i="3"/>
  <c r="C65" i="3"/>
  <c r="I64" i="3"/>
  <c r="J64" i="3" s="1"/>
  <c r="H64" i="3"/>
  <c r="G64" i="3"/>
  <c r="C64" i="3"/>
  <c r="H63" i="3"/>
  <c r="G63" i="3"/>
  <c r="I63" i="3" s="1"/>
  <c r="C63" i="3"/>
  <c r="M34" i="3" s="1"/>
  <c r="H62" i="3"/>
  <c r="G62" i="3"/>
  <c r="I62" i="3" s="1"/>
  <c r="S33" i="3" s="1"/>
  <c r="C62" i="3"/>
  <c r="I61" i="3"/>
  <c r="H61" i="3"/>
  <c r="J61" i="3" s="1"/>
  <c r="G61" i="3"/>
  <c r="C61" i="3"/>
  <c r="I60" i="3"/>
  <c r="J60" i="3" s="1"/>
  <c r="H60" i="3"/>
  <c r="G60" i="3"/>
  <c r="C60" i="3"/>
  <c r="H59" i="3"/>
  <c r="G59" i="3"/>
  <c r="I59" i="3" s="1"/>
  <c r="C59" i="3"/>
  <c r="M30" i="3" s="1"/>
  <c r="H58" i="3"/>
  <c r="J58" i="3" s="1"/>
  <c r="G58" i="3"/>
  <c r="I58" i="3" s="1"/>
  <c r="S28" i="3" s="1"/>
  <c r="C58" i="3"/>
  <c r="I57" i="3"/>
  <c r="H57" i="3"/>
  <c r="J57" i="3" s="1"/>
  <c r="G57" i="3"/>
  <c r="C57" i="3"/>
  <c r="I56" i="3"/>
  <c r="J56" i="3" s="1"/>
  <c r="H56" i="3"/>
  <c r="G56" i="3"/>
  <c r="C56" i="3"/>
  <c r="H55" i="3"/>
  <c r="G55" i="3"/>
  <c r="I55" i="3" s="1"/>
  <c r="C55" i="3"/>
  <c r="H54" i="3"/>
  <c r="G54" i="3"/>
  <c r="I54" i="3" s="1"/>
  <c r="S24" i="3" s="1"/>
  <c r="C54" i="3"/>
  <c r="I53" i="3"/>
  <c r="H53" i="3"/>
  <c r="J53" i="3" s="1"/>
  <c r="G53" i="3"/>
  <c r="C53" i="3"/>
  <c r="I52" i="3"/>
  <c r="J52" i="3" s="1"/>
  <c r="H52" i="3"/>
  <c r="G52" i="3"/>
  <c r="C52" i="3"/>
  <c r="H51" i="3"/>
  <c r="G51" i="3"/>
  <c r="I51" i="3" s="1"/>
  <c r="C51" i="3"/>
  <c r="P47" i="3"/>
  <c r="O47" i="3"/>
  <c r="N47" i="3"/>
  <c r="M47" i="3"/>
  <c r="L47" i="3"/>
  <c r="G47" i="3"/>
  <c r="F47" i="3"/>
  <c r="E47" i="3"/>
  <c r="S46" i="3"/>
  <c r="Q46" i="3"/>
  <c r="P46" i="3"/>
  <c r="O46" i="3"/>
  <c r="N46" i="3"/>
  <c r="M46" i="3"/>
  <c r="L46" i="3"/>
  <c r="G46" i="3"/>
  <c r="F46" i="3"/>
  <c r="E46" i="3"/>
  <c r="R45" i="3"/>
  <c r="Q45" i="3"/>
  <c r="P45" i="3"/>
  <c r="O45" i="3"/>
  <c r="N45" i="3"/>
  <c r="L45" i="3"/>
  <c r="G45" i="3"/>
  <c r="F45" i="3"/>
  <c r="E45" i="3"/>
  <c r="R44" i="3"/>
  <c r="Q44" i="3"/>
  <c r="P44" i="3"/>
  <c r="O44" i="3"/>
  <c r="N44" i="3"/>
  <c r="M44" i="3"/>
  <c r="L44" i="3"/>
  <c r="G44" i="3"/>
  <c r="F44" i="3"/>
  <c r="E44" i="3"/>
  <c r="R43" i="3"/>
  <c r="Q43" i="3"/>
  <c r="P43" i="3"/>
  <c r="O43" i="3"/>
  <c r="N43" i="3"/>
  <c r="L43" i="3"/>
  <c r="G43" i="3"/>
  <c r="F43" i="3"/>
  <c r="E43" i="3"/>
  <c r="R42" i="3"/>
  <c r="P42" i="3"/>
  <c r="O42" i="3"/>
  <c r="N42" i="3"/>
  <c r="M42" i="3"/>
  <c r="L42" i="3"/>
  <c r="G42" i="3"/>
  <c r="F42" i="3"/>
  <c r="E42" i="3"/>
  <c r="S41" i="3"/>
  <c r="R41" i="3"/>
  <c r="Q41" i="3"/>
  <c r="P41" i="3"/>
  <c r="O41" i="3"/>
  <c r="N41" i="3"/>
  <c r="M41" i="3"/>
  <c r="L41" i="3"/>
  <c r="G41" i="3"/>
  <c r="F41" i="3"/>
  <c r="E41" i="3"/>
  <c r="S40" i="3"/>
  <c r="Q40" i="3"/>
  <c r="P40" i="3"/>
  <c r="O40" i="3"/>
  <c r="N40" i="3"/>
  <c r="M40" i="3"/>
  <c r="L40" i="3"/>
  <c r="G40" i="3"/>
  <c r="F40" i="3"/>
  <c r="E40" i="3"/>
  <c r="R39" i="3"/>
  <c r="Q39" i="3"/>
  <c r="P39" i="3"/>
  <c r="O39" i="3"/>
  <c r="N39" i="3"/>
  <c r="M39" i="3"/>
  <c r="L39" i="3"/>
  <c r="G39" i="3"/>
  <c r="F39" i="3"/>
  <c r="E39" i="3"/>
  <c r="R38" i="3"/>
  <c r="Q38" i="3"/>
  <c r="P38" i="3"/>
  <c r="O38" i="3"/>
  <c r="N38" i="3"/>
  <c r="L38" i="3"/>
  <c r="G38" i="3"/>
  <c r="F38" i="3"/>
  <c r="E38" i="3"/>
  <c r="R37" i="3"/>
  <c r="P37" i="3"/>
  <c r="O37" i="3"/>
  <c r="N37" i="3"/>
  <c r="M37" i="3"/>
  <c r="L37" i="3"/>
  <c r="G37" i="3"/>
  <c r="F37" i="3"/>
  <c r="E37" i="3"/>
  <c r="S36" i="3"/>
  <c r="Q36" i="3"/>
  <c r="P36" i="3"/>
  <c r="O36" i="3"/>
  <c r="N36" i="3"/>
  <c r="M36" i="3"/>
  <c r="L36" i="3"/>
  <c r="G36" i="3"/>
  <c r="F36" i="3"/>
  <c r="E36" i="3"/>
  <c r="S35" i="3"/>
  <c r="R35" i="3"/>
  <c r="Q35" i="3"/>
  <c r="P35" i="3"/>
  <c r="O35" i="3"/>
  <c r="N35" i="3"/>
  <c r="M35" i="3"/>
  <c r="L35" i="3"/>
  <c r="G35" i="3"/>
  <c r="F35" i="3"/>
  <c r="E35" i="3"/>
  <c r="R34" i="3"/>
  <c r="Q34" i="3"/>
  <c r="P34" i="3"/>
  <c r="O34" i="3"/>
  <c r="N34" i="3"/>
  <c r="L34" i="3"/>
  <c r="G34" i="3"/>
  <c r="F34" i="3"/>
  <c r="E34" i="3"/>
  <c r="R33" i="3"/>
  <c r="Q33" i="3"/>
  <c r="P33" i="3"/>
  <c r="O33" i="3"/>
  <c r="N33" i="3"/>
  <c r="M33" i="3"/>
  <c r="L33" i="3"/>
  <c r="G33" i="3"/>
  <c r="F33" i="3"/>
  <c r="E33" i="3"/>
  <c r="S32" i="3"/>
  <c r="R32" i="3"/>
  <c r="Q32" i="3"/>
  <c r="P32" i="3"/>
  <c r="O32" i="3"/>
  <c r="N32" i="3"/>
  <c r="M32" i="3"/>
  <c r="L32" i="3"/>
  <c r="G32" i="3"/>
  <c r="F32" i="3"/>
  <c r="E32" i="3"/>
  <c r="S31" i="3"/>
  <c r="R31" i="3"/>
  <c r="Q31" i="3"/>
  <c r="P31" i="3"/>
  <c r="O31" i="3"/>
  <c r="N31" i="3"/>
  <c r="M31" i="3"/>
  <c r="L31" i="3"/>
  <c r="H31" i="3"/>
  <c r="G31" i="3"/>
  <c r="F31" i="3"/>
  <c r="E31" i="3"/>
  <c r="R30" i="3"/>
  <c r="Q30" i="3"/>
  <c r="P30" i="3"/>
  <c r="O30" i="3"/>
  <c r="N30" i="3"/>
  <c r="L30" i="3"/>
  <c r="G30" i="3"/>
  <c r="F30" i="3"/>
  <c r="E30" i="3"/>
  <c r="R29" i="3"/>
  <c r="Q29" i="3"/>
  <c r="P29" i="3"/>
  <c r="O29" i="3"/>
  <c r="N29" i="3"/>
  <c r="M29" i="3"/>
  <c r="L29" i="3"/>
  <c r="G29" i="3"/>
  <c r="F29" i="3"/>
  <c r="E29" i="3"/>
  <c r="R28" i="3"/>
  <c r="Q28" i="3"/>
  <c r="P28" i="3"/>
  <c r="O28" i="3"/>
  <c r="N28" i="3"/>
  <c r="M28" i="3"/>
  <c r="L28" i="3"/>
  <c r="G28" i="3"/>
  <c r="F28" i="3"/>
  <c r="E28" i="3"/>
  <c r="S27" i="3"/>
  <c r="Q27" i="3"/>
  <c r="P27" i="3"/>
  <c r="O27" i="3"/>
  <c r="N27" i="3"/>
  <c r="M27" i="3"/>
  <c r="L27" i="3"/>
  <c r="H27" i="3"/>
  <c r="G27" i="3"/>
  <c r="F27" i="3"/>
  <c r="E27" i="3"/>
  <c r="S26" i="3"/>
  <c r="R26" i="3"/>
  <c r="Q26" i="3"/>
  <c r="P26" i="3"/>
  <c r="O26" i="3"/>
  <c r="N26" i="3"/>
  <c r="M26" i="3"/>
  <c r="L26" i="3"/>
  <c r="G26" i="3"/>
  <c r="F26" i="3"/>
  <c r="E26" i="3"/>
  <c r="R25" i="3"/>
  <c r="Q25" i="3"/>
  <c r="P25" i="3"/>
  <c r="O25" i="3"/>
  <c r="N25" i="3"/>
  <c r="M25" i="3"/>
  <c r="L25" i="3"/>
  <c r="G25" i="3"/>
  <c r="F25" i="3"/>
  <c r="E25" i="3"/>
  <c r="R24" i="3"/>
  <c r="Q24" i="3"/>
  <c r="P24" i="3"/>
  <c r="O24" i="3"/>
  <c r="N24" i="3"/>
  <c r="M24" i="3"/>
  <c r="L24" i="3"/>
  <c r="G24" i="3"/>
  <c r="F24" i="3"/>
  <c r="E24" i="3"/>
  <c r="S23" i="3"/>
  <c r="R23" i="3"/>
  <c r="Q23" i="3"/>
  <c r="P23" i="3"/>
  <c r="O23" i="3"/>
  <c r="N23" i="3"/>
  <c r="M23" i="3"/>
  <c r="L23" i="3"/>
  <c r="H23" i="3"/>
  <c r="G23" i="3"/>
  <c r="F23" i="3"/>
  <c r="E23" i="3"/>
  <c r="S22" i="3"/>
  <c r="R22" i="3"/>
  <c r="Q22" i="3"/>
  <c r="P22" i="3"/>
  <c r="O22" i="3"/>
  <c r="N22" i="3"/>
  <c r="M22" i="3"/>
  <c r="L22" i="3"/>
  <c r="G22" i="3"/>
  <c r="F22" i="3"/>
  <c r="E22" i="3"/>
  <c r="R21" i="3"/>
  <c r="Q21" i="3"/>
  <c r="P21" i="3"/>
  <c r="O21" i="3"/>
  <c r="N21" i="3"/>
  <c r="M21" i="3"/>
  <c r="L21" i="3"/>
  <c r="G21" i="3"/>
  <c r="F21" i="3"/>
  <c r="E21" i="3"/>
  <c r="E17" i="3"/>
  <c r="D17" i="3"/>
  <c r="F17" i="3" s="1"/>
  <c r="J47" i="3" s="1"/>
  <c r="E16" i="3"/>
  <c r="I46" i="3" s="1"/>
  <c r="D16" i="3"/>
  <c r="H46" i="3" s="1"/>
  <c r="E15" i="3"/>
  <c r="I45" i="3" s="1"/>
  <c r="D15" i="3"/>
  <c r="H44" i="3" s="1"/>
  <c r="E14" i="3"/>
  <c r="D14" i="3"/>
  <c r="F14" i="3" s="1"/>
  <c r="J43" i="3" s="1"/>
  <c r="E13" i="3"/>
  <c r="I42" i="3" s="1"/>
  <c r="D13" i="3"/>
  <c r="F13" i="3" s="1"/>
  <c r="J42" i="3" s="1"/>
  <c r="E12" i="3"/>
  <c r="I41" i="3" s="1"/>
  <c r="D12" i="3"/>
  <c r="H40" i="3" s="1"/>
  <c r="E11" i="3"/>
  <c r="D11" i="3"/>
  <c r="F11" i="3" s="1"/>
  <c r="J39" i="3" s="1"/>
  <c r="E10" i="3"/>
  <c r="I38" i="3" s="1"/>
  <c r="D10" i="3"/>
  <c r="H38" i="3" s="1"/>
  <c r="E9" i="3"/>
  <c r="I37" i="3" s="1"/>
  <c r="D9" i="3"/>
  <c r="H37" i="3" s="1"/>
  <c r="E8" i="3"/>
  <c r="D8" i="3"/>
  <c r="H36" i="3" s="1"/>
  <c r="E7" i="3"/>
  <c r="I34" i="3" s="1"/>
  <c r="D7" i="3"/>
  <c r="F7" i="3" s="1"/>
  <c r="E6" i="3"/>
  <c r="I33" i="3" s="1"/>
  <c r="D6" i="3"/>
  <c r="H33" i="3" s="1"/>
  <c r="E5" i="3"/>
  <c r="D5" i="3"/>
  <c r="H32" i="3" s="1"/>
  <c r="E4" i="3"/>
  <c r="I29" i="3" s="1"/>
  <c r="D4" i="3"/>
  <c r="H28" i="3" s="1"/>
  <c r="E3" i="3"/>
  <c r="I21" i="3" s="1"/>
  <c r="D3" i="3"/>
  <c r="H21" i="3" s="1"/>
  <c r="G11" i="3" l="1"/>
  <c r="K39" i="3" s="1"/>
  <c r="G17" i="3"/>
  <c r="K47" i="3" s="1"/>
  <c r="J34" i="3"/>
  <c r="J35" i="3"/>
  <c r="S21" i="3"/>
  <c r="J51" i="3"/>
  <c r="J54" i="3"/>
  <c r="S29" i="3"/>
  <c r="S30" i="3"/>
  <c r="J59" i="3"/>
  <c r="J62" i="3"/>
  <c r="J67" i="3"/>
  <c r="S38" i="3"/>
  <c r="J70" i="3"/>
  <c r="G14" i="3"/>
  <c r="K43" i="3" s="1"/>
  <c r="S25" i="3"/>
  <c r="J55" i="3"/>
  <c r="S34" i="3"/>
  <c r="J63" i="3"/>
  <c r="S43" i="3"/>
  <c r="J71" i="3"/>
  <c r="I24" i="3"/>
  <c r="H35" i="3"/>
  <c r="I36" i="3"/>
  <c r="H39" i="3"/>
  <c r="I40" i="3"/>
  <c r="H43" i="3"/>
  <c r="I44" i="3"/>
  <c r="H47" i="3"/>
  <c r="I28" i="3"/>
  <c r="F3" i="3"/>
  <c r="J21" i="3" s="1"/>
  <c r="F6" i="3"/>
  <c r="J33" i="3" s="1"/>
  <c r="F8" i="3"/>
  <c r="J36" i="3" s="1"/>
  <c r="F10" i="3"/>
  <c r="J38" i="3" s="1"/>
  <c r="F12" i="3"/>
  <c r="F16" i="3"/>
  <c r="J46" i="3" s="1"/>
  <c r="H22" i="3"/>
  <c r="I23" i="3"/>
  <c r="H26" i="3"/>
  <c r="I27" i="3"/>
  <c r="H30" i="3"/>
  <c r="I31" i="3"/>
  <c r="H34" i="3"/>
  <c r="I35" i="3"/>
  <c r="R36" i="3"/>
  <c r="I39" i="3"/>
  <c r="R40" i="3"/>
  <c r="H42" i="3"/>
  <c r="I43" i="3"/>
  <c r="S45" i="3"/>
  <c r="I47" i="3"/>
  <c r="Q47" i="3"/>
  <c r="J68" i="3"/>
  <c r="J72" i="3"/>
  <c r="I32" i="3"/>
  <c r="F4" i="3"/>
  <c r="F5" i="3"/>
  <c r="J32" i="3" s="1"/>
  <c r="F9" i="3"/>
  <c r="J37" i="3" s="1"/>
  <c r="F15" i="3"/>
  <c r="G3" i="3"/>
  <c r="K21" i="3" s="1"/>
  <c r="G4" i="3"/>
  <c r="G6" i="3"/>
  <c r="K33" i="3" s="1"/>
  <c r="G7" i="3"/>
  <c r="G9" i="3"/>
  <c r="K37" i="3" s="1"/>
  <c r="G10" i="3"/>
  <c r="K38" i="3" s="1"/>
  <c r="G12" i="3"/>
  <c r="G13" i="3"/>
  <c r="K42" i="3" s="1"/>
  <c r="G15" i="3"/>
  <c r="G16" i="3"/>
  <c r="K46" i="3" s="1"/>
  <c r="I22" i="3"/>
  <c r="H25" i="3"/>
  <c r="I26" i="3"/>
  <c r="R27" i="3"/>
  <c r="H29" i="3"/>
  <c r="I30" i="3"/>
  <c r="H41" i="3"/>
  <c r="Q42" i="3"/>
  <c r="H45" i="3"/>
  <c r="R47" i="3"/>
  <c r="I66" i="3"/>
  <c r="S37" i="3" s="1"/>
  <c r="J73" i="3"/>
  <c r="H24" i="3"/>
  <c r="I25" i="3"/>
  <c r="K31" i="3" l="1"/>
  <c r="K27" i="3"/>
  <c r="K23" i="3"/>
  <c r="K28" i="3"/>
  <c r="K24" i="3"/>
  <c r="K22" i="3"/>
  <c r="K29" i="3"/>
  <c r="K25" i="3"/>
  <c r="K30" i="3"/>
  <c r="K26" i="3"/>
  <c r="G8" i="3"/>
  <c r="K36" i="3" s="1"/>
  <c r="K44" i="3"/>
  <c r="K45" i="3"/>
  <c r="J30" i="3"/>
  <c r="J26" i="3"/>
  <c r="J22" i="3"/>
  <c r="J31" i="3"/>
  <c r="J27" i="3"/>
  <c r="J23" i="3"/>
  <c r="J29" i="3"/>
  <c r="J28" i="3"/>
  <c r="J24" i="3"/>
  <c r="J25" i="3"/>
  <c r="G5" i="3"/>
  <c r="K32" i="3" s="1"/>
  <c r="K35" i="3"/>
  <c r="K34" i="3"/>
  <c r="J44" i="3"/>
  <c r="J45" i="3"/>
  <c r="J40" i="3"/>
  <c r="J41" i="3"/>
  <c r="J66" i="3"/>
  <c r="K40" i="3"/>
  <c r="K41" i="3"/>
  <c r="G3" i="8" l="1"/>
  <c r="G4" i="8"/>
  <c r="AE28" i="8" s="1"/>
  <c r="G5" i="8"/>
  <c r="AE5" i="8" s="1"/>
  <c r="G6" i="8"/>
  <c r="AE66" i="8" s="1"/>
  <c r="G7" i="8"/>
  <c r="G8" i="8"/>
  <c r="AE61" i="8" s="1"/>
  <c r="G9" i="8"/>
  <c r="AE10" i="8" s="1"/>
  <c r="G10" i="8"/>
  <c r="AE27" i="8" s="1"/>
  <c r="G11" i="8"/>
  <c r="G12" i="8"/>
  <c r="AE16" i="8" s="1"/>
  <c r="G13" i="8"/>
  <c r="AE21" i="8" s="1"/>
  <c r="G14" i="8"/>
  <c r="G15" i="8"/>
  <c r="G16" i="8"/>
  <c r="G17" i="8"/>
  <c r="G18" i="8"/>
  <c r="AE47" i="8" s="1"/>
  <c r="G19" i="8"/>
  <c r="AE29" i="8" s="1"/>
  <c r="G20" i="8"/>
  <c r="G21" i="8"/>
  <c r="AE6" i="8" s="1"/>
  <c r="G22" i="8"/>
  <c r="G23" i="8"/>
  <c r="G24" i="8"/>
  <c r="AE42" i="8" s="1"/>
  <c r="G25" i="8"/>
  <c r="G26" i="8"/>
  <c r="AE33" i="8" s="1"/>
  <c r="G27" i="8"/>
  <c r="G28" i="8"/>
  <c r="G29" i="8"/>
  <c r="G30" i="8"/>
  <c r="G31" i="8"/>
  <c r="G32" i="8"/>
  <c r="AE51" i="8" s="1"/>
  <c r="G33" i="8"/>
  <c r="G34" i="8"/>
  <c r="AE18" i="8" s="1"/>
  <c r="G35" i="8"/>
  <c r="AE70" i="8" s="1"/>
  <c r="G36" i="8"/>
  <c r="AE34" i="8" s="1"/>
  <c r="G37" i="8"/>
  <c r="G38" i="8"/>
  <c r="G39" i="8"/>
  <c r="G40" i="8"/>
  <c r="G41" i="8"/>
  <c r="AE45" i="8" s="1"/>
  <c r="G42" i="8"/>
  <c r="G43" i="8"/>
  <c r="G44" i="8"/>
  <c r="G45" i="8"/>
  <c r="G46" i="8"/>
  <c r="AE23" i="8" s="1"/>
  <c r="G47" i="8"/>
  <c r="G48" i="8"/>
  <c r="G49" i="8"/>
  <c r="G50" i="8"/>
  <c r="G51" i="8"/>
  <c r="G52" i="8"/>
  <c r="G53" i="8"/>
  <c r="G54" i="8"/>
  <c r="AE30" i="8" s="1"/>
  <c r="G55" i="8"/>
  <c r="AE69" i="8" s="1"/>
  <c r="G56" i="8"/>
  <c r="G57" i="8"/>
  <c r="G58" i="8"/>
  <c r="G59" i="8"/>
  <c r="G60" i="8"/>
  <c r="G61" i="8"/>
  <c r="G62" i="8"/>
  <c r="AE54" i="8" s="1"/>
  <c r="G63" i="8"/>
  <c r="G64" i="8"/>
  <c r="G65" i="8"/>
  <c r="G66" i="8"/>
  <c r="G67" i="8"/>
  <c r="G68" i="8"/>
  <c r="G69" i="8"/>
  <c r="G70" i="8"/>
  <c r="G71" i="8"/>
  <c r="G72" i="8"/>
  <c r="AE25" i="8" s="1"/>
  <c r="G73" i="8"/>
  <c r="G74" i="8"/>
  <c r="G75" i="8"/>
  <c r="G76" i="8"/>
  <c r="G77" i="8"/>
  <c r="G78" i="8"/>
  <c r="G79" i="8"/>
  <c r="G80" i="8"/>
  <c r="G81" i="8"/>
  <c r="AE22" i="8" s="1"/>
  <c r="G82" i="8"/>
  <c r="AE9" i="8" s="1"/>
  <c r="G83" i="8"/>
  <c r="G84" i="8"/>
  <c r="G85" i="8"/>
  <c r="G86" i="8"/>
  <c r="G87" i="8"/>
  <c r="G88" i="8"/>
  <c r="AE62" i="8" s="1"/>
  <c r="G89" i="8"/>
  <c r="AE49" i="8" s="1"/>
  <c r="G90" i="8"/>
  <c r="G91" i="8"/>
  <c r="G92" i="8"/>
  <c r="G93" i="8"/>
  <c r="G94" i="8"/>
  <c r="G95" i="8"/>
  <c r="AE39" i="8" s="1"/>
  <c r="G96" i="8"/>
  <c r="G97" i="8"/>
  <c r="G98" i="8"/>
  <c r="G99" i="8"/>
  <c r="G100" i="8"/>
  <c r="G101" i="8"/>
  <c r="AE58" i="8" s="1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AE12" i="8" s="1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AE65" i="8" s="1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AE35" i="8" s="1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AE38" i="8" s="1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AE50" i="8" s="1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234" i="8"/>
  <c r="AC4" i="8"/>
  <c r="AD4" i="8" s="1"/>
  <c r="AC5" i="8"/>
  <c r="AD5" i="8" s="1"/>
  <c r="AC6" i="8"/>
  <c r="AD6" i="8" s="1"/>
  <c r="AC7" i="8"/>
  <c r="AD7" i="8" s="1"/>
  <c r="AC8" i="8"/>
  <c r="AD8" i="8" s="1"/>
  <c r="AC9" i="8"/>
  <c r="AD9" i="8" s="1"/>
  <c r="AC10" i="8"/>
  <c r="AD10" i="8" s="1"/>
  <c r="AC11" i="8"/>
  <c r="AD11" i="8" s="1"/>
  <c r="AC12" i="8"/>
  <c r="AD12" i="8" s="1"/>
  <c r="AC13" i="8"/>
  <c r="AD13" i="8" s="1"/>
  <c r="AC14" i="8"/>
  <c r="AD14" i="8" s="1"/>
  <c r="AC15" i="8"/>
  <c r="AD15" i="8" s="1"/>
  <c r="AC16" i="8"/>
  <c r="AD16" i="8" s="1"/>
  <c r="AC17" i="8"/>
  <c r="AD17" i="8" s="1"/>
  <c r="AC18" i="8"/>
  <c r="AD18" i="8" s="1"/>
  <c r="AC19" i="8"/>
  <c r="AD19" i="8" s="1"/>
  <c r="AC20" i="8"/>
  <c r="AD20" i="8" s="1"/>
  <c r="AC21" i="8"/>
  <c r="AD21" i="8" s="1"/>
  <c r="AC22" i="8"/>
  <c r="AD22" i="8" s="1"/>
  <c r="AC23" i="8"/>
  <c r="AD23" i="8" s="1"/>
  <c r="AC24" i="8"/>
  <c r="AD24" i="8" s="1"/>
  <c r="AC25" i="8"/>
  <c r="AD25" i="8" s="1"/>
  <c r="AC26" i="8"/>
  <c r="AD26" i="8" s="1"/>
  <c r="AC27" i="8"/>
  <c r="AD27" i="8" s="1"/>
  <c r="AC28" i="8"/>
  <c r="AD28" i="8" s="1"/>
  <c r="AC29" i="8"/>
  <c r="AD29" i="8" s="1"/>
  <c r="AC30" i="8"/>
  <c r="AD30" i="8" s="1"/>
  <c r="AC31" i="8"/>
  <c r="AD31" i="8" s="1"/>
  <c r="AC32" i="8"/>
  <c r="AD32" i="8" s="1"/>
  <c r="AC33" i="8"/>
  <c r="AD33" i="8" s="1"/>
  <c r="AC34" i="8"/>
  <c r="AD34" i="8" s="1"/>
  <c r="AC35" i="8"/>
  <c r="AD35" i="8" s="1"/>
  <c r="AC36" i="8"/>
  <c r="AD36" i="8" s="1"/>
  <c r="AC37" i="8"/>
  <c r="AD37" i="8" s="1"/>
  <c r="AC38" i="8"/>
  <c r="AD38" i="8" s="1"/>
  <c r="AC39" i="8"/>
  <c r="AD39" i="8" s="1"/>
  <c r="AC40" i="8"/>
  <c r="AD40" i="8" s="1"/>
  <c r="AC41" i="8"/>
  <c r="AD41" i="8" s="1"/>
  <c r="AC42" i="8"/>
  <c r="AD42" i="8" s="1"/>
  <c r="AC43" i="8"/>
  <c r="AD43" i="8" s="1"/>
  <c r="AC44" i="8"/>
  <c r="AD44" i="8" s="1"/>
  <c r="AC45" i="8"/>
  <c r="AD45" i="8" s="1"/>
  <c r="AC46" i="8"/>
  <c r="AD46" i="8" s="1"/>
  <c r="AC47" i="8"/>
  <c r="AD47" i="8" s="1"/>
  <c r="AC48" i="8"/>
  <c r="AD48" i="8" s="1"/>
  <c r="AC49" i="8"/>
  <c r="AD49" i="8" s="1"/>
  <c r="AC50" i="8"/>
  <c r="AD50" i="8" s="1"/>
  <c r="AC51" i="8"/>
  <c r="AD51" i="8" s="1"/>
  <c r="AC52" i="8"/>
  <c r="AD52" i="8" s="1"/>
  <c r="AC53" i="8"/>
  <c r="AD53" i="8" s="1"/>
  <c r="AC54" i="8"/>
  <c r="AD54" i="8" s="1"/>
  <c r="AC55" i="8"/>
  <c r="AD55" i="8" s="1"/>
  <c r="AC56" i="8"/>
  <c r="AD56" i="8" s="1"/>
  <c r="AC57" i="8"/>
  <c r="AD57" i="8" s="1"/>
  <c r="AC58" i="8"/>
  <c r="AD58" i="8" s="1"/>
  <c r="AC59" i="8"/>
  <c r="AD59" i="8" s="1"/>
  <c r="AC60" i="8"/>
  <c r="AD60" i="8" s="1"/>
  <c r="AC61" i="8"/>
  <c r="AD61" i="8" s="1"/>
  <c r="AC62" i="8"/>
  <c r="AD62" i="8" s="1"/>
  <c r="AC63" i="8"/>
  <c r="AD63" i="8" s="1"/>
  <c r="AC64" i="8"/>
  <c r="AD64" i="8" s="1"/>
  <c r="AC65" i="8"/>
  <c r="AD65" i="8" s="1"/>
  <c r="AC66" i="8"/>
  <c r="AD66" i="8" s="1"/>
  <c r="AC67" i="8"/>
  <c r="AD67" i="8" s="1"/>
  <c r="AC68" i="8"/>
  <c r="AD68" i="8" s="1"/>
  <c r="AC69" i="8"/>
  <c r="AD69" i="8" s="1"/>
  <c r="AC70" i="8"/>
  <c r="AD70" i="8" s="1"/>
  <c r="AC3" i="8"/>
  <c r="AE3" i="8" s="1"/>
  <c r="AE4" i="8"/>
  <c r="AE7" i="8"/>
  <c r="AE8" i="8"/>
  <c r="AE11" i="8"/>
  <c r="AE13" i="8"/>
  <c r="AE14" i="8"/>
  <c r="AE15" i="8"/>
  <c r="AE17" i="8"/>
  <c r="AE19" i="8"/>
  <c r="AE20" i="8"/>
  <c r="AE24" i="8"/>
  <c r="AE26" i="8"/>
  <c r="AE31" i="8"/>
  <c r="AE32" i="8"/>
  <c r="AE36" i="8"/>
  <c r="AE37" i="8"/>
  <c r="AE40" i="8"/>
  <c r="AE41" i="8"/>
  <c r="AE43" i="8"/>
  <c r="AE44" i="8"/>
  <c r="AE48" i="8"/>
  <c r="AE53" i="8"/>
  <c r="AE55" i="8"/>
  <c r="AE56" i="8"/>
  <c r="AE57" i="8"/>
  <c r="AE59" i="8"/>
  <c r="AE60" i="8"/>
  <c r="AE63" i="8"/>
  <c r="AE64" i="8"/>
  <c r="AE67" i="8"/>
  <c r="AE68" i="8"/>
  <c r="Z9" i="8"/>
  <c r="AA9" i="8"/>
  <c r="AB9" i="8"/>
  <c r="AH9" i="8"/>
  <c r="Z10" i="8"/>
  <c r="AA10" i="8"/>
  <c r="AB10" i="8"/>
  <c r="AH10" i="8"/>
  <c r="Z11" i="8"/>
  <c r="AA11" i="8"/>
  <c r="AB11" i="8"/>
  <c r="AH11" i="8"/>
  <c r="Z12" i="8"/>
  <c r="AA12" i="8"/>
  <c r="AB12" i="8"/>
  <c r="AH12" i="8"/>
  <c r="Z13" i="8"/>
  <c r="AA13" i="8"/>
  <c r="AB13" i="8"/>
  <c r="AH13" i="8"/>
  <c r="Z14" i="8"/>
  <c r="AA14" i="8"/>
  <c r="AB14" i="8"/>
  <c r="AH14" i="8"/>
  <c r="Z15" i="8"/>
  <c r="AA15" i="8"/>
  <c r="AB15" i="8"/>
  <c r="AH15" i="8"/>
  <c r="Z16" i="8"/>
  <c r="AA16" i="8"/>
  <c r="AB16" i="8"/>
  <c r="AH16" i="8"/>
  <c r="Z17" i="8"/>
  <c r="AA17" i="8"/>
  <c r="AB17" i="8"/>
  <c r="AH17" i="8"/>
  <c r="Z18" i="8"/>
  <c r="AA18" i="8"/>
  <c r="AB18" i="8"/>
  <c r="AH18" i="8"/>
  <c r="Z19" i="8"/>
  <c r="AA19" i="8"/>
  <c r="AB19" i="8"/>
  <c r="AH19" i="8"/>
  <c r="Z20" i="8"/>
  <c r="AA20" i="8"/>
  <c r="AB20" i="8"/>
  <c r="AH20" i="8"/>
  <c r="Z21" i="8"/>
  <c r="AA21" i="8"/>
  <c r="AB21" i="8"/>
  <c r="AH21" i="8"/>
  <c r="Z22" i="8"/>
  <c r="AA22" i="8"/>
  <c r="AB22" i="8"/>
  <c r="AH22" i="8"/>
  <c r="Z23" i="8"/>
  <c r="AA23" i="8"/>
  <c r="AB23" i="8"/>
  <c r="AH23" i="8"/>
  <c r="Z24" i="8"/>
  <c r="AA24" i="8"/>
  <c r="AB24" i="8"/>
  <c r="AH24" i="8"/>
  <c r="Z25" i="8"/>
  <c r="AA25" i="8"/>
  <c r="AB25" i="8"/>
  <c r="AH25" i="8"/>
  <c r="Z26" i="8"/>
  <c r="AA26" i="8"/>
  <c r="AB26" i="8"/>
  <c r="AH26" i="8"/>
  <c r="Z27" i="8"/>
  <c r="AA27" i="8"/>
  <c r="AB27" i="8"/>
  <c r="AH27" i="8"/>
  <c r="Z28" i="8"/>
  <c r="AA28" i="8"/>
  <c r="AB28" i="8"/>
  <c r="AH28" i="8"/>
  <c r="Z29" i="8"/>
  <c r="AA29" i="8"/>
  <c r="AB29" i="8"/>
  <c r="AH29" i="8"/>
  <c r="Z30" i="8"/>
  <c r="AA30" i="8"/>
  <c r="AB30" i="8"/>
  <c r="AH30" i="8"/>
  <c r="Z31" i="8"/>
  <c r="AA31" i="8"/>
  <c r="AB31" i="8"/>
  <c r="AH31" i="8"/>
  <c r="Z32" i="8"/>
  <c r="AA32" i="8"/>
  <c r="AB32" i="8"/>
  <c r="AH32" i="8"/>
  <c r="Z33" i="8"/>
  <c r="AA33" i="8"/>
  <c r="AB33" i="8"/>
  <c r="AH33" i="8"/>
  <c r="Z34" i="8"/>
  <c r="AA34" i="8"/>
  <c r="AB34" i="8"/>
  <c r="AH34" i="8"/>
  <c r="Z35" i="8"/>
  <c r="AA35" i="8"/>
  <c r="AB35" i="8"/>
  <c r="AH35" i="8"/>
  <c r="Z36" i="8"/>
  <c r="AA36" i="8"/>
  <c r="AB36" i="8"/>
  <c r="AH36" i="8"/>
  <c r="Z37" i="8"/>
  <c r="AA37" i="8"/>
  <c r="AB37" i="8"/>
  <c r="AH37" i="8"/>
  <c r="Z38" i="8"/>
  <c r="AA38" i="8"/>
  <c r="AB38" i="8"/>
  <c r="AH38" i="8"/>
  <c r="Z39" i="8"/>
  <c r="AA39" i="8"/>
  <c r="AB39" i="8"/>
  <c r="AH39" i="8"/>
  <c r="Z40" i="8"/>
  <c r="AA40" i="8"/>
  <c r="AB40" i="8"/>
  <c r="AH40" i="8"/>
  <c r="Z41" i="8"/>
  <c r="AA41" i="8"/>
  <c r="AB41" i="8"/>
  <c r="AH41" i="8"/>
  <c r="Z42" i="8"/>
  <c r="AA42" i="8"/>
  <c r="AB42" i="8"/>
  <c r="AH42" i="8"/>
  <c r="Z43" i="8"/>
  <c r="AA43" i="8"/>
  <c r="AB43" i="8"/>
  <c r="AH43" i="8"/>
  <c r="Z44" i="8"/>
  <c r="AA44" i="8"/>
  <c r="AB44" i="8"/>
  <c r="AH44" i="8"/>
  <c r="Z45" i="8"/>
  <c r="AA45" i="8"/>
  <c r="AB45" i="8"/>
  <c r="AH45" i="8"/>
  <c r="Z46" i="8"/>
  <c r="AA46" i="8"/>
  <c r="AB46" i="8"/>
  <c r="AH46" i="8"/>
  <c r="Z47" i="8"/>
  <c r="AA47" i="8"/>
  <c r="AB47" i="8"/>
  <c r="AH47" i="8"/>
  <c r="Z48" i="8"/>
  <c r="AA48" i="8"/>
  <c r="AB48" i="8"/>
  <c r="AH48" i="8"/>
  <c r="Z49" i="8"/>
  <c r="AA49" i="8"/>
  <c r="AB49" i="8"/>
  <c r="AH49" i="8"/>
  <c r="Z50" i="8"/>
  <c r="AA50" i="8"/>
  <c r="AB50" i="8"/>
  <c r="AH50" i="8"/>
  <c r="Z51" i="8"/>
  <c r="AA51" i="8"/>
  <c r="AB51" i="8"/>
  <c r="AH51" i="8"/>
  <c r="Z52" i="8"/>
  <c r="AA52" i="8"/>
  <c r="AB52" i="8"/>
  <c r="AH52" i="8"/>
  <c r="Z53" i="8"/>
  <c r="AA53" i="8"/>
  <c r="AB53" i="8"/>
  <c r="AH53" i="8"/>
  <c r="Z54" i="8"/>
  <c r="AA54" i="8"/>
  <c r="AB54" i="8"/>
  <c r="AH54" i="8"/>
  <c r="Z55" i="8"/>
  <c r="AA55" i="8"/>
  <c r="AB55" i="8"/>
  <c r="AH55" i="8"/>
  <c r="Z56" i="8"/>
  <c r="AA56" i="8"/>
  <c r="AB56" i="8"/>
  <c r="AH56" i="8"/>
  <c r="Z57" i="8"/>
  <c r="AA57" i="8"/>
  <c r="AB57" i="8"/>
  <c r="AH57" i="8"/>
  <c r="Z58" i="8"/>
  <c r="AA58" i="8"/>
  <c r="AB58" i="8"/>
  <c r="AH58" i="8"/>
  <c r="Z59" i="8"/>
  <c r="AA59" i="8"/>
  <c r="AB59" i="8"/>
  <c r="AH59" i="8"/>
  <c r="Z60" i="8"/>
  <c r="AA60" i="8"/>
  <c r="AB60" i="8"/>
  <c r="AH60" i="8"/>
  <c r="Z61" i="8"/>
  <c r="AA61" i="8"/>
  <c r="AB61" i="8"/>
  <c r="AH61" i="8"/>
  <c r="Z62" i="8"/>
  <c r="AA62" i="8"/>
  <c r="AB62" i="8"/>
  <c r="AH62" i="8"/>
  <c r="Z63" i="8"/>
  <c r="AA63" i="8"/>
  <c r="AB63" i="8"/>
  <c r="AH63" i="8"/>
  <c r="Z64" i="8"/>
  <c r="AA64" i="8"/>
  <c r="AB64" i="8"/>
  <c r="AH64" i="8"/>
  <c r="Z65" i="8"/>
  <c r="AA65" i="8"/>
  <c r="AB65" i="8"/>
  <c r="AH65" i="8"/>
  <c r="Z66" i="8"/>
  <c r="AA66" i="8"/>
  <c r="AB66" i="8"/>
  <c r="AH66" i="8"/>
  <c r="Z67" i="8"/>
  <c r="AA67" i="8"/>
  <c r="AB67" i="8"/>
  <c r="AH67" i="8"/>
  <c r="Z68" i="8"/>
  <c r="AA68" i="8"/>
  <c r="AB68" i="8"/>
  <c r="AH68" i="8"/>
  <c r="Z69" i="8"/>
  <c r="AA69" i="8"/>
  <c r="AB69" i="8"/>
  <c r="AH69" i="8"/>
  <c r="Z70" i="8"/>
  <c r="AA70" i="8"/>
  <c r="AB70" i="8"/>
  <c r="AH70" i="8"/>
  <c r="K234" i="8"/>
  <c r="L234" i="8"/>
  <c r="M234" i="8"/>
  <c r="K3" i="8"/>
  <c r="L3" i="8"/>
  <c r="M3" i="8"/>
  <c r="K4" i="8"/>
  <c r="L4" i="8"/>
  <c r="M4" i="8"/>
  <c r="K5" i="8"/>
  <c r="L5" i="8"/>
  <c r="M5" i="8"/>
  <c r="K6" i="8"/>
  <c r="L6" i="8"/>
  <c r="M6" i="8"/>
  <c r="K7" i="8"/>
  <c r="L7" i="8"/>
  <c r="M7" i="8"/>
  <c r="K8" i="8"/>
  <c r="L8" i="8"/>
  <c r="M8" i="8"/>
  <c r="N3" i="8"/>
  <c r="O3" i="8"/>
  <c r="P3" i="8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L9" i="8"/>
  <c r="M9" i="8"/>
  <c r="N9" i="8"/>
  <c r="O9" i="8"/>
  <c r="P9" i="8"/>
  <c r="L10" i="8"/>
  <c r="M10" i="8"/>
  <c r="N10" i="8"/>
  <c r="O10" i="8"/>
  <c r="P10" i="8"/>
  <c r="L11" i="8"/>
  <c r="M11" i="8"/>
  <c r="N11" i="8"/>
  <c r="O11" i="8"/>
  <c r="P11" i="8"/>
  <c r="L12" i="8"/>
  <c r="M12" i="8"/>
  <c r="N12" i="8"/>
  <c r="O12" i="8"/>
  <c r="P12" i="8"/>
  <c r="L13" i="8"/>
  <c r="M13" i="8"/>
  <c r="N13" i="8"/>
  <c r="O13" i="8"/>
  <c r="P13" i="8"/>
  <c r="L14" i="8"/>
  <c r="M14" i="8"/>
  <c r="N14" i="8"/>
  <c r="O14" i="8"/>
  <c r="P14" i="8"/>
  <c r="L15" i="8"/>
  <c r="M15" i="8"/>
  <c r="N15" i="8"/>
  <c r="O15" i="8"/>
  <c r="P15" i="8"/>
  <c r="L16" i="8"/>
  <c r="M16" i="8"/>
  <c r="N16" i="8"/>
  <c r="O16" i="8"/>
  <c r="P16" i="8"/>
  <c r="L17" i="8"/>
  <c r="M17" i="8"/>
  <c r="N17" i="8"/>
  <c r="O17" i="8"/>
  <c r="P17" i="8"/>
  <c r="L18" i="8"/>
  <c r="M18" i="8"/>
  <c r="N18" i="8"/>
  <c r="O18" i="8"/>
  <c r="P18" i="8"/>
  <c r="L19" i="8"/>
  <c r="M19" i="8"/>
  <c r="N19" i="8"/>
  <c r="O19" i="8"/>
  <c r="P19" i="8"/>
  <c r="L20" i="8"/>
  <c r="M20" i="8"/>
  <c r="N20" i="8"/>
  <c r="O20" i="8"/>
  <c r="P20" i="8"/>
  <c r="L21" i="8"/>
  <c r="M21" i="8"/>
  <c r="N21" i="8"/>
  <c r="O21" i="8"/>
  <c r="P21" i="8"/>
  <c r="L22" i="8"/>
  <c r="M22" i="8"/>
  <c r="N22" i="8"/>
  <c r="O22" i="8"/>
  <c r="P22" i="8"/>
  <c r="L23" i="8"/>
  <c r="M23" i="8"/>
  <c r="N23" i="8"/>
  <c r="O23" i="8"/>
  <c r="P23" i="8"/>
  <c r="L24" i="8"/>
  <c r="M24" i="8"/>
  <c r="N24" i="8"/>
  <c r="O24" i="8"/>
  <c r="P24" i="8"/>
  <c r="L25" i="8"/>
  <c r="M25" i="8"/>
  <c r="N25" i="8"/>
  <c r="O25" i="8"/>
  <c r="P25" i="8"/>
  <c r="L26" i="8"/>
  <c r="M26" i="8"/>
  <c r="N26" i="8"/>
  <c r="O26" i="8"/>
  <c r="P26" i="8"/>
  <c r="L27" i="8"/>
  <c r="M27" i="8"/>
  <c r="N27" i="8"/>
  <c r="O27" i="8"/>
  <c r="P27" i="8"/>
  <c r="L28" i="8"/>
  <c r="M28" i="8"/>
  <c r="N28" i="8"/>
  <c r="O28" i="8"/>
  <c r="P28" i="8"/>
  <c r="L29" i="8"/>
  <c r="M29" i="8"/>
  <c r="N29" i="8"/>
  <c r="O29" i="8"/>
  <c r="P29" i="8"/>
  <c r="L30" i="8"/>
  <c r="M30" i="8"/>
  <c r="N30" i="8"/>
  <c r="O30" i="8"/>
  <c r="P30" i="8"/>
  <c r="L31" i="8"/>
  <c r="M31" i="8"/>
  <c r="N31" i="8"/>
  <c r="O31" i="8"/>
  <c r="P31" i="8"/>
  <c r="L32" i="8"/>
  <c r="M32" i="8"/>
  <c r="N32" i="8"/>
  <c r="O32" i="8"/>
  <c r="P32" i="8"/>
  <c r="L33" i="8"/>
  <c r="M33" i="8"/>
  <c r="N33" i="8"/>
  <c r="O33" i="8"/>
  <c r="P33" i="8"/>
  <c r="L34" i="8"/>
  <c r="M34" i="8"/>
  <c r="N34" i="8"/>
  <c r="O34" i="8"/>
  <c r="P34" i="8"/>
  <c r="L35" i="8"/>
  <c r="M35" i="8"/>
  <c r="N35" i="8"/>
  <c r="O35" i="8"/>
  <c r="P35" i="8"/>
  <c r="L36" i="8"/>
  <c r="M36" i="8"/>
  <c r="N36" i="8"/>
  <c r="O36" i="8"/>
  <c r="P36" i="8"/>
  <c r="L37" i="8"/>
  <c r="M37" i="8"/>
  <c r="N37" i="8"/>
  <c r="O37" i="8"/>
  <c r="P37" i="8"/>
  <c r="L38" i="8"/>
  <c r="M38" i="8"/>
  <c r="N38" i="8"/>
  <c r="O38" i="8"/>
  <c r="P38" i="8"/>
  <c r="L39" i="8"/>
  <c r="M39" i="8"/>
  <c r="N39" i="8"/>
  <c r="O39" i="8"/>
  <c r="P39" i="8"/>
  <c r="L40" i="8"/>
  <c r="M40" i="8"/>
  <c r="N40" i="8"/>
  <c r="O40" i="8"/>
  <c r="P40" i="8"/>
  <c r="L41" i="8"/>
  <c r="M41" i="8"/>
  <c r="N41" i="8"/>
  <c r="O41" i="8"/>
  <c r="P41" i="8"/>
  <c r="L42" i="8"/>
  <c r="M42" i="8"/>
  <c r="N42" i="8"/>
  <c r="O42" i="8"/>
  <c r="P42" i="8"/>
  <c r="L43" i="8"/>
  <c r="M43" i="8"/>
  <c r="N43" i="8"/>
  <c r="O43" i="8"/>
  <c r="P43" i="8"/>
  <c r="L44" i="8"/>
  <c r="M44" i="8"/>
  <c r="N44" i="8"/>
  <c r="O44" i="8"/>
  <c r="P44" i="8"/>
  <c r="L45" i="8"/>
  <c r="M45" i="8"/>
  <c r="N45" i="8"/>
  <c r="O45" i="8"/>
  <c r="P45" i="8"/>
  <c r="L46" i="8"/>
  <c r="M46" i="8"/>
  <c r="N46" i="8"/>
  <c r="O46" i="8"/>
  <c r="P46" i="8"/>
  <c r="L47" i="8"/>
  <c r="M47" i="8"/>
  <c r="N47" i="8"/>
  <c r="O47" i="8"/>
  <c r="P47" i="8"/>
  <c r="L48" i="8"/>
  <c r="M48" i="8"/>
  <c r="N48" i="8"/>
  <c r="O48" i="8"/>
  <c r="P48" i="8"/>
  <c r="L49" i="8"/>
  <c r="M49" i="8"/>
  <c r="N49" i="8"/>
  <c r="O49" i="8"/>
  <c r="P49" i="8"/>
  <c r="L50" i="8"/>
  <c r="M50" i="8"/>
  <c r="N50" i="8"/>
  <c r="O50" i="8"/>
  <c r="P50" i="8"/>
  <c r="L51" i="8"/>
  <c r="M51" i="8"/>
  <c r="N51" i="8"/>
  <c r="O51" i="8"/>
  <c r="P51" i="8"/>
  <c r="L52" i="8"/>
  <c r="M52" i="8"/>
  <c r="N52" i="8"/>
  <c r="O52" i="8"/>
  <c r="P52" i="8"/>
  <c r="L53" i="8"/>
  <c r="M53" i="8"/>
  <c r="N53" i="8"/>
  <c r="O53" i="8"/>
  <c r="P53" i="8"/>
  <c r="L54" i="8"/>
  <c r="M54" i="8"/>
  <c r="N54" i="8"/>
  <c r="O54" i="8"/>
  <c r="P54" i="8"/>
  <c r="L55" i="8"/>
  <c r="M55" i="8"/>
  <c r="N55" i="8"/>
  <c r="O55" i="8"/>
  <c r="P55" i="8"/>
  <c r="L56" i="8"/>
  <c r="M56" i="8"/>
  <c r="N56" i="8"/>
  <c r="O56" i="8"/>
  <c r="P56" i="8"/>
  <c r="L57" i="8"/>
  <c r="M57" i="8"/>
  <c r="N57" i="8"/>
  <c r="O57" i="8"/>
  <c r="P57" i="8"/>
  <c r="L58" i="8"/>
  <c r="M58" i="8"/>
  <c r="N58" i="8"/>
  <c r="O58" i="8"/>
  <c r="P58" i="8"/>
  <c r="L59" i="8"/>
  <c r="M59" i="8"/>
  <c r="N59" i="8"/>
  <c r="O59" i="8"/>
  <c r="P59" i="8"/>
  <c r="L60" i="8"/>
  <c r="M60" i="8"/>
  <c r="N60" i="8"/>
  <c r="O60" i="8"/>
  <c r="P60" i="8"/>
  <c r="L61" i="8"/>
  <c r="M61" i="8"/>
  <c r="N61" i="8"/>
  <c r="O61" i="8"/>
  <c r="P61" i="8"/>
  <c r="L62" i="8"/>
  <c r="M62" i="8"/>
  <c r="N62" i="8"/>
  <c r="O62" i="8"/>
  <c r="P62" i="8"/>
  <c r="L63" i="8"/>
  <c r="M63" i="8"/>
  <c r="N63" i="8"/>
  <c r="O63" i="8"/>
  <c r="P63" i="8"/>
  <c r="L64" i="8"/>
  <c r="M64" i="8"/>
  <c r="N64" i="8"/>
  <c r="O64" i="8"/>
  <c r="P64" i="8"/>
  <c r="L65" i="8"/>
  <c r="M65" i="8"/>
  <c r="N65" i="8"/>
  <c r="O65" i="8"/>
  <c r="P65" i="8"/>
  <c r="L66" i="8"/>
  <c r="M66" i="8"/>
  <c r="N66" i="8"/>
  <c r="O66" i="8"/>
  <c r="P66" i="8"/>
  <c r="L67" i="8"/>
  <c r="M67" i="8"/>
  <c r="N67" i="8"/>
  <c r="O67" i="8"/>
  <c r="P67" i="8"/>
  <c r="L68" i="8"/>
  <c r="M68" i="8"/>
  <c r="N68" i="8"/>
  <c r="O68" i="8"/>
  <c r="P68" i="8"/>
  <c r="L69" i="8"/>
  <c r="M69" i="8"/>
  <c r="N69" i="8"/>
  <c r="O69" i="8"/>
  <c r="P69" i="8"/>
  <c r="L70" i="8"/>
  <c r="M70" i="8"/>
  <c r="N70" i="8"/>
  <c r="O70" i="8"/>
  <c r="P70" i="8"/>
  <c r="L71" i="8"/>
  <c r="M71" i="8"/>
  <c r="N71" i="8"/>
  <c r="O71" i="8"/>
  <c r="P71" i="8"/>
  <c r="L72" i="8"/>
  <c r="M72" i="8"/>
  <c r="N72" i="8"/>
  <c r="O72" i="8"/>
  <c r="P72" i="8"/>
  <c r="L73" i="8"/>
  <c r="M73" i="8"/>
  <c r="N73" i="8"/>
  <c r="O73" i="8"/>
  <c r="P73" i="8"/>
  <c r="L74" i="8"/>
  <c r="M74" i="8"/>
  <c r="N74" i="8"/>
  <c r="O74" i="8"/>
  <c r="P74" i="8"/>
  <c r="L75" i="8"/>
  <c r="M75" i="8"/>
  <c r="N75" i="8"/>
  <c r="O75" i="8"/>
  <c r="P75" i="8"/>
  <c r="L76" i="8"/>
  <c r="M76" i="8"/>
  <c r="N76" i="8"/>
  <c r="O76" i="8"/>
  <c r="P76" i="8"/>
  <c r="L77" i="8"/>
  <c r="M77" i="8"/>
  <c r="N77" i="8"/>
  <c r="O77" i="8"/>
  <c r="P77" i="8"/>
  <c r="L78" i="8"/>
  <c r="M78" i="8"/>
  <c r="N78" i="8"/>
  <c r="O78" i="8"/>
  <c r="P78" i="8"/>
  <c r="L79" i="8"/>
  <c r="M79" i="8"/>
  <c r="N79" i="8"/>
  <c r="O79" i="8"/>
  <c r="P79" i="8"/>
  <c r="L80" i="8"/>
  <c r="M80" i="8"/>
  <c r="N80" i="8"/>
  <c r="O80" i="8"/>
  <c r="P80" i="8"/>
  <c r="L81" i="8"/>
  <c r="M81" i="8"/>
  <c r="N81" i="8"/>
  <c r="O81" i="8"/>
  <c r="P81" i="8"/>
  <c r="L82" i="8"/>
  <c r="M82" i="8"/>
  <c r="N82" i="8"/>
  <c r="O82" i="8"/>
  <c r="P82" i="8"/>
  <c r="L83" i="8"/>
  <c r="M83" i="8"/>
  <c r="N83" i="8"/>
  <c r="O83" i="8"/>
  <c r="P83" i="8"/>
  <c r="L84" i="8"/>
  <c r="M84" i="8"/>
  <c r="N84" i="8"/>
  <c r="O84" i="8"/>
  <c r="P84" i="8"/>
  <c r="L85" i="8"/>
  <c r="M85" i="8"/>
  <c r="N85" i="8"/>
  <c r="O85" i="8"/>
  <c r="P85" i="8"/>
  <c r="L86" i="8"/>
  <c r="M86" i="8"/>
  <c r="N86" i="8"/>
  <c r="O86" i="8"/>
  <c r="P86" i="8"/>
  <c r="L87" i="8"/>
  <c r="M87" i="8"/>
  <c r="N87" i="8"/>
  <c r="O87" i="8"/>
  <c r="P87" i="8"/>
  <c r="L88" i="8"/>
  <c r="M88" i="8"/>
  <c r="N88" i="8"/>
  <c r="O88" i="8"/>
  <c r="P88" i="8"/>
  <c r="L89" i="8"/>
  <c r="M89" i="8"/>
  <c r="N89" i="8"/>
  <c r="O89" i="8"/>
  <c r="P89" i="8"/>
  <c r="L90" i="8"/>
  <c r="M90" i="8"/>
  <c r="N90" i="8"/>
  <c r="O90" i="8"/>
  <c r="P90" i="8"/>
  <c r="L91" i="8"/>
  <c r="M91" i="8"/>
  <c r="N91" i="8"/>
  <c r="O91" i="8"/>
  <c r="P91" i="8"/>
  <c r="L92" i="8"/>
  <c r="M92" i="8"/>
  <c r="N92" i="8"/>
  <c r="O92" i="8"/>
  <c r="P92" i="8"/>
  <c r="L93" i="8"/>
  <c r="M93" i="8"/>
  <c r="N93" i="8"/>
  <c r="O93" i="8"/>
  <c r="P93" i="8"/>
  <c r="L94" i="8"/>
  <c r="M94" i="8"/>
  <c r="N94" i="8"/>
  <c r="O94" i="8"/>
  <c r="P94" i="8"/>
  <c r="L95" i="8"/>
  <c r="M95" i="8"/>
  <c r="N95" i="8"/>
  <c r="O95" i="8"/>
  <c r="P95" i="8"/>
  <c r="L96" i="8"/>
  <c r="M96" i="8"/>
  <c r="N96" i="8"/>
  <c r="O96" i="8"/>
  <c r="P96" i="8"/>
  <c r="L97" i="8"/>
  <c r="M97" i="8"/>
  <c r="N97" i="8"/>
  <c r="O97" i="8"/>
  <c r="P97" i="8"/>
  <c r="L98" i="8"/>
  <c r="M98" i="8"/>
  <c r="N98" i="8"/>
  <c r="O98" i="8"/>
  <c r="P98" i="8"/>
  <c r="L99" i="8"/>
  <c r="M99" i="8"/>
  <c r="N99" i="8"/>
  <c r="O99" i="8"/>
  <c r="P99" i="8"/>
  <c r="L100" i="8"/>
  <c r="M100" i="8"/>
  <c r="N100" i="8"/>
  <c r="O100" i="8"/>
  <c r="P100" i="8"/>
  <c r="L101" i="8"/>
  <c r="M101" i="8"/>
  <c r="N101" i="8"/>
  <c r="O101" i="8"/>
  <c r="P101" i="8"/>
  <c r="L102" i="8"/>
  <c r="M102" i="8"/>
  <c r="N102" i="8"/>
  <c r="O102" i="8"/>
  <c r="P102" i="8"/>
  <c r="L103" i="8"/>
  <c r="M103" i="8"/>
  <c r="N103" i="8"/>
  <c r="O103" i="8"/>
  <c r="P103" i="8"/>
  <c r="L104" i="8"/>
  <c r="M104" i="8"/>
  <c r="N104" i="8"/>
  <c r="O104" i="8"/>
  <c r="P104" i="8"/>
  <c r="L105" i="8"/>
  <c r="M105" i="8"/>
  <c r="N105" i="8"/>
  <c r="O105" i="8"/>
  <c r="P105" i="8"/>
  <c r="L106" i="8"/>
  <c r="M106" i="8"/>
  <c r="N106" i="8"/>
  <c r="O106" i="8"/>
  <c r="P106" i="8"/>
  <c r="L107" i="8"/>
  <c r="M107" i="8"/>
  <c r="N107" i="8"/>
  <c r="O107" i="8"/>
  <c r="P107" i="8"/>
  <c r="L108" i="8"/>
  <c r="M108" i="8"/>
  <c r="N108" i="8"/>
  <c r="O108" i="8"/>
  <c r="P108" i="8"/>
  <c r="L109" i="8"/>
  <c r="M109" i="8"/>
  <c r="N109" i="8"/>
  <c r="O109" i="8"/>
  <c r="P109" i="8"/>
  <c r="L110" i="8"/>
  <c r="M110" i="8"/>
  <c r="N110" i="8"/>
  <c r="O110" i="8"/>
  <c r="P110" i="8"/>
  <c r="L111" i="8"/>
  <c r="M111" i="8"/>
  <c r="N111" i="8"/>
  <c r="O111" i="8"/>
  <c r="P111" i="8"/>
  <c r="L112" i="8"/>
  <c r="M112" i="8"/>
  <c r="N112" i="8"/>
  <c r="O112" i="8"/>
  <c r="P112" i="8"/>
  <c r="L113" i="8"/>
  <c r="M113" i="8"/>
  <c r="N113" i="8"/>
  <c r="O113" i="8"/>
  <c r="P113" i="8"/>
  <c r="L114" i="8"/>
  <c r="M114" i="8"/>
  <c r="N114" i="8"/>
  <c r="O114" i="8"/>
  <c r="P114" i="8"/>
  <c r="L115" i="8"/>
  <c r="M115" i="8"/>
  <c r="N115" i="8"/>
  <c r="O115" i="8"/>
  <c r="P115" i="8"/>
  <c r="L116" i="8"/>
  <c r="M116" i="8"/>
  <c r="N116" i="8"/>
  <c r="O116" i="8"/>
  <c r="P116" i="8"/>
  <c r="L117" i="8"/>
  <c r="M117" i="8"/>
  <c r="N117" i="8"/>
  <c r="O117" i="8"/>
  <c r="P117" i="8"/>
  <c r="L118" i="8"/>
  <c r="M118" i="8"/>
  <c r="N118" i="8"/>
  <c r="O118" i="8"/>
  <c r="P118" i="8"/>
  <c r="L119" i="8"/>
  <c r="M119" i="8"/>
  <c r="N119" i="8"/>
  <c r="O119" i="8"/>
  <c r="P119" i="8"/>
  <c r="L120" i="8"/>
  <c r="M120" i="8"/>
  <c r="N120" i="8"/>
  <c r="O120" i="8"/>
  <c r="P120" i="8"/>
  <c r="L121" i="8"/>
  <c r="M121" i="8"/>
  <c r="N121" i="8"/>
  <c r="O121" i="8"/>
  <c r="P121" i="8"/>
  <c r="L122" i="8"/>
  <c r="M122" i="8"/>
  <c r="N122" i="8"/>
  <c r="O122" i="8"/>
  <c r="P122" i="8"/>
  <c r="L123" i="8"/>
  <c r="M123" i="8"/>
  <c r="N123" i="8"/>
  <c r="O123" i="8"/>
  <c r="P123" i="8"/>
  <c r="L124" i="8"/>
  <c r="M124" i="8"/>
  <c r="N124" i="8"/>
  <c r="O124" i="8"/>
  <c r="P124" i="8"/>
  <c r="L125" i="8"/>
  <c r="M125" i="8"/>
  <c r="N125" i="8"/>
  <c r="O125" i="8"/>
  <c r="P125" i="8"/>
  <c r="L126" i="8"/>
  <c r="M126" i="8"/>
  <c r="N126" i="8"/>
  <c r="O126" i="8"/>
  <c r="P126" i="8"/>
  <c r="L127" i="8"/>
  <c r="M127" i="8"/>
  <c r="N127" i="8"/>
  <c r="O127" i="8"/>
  <c r="P127" i="8"/>
  <c r="L128" i="8"/>
  <c r="M128" i="8"/>
  <c r="N128" i="8"/>
  <c r="O128" i="8"/>
  <c r="P128" i="8"/>
  <c r="L129" i="8"/>
  <c r="M129" i="8"/>
  <c r="N129" i="8"/>
  <c r="O129" i="8"/>
  <c r="P129" i="8"/>
  <c r="L130" i="8"/>
  <c r="M130" i="8"/>
  <c r="N130" i="8"/>
  <c r="O130" i="8"/>
  <c r="P130" i="8"/>
  <c r="L131" i="8"/>
  <c r="M131" i="8"/>
  <c r="N131" i="8"/>
  <c r="O131" i="8"/>
  <c r="P131" i="8"/>
  <c r="L132" i="8"/>
  <c r="M132" i="8"/>
  <c r="N132" i="8"/>
  <c r="O132" i="8"/>
  <c r="P132" i="8"/>
  <c r="L133" i="8"/>
  <c r="M133" i="8"/>
  <c r="N133" i="8"/>
  <c r="O133" i="8"/>
  <c r="P133" i="8"/>
  <c r="L134" i="8"/>
  <c r="M134" i="8"/>
  <c r="N134" i="8"/>
  <c r="O134" i="8"/>
  <c r="P134" i="8"/>
  <c r="L135" i="8"/>
  <c r="M135" i="8"/>
  <c r="N135" i="8"/>
  <c r="O135" i="8"/>
  <c r="P135" i="8"/>
  <c r="L136" i="8"/>
  <c r="M136" i="8"/>
  <c r="N136" i="8"/>
  <c r="O136" i="8"/>
  <c r="P136" i="8"/>
  <c r="L137" i="8"/>
  <c r="M137" i="8"/>
  <c r="N137" i="8"/>
  <c r="O137" i="8"/>
  <c r="P137" i="8"/>
  <c r="L138" i="8"/>
  <c r="M138" i="8"/>
  <c r="N138" i="8"/>
  <c r="O138" i="8"/>
  <c r="P138" i="8"/>
  <c r="L139" i="8"/>
  <c r="M139" i="8"/>
  <c r="N139" i="8"/>
  <c r="O139" i="8"/>
  <c r="P139" i="8"/>
  <c r="L140" i="8"/>
  <c r="M140" i="8"/>
  <c r="N140" i="8"/>
  <c r="O140" i="8"/>
  <c r="P140" i="8"/>
  <c r="L141" i="8"/>
  <c r="M141" i="8"/>
  <c r="N141" i="8"/>
  <c r="O141" i="8"/>
  <c r="P141" i="8"/>
  <c r="L142" i="8"/>
  <c r="M142" i="8"/>
  <c r="N142" i="8"/>
  <c r="O142" i="8"/>
  <c r="P142" i="8"/>
  <c r="L143" i="8"/>
  <c r="M143" i="8"/>
  <c r="N143" i="8"/>
  <c r="O143" i="8"/>
  <c r="P143" i="8"/>
  <c r="L144" i="8"/>
  <c r="M144" i="8"/>
  <c r="N144" i="8"/>
  <c r="O144" i="8"/>
  <c r="P144" i="8"/>
  <c r="L145" i="8"/>
  <c r="M145" i="8"/>
  <c r="N145" i="8"/>
  <c r="O145" i="8"/>
  <c r="P145" i="8"/>
  <c r="L146" i="8"/>
  <c r="M146" i="8"/>
  <c r="N146" i="8"/>
  <c r="O146" i="8"/>
  <c r="P146" i="8"/>
  <c r="L147" i="8"/>
  <c r="M147" i="8"/>
  <c r="N147" i="8"/>
  <c r="O147" i="8"/>
  <c r="P147" i="8"/>
  <c r="L148" i="8"/>
  <c r="M148" i="8"/>
  <c r="N148" i="8"/>
  <c r="O148" i="8"/>
  <c r="P148" i="8"/>
  <c r="L149" i="8"/>
  <c r="M149" i="8"/>
  <c r="N149" i="8"/>
  <c r="O149" i="8"/>
  <c r="P149" i="8"/>
  <c r="L150" i="8"/>
  <c r="M150" i="8"/>
  <c r="N150" i="8"/>
  <c r="O150" i="8"/>
  <c r="P150" i="8"/>
  <c r="L151" i="8"/>
  <c r="M151" i="8"/>
  <c r="N151" i="8"/>
  <c r="O151" i="8"/>
  <c r="P151" i="8"/>
  <c r="L152" i="8"/>
  <c r="M152" i="8"/>
  <c r="N152" i="8"/>
  <c r="O152" i="8"/>
  <c r="P152" i="8"/>
  <c r="L153" i="8"/>
  <c r="M153" i="8"/>
  <c r="N153" i="8"/>
  <c r="O153" i="8"/>
  <c r="P153" i="8"/>
  <c r="L154" i="8"/>
  <c r="M154" i="8"/>
  <c r="N154" i="8"/>
  <c r="O154" i="8"/>
  <c r="P154" i="8"/>
  <c r="L155" i="8"/>
  <c r="M155" i="8"/>
  <c r="N155" i="8"/>
  <c r="O155" i="8"/>
  <c r="P155" i="8"/>
  <c r="L156" i="8"/>
  <c r="M156" i="8"/>
  <c r="N156" i="8"/>
  <c r="O156" i="8"/>
  <c r="P156" i="8"/>
  <c r="L157" i="8"/>
  <c r="M157" i="8"/>
  <c r="N157" i="8"/>
  <c r="O157" i="8"/>
  <c r="P157" i="8"/>
  <c r="L158" i="8"/>
  <c r="M158" i="8"/>
  <c r="N158" i="8"/>
  <c r="O158" i="8"/>
  <c r="P158" i="8"/>
  <c r="L159" i="8"/>
  <c r="M159" i="8"/>
  <c r="N159" i="8"/>
  <c r="O159" i="8"/>
  <c r="P159" i="8"/>
  <c r="L160" i="8"/>
  <c r="M160" i="8"/>
  <c r="N160" i="8"/>
  <c r="O160" i="8"/>
  <c r="P160" i="8"/>
  <c r="L161" i="8"/>
  <c r="M161" i="8"/>
  <c r="N161" i="8"/>
  <c r="O161" i="8"/>
  <c r="P161" i="8"/>
  <c r="L162" i="8"/>
  <c r="M162" i="8"/>
  <c r="N162" i="8"/>
  <c r="O162" i="8"/>
  <c r="P162" i="8"/>
  <c r="L163" i="8"/>
  <c r="M163" i="8"/>
  <c r="N163" i="8"/>
  <c r="O163" i="8"/>
  <c r="P163" i="8"/>
  <c r="L164" i="8"/>
  <c r="M164" i="8"/>
  <c r="N164" i="8"/>
  <c r="O164" i="8"/>
  <c r="P164" i="8"/>
  <c r="L165" i="8"/>
  <c r="M165" i="8"/>
  <c r="N165" i="8"/>
  <c r="O165" i="8"/>
  <c r="P165" i="8"/>
  <c r="L166" i="8"/>
  <c r="M166" i="8"/>
  <c r="N166" i="8"/>
  <c r="O166" i="8"/>
  <c r="P166" i="8"/>
  <c r="L167" i="8"/>
  <c r="M167" i="8"/>
  <c r="N167" i="8"/>
  <c r="O167" i="8"/>
  <c r="P167" i="8"/>
  <c r="L168" i="8"/>
  <c r="M168" i="8"/>
  <c r="N168" i="8"/>
  <c r="O168" i="8"/>
  <c r="P168" i="8"/>
  <c r="L169" i="8"/>
  <c r="M169" i="8"/>
  <c r="N169" i="8"/>
  <c r="O169" i="8"/>
  <c r="P169" i="8"/>
  <c r="L170" i="8"/>
  <c r="M170" i="8"/>
  <c r="N170" i="8"/>
  <c r="O170" i="8"/>
  <c r="P170" i="8"/>
  <c r="L171" i="8"/>
  <c r="M171" i="8"/>
  <c r="N171" i="8"/>
  <c r="O171" i="8"/>
  <c r="P171" i="8"/>
  <c r="L172" i="8"/>
  <c r="M172" i="8"/>
  <c r="N172" i="8"/>
  <c r="O172" i="8"/>
  <c r="P172" i="8"/>
  <c r="L173" i="8"/>
  <c r="M173" i="8"/>
  <c r="N173" i="8"/>
  <c r="O173" i="8"/>
  <c r="P173" i="8"/>
  <c r="L174" i="8"/>
  <c r="M174" i="8"/>
  <c r="N174" i="8"/>
  <c r="O174" i="8"/>
  <c r="P174" i="8"/>
  <c r="L175" i="8"/>
  <c r="M175" i="8"/>
  <c r="N175" i="8"/>
  <c r="O175" i="8"/>
  <c r="P175" i="8"/>
  <c r="L176" i="8"/>
  <c r="M176" i="8"/>
  <c r="N176" i="8"/>
  <c r="O176" i="8"/>
  <c r="P176" i="8"/>
  <c r="L177" i="8"/>
  <c r="M177" i="8"/>
  <c r="N177" i="8"/>
  <c r="O177" i="8"/>
  <c r="P177" i="8"/>
  <c r="L178" i="8"/>
  <c r="M178" i="8"/>
  <c r="N178" i="8"/>
  <c r="O178" i="8"/>
  <c r="P178" i="8"/>
  <c r="L179" i="8"/>
  <c r="M179" i="8"/>
  <c r="N179" i="8"/>
  <c r="O179" i="8"/>
  <c r="P179" i="8"/>
  <c r="L180" i="8"/>
  <c r="M180" i="8"/>
  <c r="N180" i="8"/>
  <c r="O180" i="8"/>
  <c r="P180" i="8"/>
  <c r="L181" i="8"/>
  <c r="M181" i="8"/>
  <c r="N181" i="8"/>
  <c r="O181" i="8"/>
  <c r="P181" i="8"/>
  <c r="L182" i="8"/>
  <c r="M182" i="8"/>
  <c r="N182" i="8"/>
  <c r="O182" i="8"/>
  <c r="P182" i="8"/>
  <c r="L183" i="8"/>
  <c r="M183" i="8"/>
  <c r="N183" i="8"/>
  <c r="O183" i="8"/>
  <c r="P183" i="8"/>
  <c r="L184" i="8"/>
  <c r="M184" i="8"/>
  <c r="N184" i="8"/>
  <c r="O184" i="8"/>
  <c r="P184" i="8"/>
  <c r="L185" i="8"/>
  <c r="M185" i="8"/>
  <c r="N185" i="8"/>
  <c r="O185" i="8"/>
  <c r="P185" i="8"/>
  <c r="L186" i="8"/>
  <c r="M186" i="8"/>
  <c r="N186" i="8"/>
  <c r="O186" i="8"/>
  <c r="P186" i="8"/>
  <c r="L187" i="8"/>
  <c r="M187" i="8"/>
  <c r="N187" i="8"/>
  <c r="O187" i="8"/>
  <c r="P187" i="8"/>
  <c r="L188" i="8"/>
  <c r="M188" i="8"/>
  <c r="N188" i="8"/>
  <c r="O188" i="8"/>
  <c r="P188" i="8"/>
  <c r="L189" i="8"/>
  <c r="M189" i="8"/>
  <c r="N189" i="8"/>
  <c r="O189" i="8"/>
  <c r="P189" i="8"/>
  <c r="L190" i="8"/>
  <c r="M190" i="8"/>
  <c r="N190" i="8"/>
  <c r="O190" i="8"/>
  <c r="P190" i="8"/>
  <c r="L191" i="8"/>
  <c r="M191" i="8"/>
  <c r="N191" i="8"/>
  <c r="O191" i="8"/>
  <c r="P191" i="8"/>
  <c r="L192" i="8"/>
  <c r="M192" i="8"/>
  <c r="N192" i="8"/>
  <c r="O192" i="8"/>
  <c r="P192" i="8"/>
  <c r="L193" i="8"/>
  <c r="M193" i="8"/>
  <c r="N193" i="8"/>
  <c r="O193" i="8"/>
  <c r="P193" i="8"/>
  <c r="L194" i="8"/>
  <c r="M194" i="8"/>
  <c r="N194" i="8"/>
  <c r="O194" i="8"/>
  <c r="P194" i="8"/>
  <c r="L195" i="8"/>
  <c r="M195" i="8"/>
  <c r="N195" i="8"/>
  <c r="O195" i="8"/>
  <c r="P195" i="8"/>
  <c r="L196" i="8"/>
  <c r="M196" i="8"/>
  <c r="N196" i="8"/>
  <c r="O196" i="8"/>
  <c r="P196" i="8"/>
  <c r="L197" i="8"/>
  <c r="M197" i="8"/>
  <c r="N197" i="8"/>
  <c r="O197" i="8"/>
  <c r="P197" i="8"/>
  <c r="L198" i="8"/>
  <c r="M198" i="8"/>
  <c r="N198" i="8"/>
  <c r="O198" i="8"/>
  <c r="P198" i="8"/>
  <c r="L199" i="8"/>
  <c r="M199" i="8"/>
  <c r="N199" i="8"/>
  <c r="O199" i="8"/>
  <c r="P199" i="8"/>
  <c r="L200" i="8"/>
  <c r="M200" i="8"/>
  <c r="N200" i="8"/>
  <c r="O200" i="8"/>
  <c r="P200" i="8"/>
  <c r="L201" i="8"/>
  <c r="M201" i="8"/>
  <c r="N201" i="8"/>
  <c r="O201" i="8"/>
  <c r="P201" i="8"/>
  <c r="L202" i="8"/>
  <c r="M202" i="8"/>
  <c r="N202" i="8"/>
  <c r="O202" i="8"/>
  <c r="P202" i="8"/>
  <c r="L203" i="8"/>
  <c r="M203" i="8"/>
  <c r="N203" i="8"/>
  <c r="O203" i="8"/>
  <c r="P203" i="8"/>
  <c r="L204" i="8"/>
  <c r="M204" i="8"/>
  <c r="N204" i="8"/>
  <c r="O204" i="8"/>
  <c r="P204" i="8"/>
  <c r="L205" i="8"/>
  <c r="M205" i="8"/>
  <c r="N205" i="8"/>
  <c r="O205" i="8"/>
  <c r="P205" i="8"/>
  <c r="L206" i="8"/>
  <c r="M206" i="8"/>
  <c r="N206" i="8"/>
  <c r="O206" i="8"/>
  <c r="P206" i="8"/>
  <c r="L207" i="8"/>
  <c r="M207" i="8"/>
  <c r="N207" i="8"/>
  <c r="O207" i="8"/>
  <c r="P207" i="8"/>
  <c r="L208" i="8"/>
  <c r="M208" i="8"/>
  <c r="N208" i="8"/>
  <c r="O208" i="8"/>
  <c r="P208" i="8"/>
  <c r="L209" i="8"/>
  <c r="M209" i="8"/>
  <c r="N209" i="8"/>
  <c r="O209" i="8"/>
  <c r="P209" i="8"/>
  <c r="L210" i="8"/>
  <c r="M210" i="8"/>
  <c r="N210" i="8"/>
  <c r="O210" i="8"/>
  <c r="P210" i="8"/>
  <c r="L211" i="8"/>
  <c r="M211" i="8"/>
  <c r="N211" i="8"/>
  <c r="O211" i="8"/>
  <c r="P211" i="8"/>
  <c r="L212" i="8"/>
  <c r="M212" i="8"/>
  <c r="N212" i="8"/>
  <c r="O212" i="8"/>
  <c r="P212" i="8"/>
  <c r="L213" i="8"/>
  <c r="M213" i="8"/>
  <c r="N213" i="8"/>
  <c r="O213" i="8"/>
  <c r="P213" i="8"/>
  <c r="L214" i="8"/>
  <c r="M214" i="8"/>
  <c r="N214" i="8"/>
  <c r="O214" i="8"/>
  <c r="P214" i="8"/>
  <c r="L215" i="8"/>
  <c r="M215" i="8"/>
  <c r="N215" i="8"/>
  <c r="O215" i="8"/>
  <c r="P215" i="8"/>
  <c r="L216" i="8"/>
  <c r="M216" i="8"/>
  <c r="N216" i="8"/>
  <c r="O216" i="8"/>
  <c r="P216" i="8"/>
  <c r="L217" i="8"/>
  <c r="M217" i="8"/>
  <c r="N217" i="8"/>
  <c r="O217" i="8"/>
  <c r="P217" i="8"/>
  <c r="L218" i="8"/>
  <c r="M218" i="8"/>
  <c r="N218" i="8"/>
  <c r="O218" i="8"/>
  <c r="P218" i="8"/>
  <c r="L219" i="8"/>
  <c r="M219" i="8"/>
  <c r="N219" i="8"/>
  <c r="O219" i="8"/>
  <c r="P219" i="8"/>
  <c r="L220" i="8"/>
  <c r="M220" i="8"/>
  <c r="N220" i="8"/>
  <c r="O220" i="8"/>
  <c r="P220" i="8"/>
  <c r="L221" i="8"/>
  <c r="M221" i="8"/>
  <c r="N221" i="8"/>
  <c r="O221" i="8"/>
  <c r="P221" i="8"/>
  <c r="L222" i="8"/>
  <c r="M222" i="8"/>
  <c r="N222" i="8"/>
  <c r="O222" i="8"/>
  <c r="P222" i="8"/>
  <c r="L223" i="8"/>
  <c r="M223" i="8"/>
  <c r="N223" i="8"/>
  <c r="O223" i="8"/>
  <c r="P223" i="8"/>
  <c r="L224" i="8"/>
  <c r="M224" i="8"/>
  <c r="N224" i="8"/>
  <c r="O224" i="8"/>
  <c r="P224" i="8"/>
  <c r="L225" i="8"/>
  <c r="M225" i="8"/>
  <c r="N225" i="8"/>
  <c r="O225" i="8"/>
  <c r="P225" i="8"/>
  <c r="L226" i="8"/>
  <c r="M226" i="8"/>
  <c r="N226" i="8"/>
  <c r="O226" i="8"/>
  <c r="P226" i="8"/>
  <c r="L227" i="8"/>
  <c r="M227" i="8"/>
  <c r="N227" i="8"/>
  <c r="O227" i="8"/>
  <c r="P227" i="8"/>
  <c r="L228" i="8"/>
  <c r="M228" i="8"/>
  <c r="N228" i="8"/>
  <c r="O228" i="8"/>
  <c r="P228" i="8"/>
  <c r="L229" i="8"/>
  <c r="M229" i="8"/>
  <c r="N229" i="8"/>
  <c r="O229" i="8"/>
  <c r="P229" i="8"/>
  <c r="L230" i="8"/>
  <c r="M230" i="8"/>
  <c r="N230" i="8"/>
  <c r="O230" i="8"/>
  <c r="P230" i="8"/>
  <c r="L231" i="8"/>
  <c r="M231" i="8"/>
  <c r="N231" i="8"/>
  <c r="O231" i="8"/>
  <c r="P231" i="8"/>
  <c r="L232" i="8"/>
  <c r="M232" i="8"/>
  <c r="N232" i="8"/>
  <c r="O232" i="8"/>
  <c r="P232" i="8"/>
  <c r="L233" i="8"/>
  <c r="M233" i="8"/>
  <c r="N233" i="8"/>
  <c r="O233" i="8"/>
  <c r="P233" i="8"/>
  <c r="L235" i="8"/>
  <c r="M235" i="8"/>
  <c r="N235" i="8"/>
  <c r="O235" i="8"/>
  <c r="P235" i="8"/>
  <c r="L236" i="8"/>
  <c r="M236" i="8"/>
  <c r="N236" i="8"/>
  <c r="O236" i="8"/>
  <c r="P236" i="8"/>
  <c r="L237" i="8"/>
  <c r="M237" i="8"/>
  <c r="N237" i="8"/>
  <c r="O237" i="8"/>
  <c r="P237" i="8"/>
  <c r="L238" i="8"/>
  <c r="M238" i="8"/>
  <c r="N238" i="8"/>
  <c r="O238" i="8"/>
  <c r="P238" i="8"/>
  <c r="L239" i="8"/>
  <c r="M239" i="8"/>
  <c r="N239" i="8"/>
  <c r="O239" i="8"/>
  <c r="P239" i="8"/>
  <c r="L240" i="8"/>
  <c r="M240" i="8"/>
  <c r="N240" i="8"/>
  <c r="O240" i="8"/>
  <c r="P240" i="8"/>
  <c r="L241" i="8"/>
  <c r="M241" i="8"/>
  <c r="N241" i="8"/>
  <c r="O241" i="8"/>
  <c r="P241" i="8"/>
  <c r="L242" i="8"/>
  <c r="M242" i="8"/>
  <c r="N242" i="8"/>
  <c r="O242" i="8"/>
  <c r="P242" i="8"/>
  <c r="L243" i="8"/>
  <c r="M243" i="8"/>
  <c r="N243" i="8"/>
  <c r="O243" i="8"/>
  <c r="P243" i="8"/>
  <c r="L244" i="8"/>
  <c r="M244" i="8"/>
  <c r="N244" i="8"/>
  <c r="O244" i="8"/>
  <c r="P244" i="8"/>
  <c r="L245" i="8"/>
  <c r="M245" i="8"/>
  <c r="N245" i="8"/>
  <c r="O245" i="8"/>
  <c r="P245" i="8"/>
  <c r="L246" i="8"/>
  <c r="M246" i="8"/>
  <c r="N246" i="8"/>
  <c r="O246" i="8"/>
  <c r="P246" i="8"/>
  <c r="L247" i="8"/>
  <c r="M247" i="8"/>
  <c r="N247" i="8"/>
  <c r="O247" i="8"/>
  <c r="P247" i="8"/>
  <c r="L248" i="8"/>
  <c r="M248" i="8"/>
  <c r="N248" i="8"/>
  <c r="O248" i="8"/>
  <c r="P248" i="8"/>
  <c r="L249" i="8"/>
  <c r="M249" i="8"/>
  <c r="N249" i="8"/>
  <c r="O249" i="8"/>
  <c r="P249" i="8"/>
  <c r="L250" i="8"/>
  <c r="M250" i="8"/>
  <c r="N250" i="8"/>
  <c r="O250" i="8"/>
  <c r="P250" i="8"/>
  <c r="L251" i="8"/>
  <c r="M251" i="8"/>
  <c r="N251" i="8"/>
  <c r="O251" i="8"/>
  <c r="P251" i="8"/>
  <c r="L252" i="8"/>
  <c r="M252" i="8"/>
  <c r="N252" i="8"/>
  <c r="O252" i="8"/>
  <c r="P252" i="8"/>
  <c r="L253" i="8"/>
  <c r="M253" i="8"/>
  <c r="N253" i="8"/>
  <c r="O253" i="8"/>
  <c r="P253" i="8"/>
  <c r="L254" i="8"/>
  <c r="M254" i="8"/>
  <c r="N254" i="8"/>
  <c r="O254" i="8"/>
  <c r="P254" i="8"/>
  <c r="L255" i="8"/>
  <c r="M255" i="8"/>
  <c r="N255" i="8"/>
  <c r="O255" i="8"/>
  <c r="P255" i="8"/>
  <c r="L256" i="8"/>
  <c r="M256" i="8"/>
  <c r="N256" i="8"/>
  <c r="O256" i="8"/>
  <c r="P256" i="8"/>
  <c r="L257" i="8"/>
  <c r="M257" i="8"/>
  <c r="N257" i="8"/>
  <c r="O257" i="8"/>
  <c r="P257" i="8"/>
  <c r="L258" i="8"/>
  <c r="M258" i="8"/>
  <c r="N258" i="8"/>
  <c r="O258" i="8"/>
  <c r="P258" i="8"/>
  <c r="L259" i="8"/>
  <c r="M259" i="8"/>
  <c r="N259" i="8"/>
  <c r="O259" i="8"/>
  <c r="P259" i="8"/>
  <c r="L260" i="8"/>
  <c r="M260" i="8"/>
  <c r="N260" i="8"/>
  <c r="O260" i="8"/>
  <c r="P260" i="8"/>
  <c r="L261" i="8"/>
  <c r="M261" i="8"/>
  <c r="N261" i="8"/>
  <c r="O261" i="8"/>
  <c r="P261" i="8"/>
  <c r="L262" i="8"/>
  <c r="M262" i="8"/>
  <c r="N262" i="8"/>
  <c r="O262" i="8"/>
  <c r="P262" i="8"/>
  <c r="L263" i="8"/>
  <c r="M263" i="8"/>
  <c r="N263" i="8"/>
  <c r="O263" i="8"/>
  <c r="P263" i="8"/>
  <c r="L264" i="8"/>
  <c r="M264" i="8"/>
  <c r="N264" i="8"/>
  <c r="O264" i="8"/>
  <c r="P264" i="8"/>
  <c r="L265" i="8"/>
  <c r="M265" i="8"/>
  <c r="N265" i="8"/>
  <c r="O265" i="8"/>
  <c r="P265" i="8"/>
  <c r="L266" i="8"/>
  <c r="M266" i="8"/>
  <c r="N266" i="8"/>
  <c r="O266" i="8"/>
  <c r="P266" i="8"/>
  <c r="L267" i="8"/>
  <c r="M267" i="8"/>
  <c r="N267" i="8"/>
  <c r="O267" i="8"/>
  <c r="P267" i="8"/>
  <c r="L268" i="8"/>
  <c r="M268" i="8"/>
  <c r="N268" i="8"/>
  <c r="O268" i="8"/>
  <c r="P268" i="8"/>
  <c r="L269" i="8"/>
  <c r="M269" i="8"/>
  <c r="N269" i="8"/>
  <c r="O269" i="8"/>
  <c r="P269" i="8"/>
  <c r="L270" i="8"/>
  <c r="M270" i="8"/>
  <c r="N270" i="8"/>
  <c r="O270" i="8"/>
  <c r="P270" i="8"/>
  <c r="L271" i="8"/>
  <c r="M271" i="8"/>
  <c r="N271" i="8"/>
  <c r="O271" i="8"/>
  <c r="P271" i="8"/>
  <c r="L272" i="8"/>
  <c r="M272" i="8"/>
  <c r="N272" i="8"/>
  <c r="O272" i="8"/>
  <c r="P272" i="8"/>
  <c r="L273" i="8"/>
  <c r="M273" i="8"/>
  <c r="N273" i="8"/>
  <c r="O273" i="8"/>
  <c r="P273" i="8"/>
  <c r="L274" i="8"/>
  <c r="M274" i="8"/>
  <c r="N274" i="8"/>
  <c r="O274" i="8"/>
  <c r="P274" i="8"/>
  <c r="L275" i="8"/>
  <c r="M275" i="8"/>
  <c r="N275" i="8"/>
  <c r="O275" i="8"/>
  <c r="P275" i="8"/>
  <c r="L276" i="8"/>
  <c r="M276" i="8"/>
  <c r="N276" i="8"/>
  <c r="O276" i="8"/>
  <c r="P276" i="8"/>
  <c r="L277" i="8"/>
  <c r="M277" i="8"/>
  <c r="N277" i="8"/>
  <c r="O277" i="8"/>
  <c r="P277" i="8"/>
  <c r="L278" i="8"/>
  <c r="M278" i="8"/>
  <c r="N278" i="8"/>
  <c r="O278" i="8"/>
  <c r="P278" i="8"/>
  <c r="L279" i="8"/>
  <c r="M279" i="8"/>
  <c r="N279" i="8"/>
  <c r="O279" i="8"/>
  <c r="P279" i="8"/>
  <c r="L280" i="8"/>
  <c r="M280" i="8"/>
  <c r="N280" i="8"/>
  <c r="O280" i="8"/>
  <c r="P280" i="8"/>
  <c r="L281" i="8"/>
  <c r="M281" i="8"/>
  <c r="N281" i="8"/>
  <c r="O281" i="8"/>
  <c r="P281" i="8"/>
  <c r="L282" i="8"/>
  <c r="M282" i="8"/>
  <c r="N282" i="8"/>
  <c r="O282" i="8"/>
  <c r="P282" i="8"/>
  <c r="L283" i="8"/>
  <c r="M283" i="8"/>
  <c r="N283" i="8"/>
  <c r="O283" i="8"/>
  <c r="P283" i="8"/>
  <c r="L284" i="8"/>
  <c r="M284" i="8"/>
  <c r="N284" i="8"/>
  <c r="O284" i="8"/>
  <c r="P284" i="8"/>
  <c r="L285" i="8"/>
  <c r="M285" i="8"/>
  <c r="N285" i="8"/>
  <c r="O285" i="8"/>
  <c r="P285" i="8"/>
  <c r="L286" i="8"/>
  <c r="M286" i="8"/>
  <c r="N286" i="8"/>
  <c r="O286" i="8"/>
  <c r="P286" i="8"/>
  <c r="L287" i="8"/>
  <c r="M287" i="8"/>
  <c r="N287" i="8"/>
  <c r="O287" i="8"/>
  <c r="P287" i="8"/>
  <c r="L288" i="8"/>
  <c r="M288" i="8"/>
  <c r="N288" i="8"/>
  <c r="O288" i="8"/>
  <c r="P288" i="8"/>
  <c r="L289" i="8"/>
  <c r="M289" i="8"/>
  <c r="N289" i="8"/>
  <c r="O289" i="8"/>
  <c r="P289" i="8"/>
  <c r="L290" i="8"/>
  <c r="M290" i="8"/>
  <c r="N290" i="8"/>
  <c r="O290" i="8"/>
  <c r="P290" i="8"/>
  <c r="L291" i="8"/>
  <c r="M291" i="8"/>
  <c r="N291" i="8"/>
  <c r="O291" i="8"/>
  <c r="P291" i="8"/>
  <c r="L292" i="8"/>
  <c r="M292" i="8"/>
  <c r="N292" i="8"/>
  <c r="O292" i="8"/>
  <c r="P292" i="8"/>
  <c r="L293" i="8"/>
  <c r="M293" i="8"/>
  <c r="N293" i="8"/>
  <c r="O293" i="8"/>
  <c r="P293" i="8"/>
  <c r="L294" i="8"/>
  <c r="M294" i="8"/>
  <c r="N294" i="8"/>
  <c r="O294" i="8"/>
  <c r="P294" i="8"/>
  <c r="L295" i="8"/>
  <c r="M295" i="8"/>
  <c r="N295" i="8"/>
  <c r="O295" i="8"/>
  <c r="P295" i="8"/>
  <c r="L296" i="8"/>
  <c r="M296" i="8"/>
  <c r="N296" i="8"/>
  <c r="O296" i="8"/>
  <c r="P296" i="8"/>
  <c r="L297" i="8"/>
  <c r="M297" i="8"/>
  <c r="N297" i="8"/>
  <c r="O297" i="8"/>
  <c r="P297" i="8"/>
  <c r="L298" i="8"/>
  <c r="M298" i="8"/>
  <c r="N298" i="8"/>
  <c r="O298" i="8"/>
  <c r="P298" i="8"/>
  <c r="L299" i="8"/>
  <c r="M299" i="8"/>
  <c r="N299" i="8"/>
  <c r="O299" i="8"/>
  <c r="P299" i="8"/>
  <c r="L300" i="8"/>
  <c r="M300" i="8"/>
  <c r="N300" i="8"/>
  <c r="O300" i="8"/>
  <c r="P300" i="8"/>
  <c r="L301" i="8"/>
  <c r="M301" i="8"/>
  <c r="N301" i="8"/>
  <c r="O301" i="8"/>
  <c r="P301" i="8"/>
  <c r="L302" i="8"/>
  <c r="M302" i="8"/>
  <c r="N302" i="8"/>
  <c r="O302" i="8"/>
  <c r="P302" i="8"/>
  <c r="L303" i="8"/>
  <c r="M303" i="8"/>
  <c r="N303" i="8"/>
  <c r="O303" i="8"/>
  <c r="P303" i="8"/>
  <c r="L304" i="8"/>
  <c r="M304" i="8"/>
  <c r="N304" i="8"/>
  <c r="O304" i="8"/>
  <c r="P304" i="8"/>
  <c r="L305" i="8"/>
  <c r="M305" i="8"/>
  <c r="N305" i="8"/>
  <c r="O305" i="8"/>
  <c r="P305" i="8"/>
  <c r="L306" i="8"/>
  <c r="M306" i="8"/>
  <c r="N306" i="8"/>
  <c r="O306" i="8"/>
  <c r="P306" i="8"/>
  <c r="L307" i="8"/>
  <c r="M307" i="8"/>
  <c r="N307" i="8"/>
  <c r="O307" i="8"/>
  <c r="P307" i="8"/>
  <c r="L308" i="8"/>
  <c r="M308" i="8"/>
  <c r="N308" i="8"/>
  <c r="O308" i="8"/>
  <c r="P308" i="8"/>
  <c r="L309" i="8"/>
  <c r="M309" i="8"/>
  <c r="N309" i="8"/>
  <c r="O309" i="8"/>
  <c r="P309" i="8"/>
  <c r="L310" i="8"/>
  <c r="M310" i="8"/>
  <c r="N310" i="8"/>
  <c r="O310" i="8"/>
  <c r="P310" i="8"/>
  <c r="L311" i="8"/>
  <c r="M311" i="8"/>
  <c r="N311" i="8"/>
  <c r="O311" i="8"/>
  <c r="P311" i="8"/>
  <c r="L312" i="8"/>
  <c r="M312" i="8"/>
  <c r="N312" i="8"/>
  <c r="O312" i="8"/>
  <c r="P312" i="8"/>
  <c r="L313" i="8"/>
  <c r="M313" i="8"/>
  <c r="N313" i="8"/>
  <c r="O313" i="8"/>
  <c r="P313" i="8"/>
  <c r="L314" i="8"/>
  <c r="M314" i="8"/>
  <c r="N314" i="8"/>
  <c r="O314" i="8"/>
  <c r="P314" i="8"/>
  <c r="L315" i="8"/>
  <c r="M315" i="8"/>
  <c r="N315" i="8"/>
  <c r="O315" i="8"/>
  <c r="P315" i="8"/>
  <c r="L316" i="8"/>
  <c r="M316" i="8"/>
  <c r="N316" i="8"/>
  <c r="O316" i="8"/>
  <c r="P316" i="8"/>
  <c r="L317" i="8"/>
  <c r="M317" i="8"/>
  <c r="N317" i="8"/>
  <c r="O317" i="8"/>
  <c r="P317" i="8"/>
  <c r="L318" i="8"/>
  <c r="M318" i="8"/>
  <c r="N318" i="8"/>
  <c r="O318" i="8"/>
  <c r="P318" i="8"/>
  <c r="L319" i="8"/>
  <c r="M319" i="8"/>
  <c r="N319" i="8"/>
  <c r="O319" i="8"/>
  <c r="P319" i="8"/>
  <c r="L320" i="8"/>
  <c r="M320" i="8"/>
  <c r="N320" i="8"/>
  <c r="O320" i="8"/>
  <c r="P320" i="8"/>
  <c r="L321" i="8"/>
  <c r="M321" i="8"/>
  <c r="N321" i="8"/>
  <c r="O321" i="8"/>
  <c r="P321" i="8"/>
  <c r="L322" i="8"/>
  <c r="M322" i="8"/>
  <c r="N322" i="8"/>
  <c r="O322" i="8"/>
  <c r="P322" i="8"/>
  <c r="L323" i="8"/>
  <c r="M323" i="8"/>
  <c r="N323" i="8"/>
  <c r="O323" i="8"/>
  <c r="P323" i="8"/>
  <c r="L324" i="8"/>
  <c r="M324" i="8"/>
  <c r="N324" i="8"/>
  <c r="O324" i="8"/>
  <c r="P324" i="8"/>
  <c r="L325" i="8"/>
  <c r="M325" i="8"/>
  <c r="N325" i="8"/>
  <c r="O325" i="8"/>
  <c r="P325" i="8"/>
  <c r="L326" i="8"/>
  <c r="M326" i="8"/>
  <c r="N326" i="8"/>
  <c r="O326" i="8"/>
  <c r="P326" i="8"/>
  <c r="L327" i="8"/>
  <c r="M327" i="8"/>
  <c r="N327" i="8"/>
  <c r="O327" i="8"/>
  <c r="P327" i="8"/>
  <c r="L328" i="8"/>
  <c r="M328" i="8"/>
  <c r="N328" i="8"/>
  <c r="O328" i="8"/>
  <c r="P328" i="8"/>
  <c r="L329" i="8"/>
  <c r="M329" i="8"/>
  <c r="N329" i="8"/>
  <c r="O329" i="8"/>
  <c r="P329" i="8"/>
  <c r="L330" i="8"/>
  <c r="M330" i="8"/>
  <c r="N330" i="8"/>
  <c r="O330" i="8"/>
  <c r="P330" i="8"/>
  <c r="L331" i="8"/>
  <c r="M331" i="8"/>
  <c r="N331" i="8"/>
  <c r="O331" i="8"/>
  <c r="P331" i="8"/>
  <c r="L332" i="8"/>
  <c r="M332" i="8"/>
  <c r="N332" i="8"/>
  <c r="O332" i="8"/>
  <c r="P332" i="8"/>
  <c r="L333" i="8"/>
  <c r="M333" i="8"/>
  <c r="N333" i="8"/>
  <c r="O333" i="8"/>
  <c r="P333" i="8"/>
  <c r="L334" i="8"/>
  <c r="M334" i="8"/>
  <c r="N334" i="8"/>
  <c r="O334" i="8"/>
  <c r="P334" i="8"/>
  <c r="L335" i="8"/>
  <c r="M335" i="8"/>
  <c r="N335" i="8"/>
  <c r="O335" i="8"/>
  <c r="P335" i="8"/>
  <c r="L336" i="8"/>
  <c r="M336" i="8"/>
  <c r="N336" i="8"/>
  <c r="O336" i="8"/>
  <c r="P336" i="8"/>
  <c r="L337" i="8"/>
  <c r="M337" i="8"/>
  <c r="N337" i="8"/>
  <c r="O337" i="8"/>
  <c r="P337" i="8"/>
  <c r="L338" i="8"/>
  <c r="M338" i="8"/>
  <c r="N338" i="8"/>
  <c r="O338" i="8"/>
  <c r="P338" i="8"/>
  <c r="L339" i="8"/>
  <c r="M339" i="8"/>
  <c r="N339" i="8"/>
  <c r="O339" i="8"/>
  <c r="P339" i="8"/>
  <c r="L340" i="8"/>
  <c r="M340" i="8"/>
  <c r="N340" i="8"/>
  <c r="O340" i="8"/>
  <c r="P340" i="8"/>
  <c r="L341" i="8"/>
  <c r="M341" i="8"/>
  <c r="N341" i="8"/>
  <c r="O341" i="8"/>
  <c r="P341" i="8"/>
  <c r="L342" i="8"/>
  <c r="M342" i="8"/>
  <c r="N342" i="8"/>
  <c r="O342" i="8"/>
  <c r="P342" i="8"/>
  <c r="L343" i="8"/>
  <c r="M343" i="8"/>
  <c r="N343" i="8"/>
  <c r="O343" i="8"/>
  <c r="P343" i="8"/>
  <c r="L344" i="8"/>
  <c r="M344" i="8"/>
  <c r="N344" i="8"/>
  <c r="O344" i="8"/>
  <c r="P344" i="8"/>
  <c r="L345" i="8"/>
  <c r="M345" i="8"/>
  <c r="N345" i="8"/>
  <c r="O345" i="8"/>
  <c r="P345" i="8"/>
  <c r="L346" i="8"/>
  <c r="M346" i="8"/>
  <c r="N346" i="8"/>
  <c r="O346" i="8"/>
  <c r="P346" i="8"/>
  <c r="L347" i="8"/>
  <c r="M347" i="8"/>
  <c r="N347" i="8"/>
  <c r="O347" i="8"/>
  <c r="P347" i="8"/>
  <c r="L348" i="8"/>
  <c r="M348" i="8"/>
  <c r="N348" i="8"/>
  <c r="O348" i="8"/>
  <c r="P348" i="8"/>
  <c r="L349" i="8"/>
  <c r="M349" i="8"/>
  <c r="N349" i="8"/>
  <c r="O349" i="8"/>
  <c r="P349" i="8"/>
  <c r="L350" i="8"/>
  <c r="M350" i="8"/>
  <c r="N350" i="8"/>
  <c r="O350" i="8"/>
  <c r="P350" i="8"/>
  <c r="L351" i="8"/>
  <c r="M351" i="8"/>
  <c r="N351" i="8"/>
  <c r="O351" i="8"/>
  <c r="P351" i="8"/>
  <c r="L352" i="8"/>
  <c r="M352" i="8"/>
  <c r="N352" i="8"/>
  <c r="O352" i="8"/>
  <c r="P352" i="8"/>
  <c r="L353" i="8"/>
  <c r="M353" i="8"/>
  <c r="N353" i="8"/>
  <c r="O353" i="8"/>
  <c r="P353" i="8"/>
  <c r="L354" i="8"/>
  <c r="M354" i="8"/>
  <c r="N354" i="8"/>
  <c r="O354" i="8"/>
  <c r="P354" i="8"/>
  <c r="L355" i="8"/>
  <c r="M355" i="8"/>
  <c r="N355" i="8"/>
  <c r="O355" i="8"/>
  <c r="P355" i="8"/>
  <c r="L356" i="8"/>
  <c r="M356" i="8"/>
  <c r="N356" i="8"/>
  <c r="O356" i="8"/>
  <c r="P356" i="8"/>
  <c r="L357" i="8"/>
  <c r="M357" i="8"/>
  <c r="N357" i="8"/>
  <c r="O357" i="8"/>
  <c r="P357" i="8"/>
  <c r="L358" i="8"/>
  <c r="M358" i="8"/>
  <c r="N358" i="8"/>
  <c r="O358" i="8"/>
  <c r="P358" i="8"/>
  <c r="L359" i="8"/>
  <c r="M359" i="8"/>
  <c r="N359" i="8"/>
  <c r="O359" i="8"/>
  <c r="P359" i="8"/>
  <c r="L360" i="8"/>
  <c r="M360" i="8"/>
  <c r="N360" i="8"/>
  <c r="O360" i="8"/>
  <c r="P360" i="8"/>
  <c r="L361" i="8"/>
  <c r="M361" i="8"/>
  <c r="N361" i="8"/>
  <c r="O361" i="8"/>
  <c r="P361" i="8"/>
  <c r="L362" i="8"/>
  <c r="M362" i="8"/>
  <c r="N362" i="8"/>
  <c r="O362" i="8"/>
  <c r="P362" i="8"/>
  <c r="L363" i="8"/>
  <c r="M363" i="8"/>
  <c r="N363" i="8"/>
  <c r="O363" i="8"/>
  <c r="P363" i="8"/>
  <c r="L364" i="8"/>
  <c r="M364" i="8"/>
  <c r="N364" i="8"/>
  <c r="O364" i="8"/>
  <c r="P364" i="8"/>
  <c r="L365" i="8"/>
  <c r="M365" i="8"/>
  <c r="N365" i="8"/>
  <c r="O365" i="8"/>
  <c r="P365" i="8"/>
  <c r="L366" i="8"/>
  <c r="M366" i="8"/>
  <c r="N366" i="8"/>
  <c r="O366" i="8"/>
  <c r="P366" i="8"/>
  <c r="L367" i="8"/>
  <c r="M367" i="8"/>
  <c r="N367" i="8"/>
  <c r="O367" i="8"/>
  <c r="P367" i="8"/>
  <c r="L368" i="8"/>
  <c r="M368" i="8"/>
  <c r="N368" i="8"/>
  <c r="O368" i="8"/>
  <c r="P368" i="8"/>
  <c r="L369" i="8"/>
  <c r="M369" i="8"/>
  <c r="N369" i="8"/>
  <c r="O369" i="8"/>
  <c r="P369" i="8"/>
  <c r="L370" i="8"/>
  <c r="M370" i="8"/>
  <c r="N370" i="8"/>
  <c r="O370" i="8"/>
  <c r="P370" i="8"/>
  <c r="L371" i="8"/>
  <c r="M371" i="8"/>
  <c r="N371" i="8"/>
  <c r="O371" i="8"/>
  <c r="P371" i="8"/>
  <c r="L372" i="8"/>
  <c r="M372" i="8"/>
  <c r="N372" i="8"/>
  <c r="O372" i="8"/>
  <c r="P372" i="8"/>
  <c r="L373" i="8"/>
  <c r="M373" i="8"/>
  <c r="N373" i="8"/>
  <c r="O373" i="8"/>
  <c r="P373" i="8"/>
  <c r="L374" i="8"/>
  <c r="M374" i="8"/>
  <c r="N374" i="8"/>
  <c r="O374" i="8"/>
  <c r="P374" i="8"/>
  <c r="L375" i="8"/>
  <c r="M375" i="8"/>
  <c r="N375" i="8"/>
  <c r="O375" i="8"/>
  <c r="P375" i="8"/>
  <c r="L376" i="8"/>
  <c r="M376" i="8"/>
  <c r="N376" i="8"/>
  <c r="O376" i="8"/>
  <c r="P376" i="8"/>
  <c r="L377" i="8"/>
  <c r="M377" i="8"/>
  <c r="N377" i="8"/>
  <c r="O377" i="8"/>
  <c r="P377" i="8"/>
  <c r="L378" i="8"/>
  <c r="M378" i="8"/>
  <c r="N378" i="8"/>
  <c r="O378" i="8"/>
  <c r="P378" i="8"/>
  <c r="L379" i="8"/>
  <c r="M379" i="8"/>
  <c r="N379" i="8"/>
  <c r="O379" i="8"/>
  <c r="P379" i="8"/>
  <c r="L380" i="8"/>
  <c r="M380" i="8"/>
  <c r="N380" i="8"/>
  <c r="O380" i="8"/>
  <c r="P380" i="8"/>
  <c r="L381" i="8"/>
  <c r="M381" i="8"/>
  <c r="N381" i="8"/>
  <c r="O381" i="8"/>
  <c r="P381" i="8"/>
  <c r="L382" i="8"/>
  <c r="M382" i="8"/>
  <c r="N382" i="8"/>
  <c r="O382" i="8"/>
  <c r="P382" i="8"/>
  <c r="L383" i="8"/>
  <c r="M383" i="8"/>
  <c r="N383" i="8"/>
  <c r="O383" i="8"/>
  <c r="P383" i="8"/>
  <c r="L384" i="8"/>
  <c r="M384" i="8"/>
  <c r="N384" i="8"/>
  <c r="O384" i="8"/>
  <c r="P384" i="8"/>
  <c r="L385" i="8"/>
  <c r="M385" i="8"/>
  <c r="N385" i="8"/>
  <c r="O385" i="8"/>
  <c r="P385" i="8"/>
  <c r="L386" i="8"/>
  <c r="M386" i="8"/>
  <c r="N386" i="8"/>
  <c r="O386" i="8"/>
  <c r="P386" i="8"/>
  <c r="L387" i="8"/>
  <c r="M387" i="8"/>
  <c r="N387" i="8"/>
  <c r="O387" i="8"/>
  <c r="P387" i="8"/>
  <c r="L388" i="8"/>
  <c r="M388" i="8"/>
  <c r="N388" i="8"/>
  <c r="O388" i="8"/>
  <c r="P388" i="8"/>
  <c r="L389" i="8"/>
  <c r="M389" i="8"/>
  <c r="N389" i="8"/>
  <c r="O389" i="8"/>
  <c r="P389" i="8"/>
  <c r="L390" i="8"/>
  <c r="M390" i="8"/>
  <c r="N390" i="8"/>
  <c r="O390" i="8"/>
  <c r="P390" i="8"/>
  <c r="L391" i="8"/>
  <c r="M391" i="8"/>
  <c r="N391" i="8"/>
  <c r="O391" i="8"/>
  <c r="P391" i="8"/>
  <c r="L392" i="8"/>
  <c r="M392" i="8"/>
  <c r="N392" i="8"/>
  <c r="O392" i="8"/>
  <c r="P392" i="8"/>
  <c r="L393" i="8"/>
  <c r="M393" i="8"/>
  <c r="N393" i="8"/>
  <c r="O393" i="8"/>
  <c r="P393" i="8"/>
  <c r="L394" i="8"/>
  <c r="M394" i="8"/>
  <c r="N394" i="8"/>
  <c r="O394" i="8"/>
  <c r="P394" i="8"/>
  <c r="L395" i="8"/>
  <c r="M395" i="8"/>
  <c r="N395" i="8"/>
  <c r="O395" i="8"/>
  <c r="P395" i="8"/>
  <c r="L396" i="8"/>
  <c r="M396" i="8"/>
  <c r="N396" i="8"/>
  <c r="O396" i="8"/>
  <c r="P396" i="8"/>
  <c r="L397" i="8"/>
  <c r="M397" i="8"/>
  <c r="N397" i="8"/>
  <c r="O397" i="8"/>
  <c r="P397" i="8"/>
  <c r="L398" i="8"/>
  <c r="M398" i="8"/>
  <c r="N398" i="8"/>
  <c r="O398" i="8"/>
  <c r="P398" i="8"/>
  <c r="L399" i="8"/>
  <c r="M399" i="8"/>
  <c r="N399" i="8"/>
  <c r="O399" i="8"/>
  <c r="P399" i="8"/>
  <c r="L400" i="8"/>
  <c r="M400" i="8"/>
  <c r="N400" i="8"/>
  <c r="O400" i="8"/>
  <c r="P400" i="8"/>
  <c r="L401" i="8"/>
  <c r="M401" i="8"/>
  <c r="N401" i="8"/>
  <c r="O401" i="8"/>
  <c r="P401" i="8"/>
  <c r="L402" i="8"/>
  <c r="M402" i="8"/>
  <c r="N402" i="8"/>
  <c r="O402" i="8"/>
  <c r="P402" i="8"/>
  <c r="L403" i="8"/>
  <c r="M403" i="8"/>
  <c r="N403" i="8"/>
  <c r="O403" i="8"/>
  <c r="P403" i="8"/>
  <c r="L404" i="8"/>
  <c r="M404" i="8"/>
  <c r="N404" i="8"/>
  <c r="O404" i="8"/>
  <c r="P404" i="8"/>
  <c r="L405" i="8"/>
  <c r="M405" i="8"/>
  <c r="N405" i="8"/>
  <c r="O405" i="8"/>
  <c r="P405" i="8"/>
  <c r="L406" i="8"/>
  <c r="M406" i="8"/>
  <c r="N406" i="8"/>
  <c r="O406" i="8"/>
  <c r="P406" i="8"/>
  <c r="L407" i="8"/>
  <c r="M407" i="8"/>
  <c r="N407" i="8"/>
  <c r="O407" i="8"/>
  <c r="P407" i="8"/>
  <c r="L408" i="8"/>
  <c r="M408" i="8"/>
  <c r="N408" i="8"/>
  <c r="O408" i="8"/>
  <c r="P408" i="8"/>
  <c r="L409" i="8"/>
  <c r="M409" i="8"/>
  <c r="N409" i="8"/>
  <c r="O409" i="8"/>
  <c r="P409" i="8"/>
  <c r="L410" i="8"/>
  <c r="M410" i="8"/>
  <c r="N410" i="8"/>
  <c r="O410" i="8"/>
  <c r="P410" i="8"/>
  <c r="L411" i="8"/>
  <c r="M411" i="8"/>
  <c r="N411" i="8"/>
  <c r="O411" i="8"/>
  <c r="P411" i="8"/>
  <c r="L412" i="8"/>
  <c r="M412" i="8"/>
  <c r="N412" i="8"/>
  <c r="O412" i="8"/>
  <c r="P412" i="8"/>
  <c r="L413" i="8"/>
  <c r="M413" i="8"/>
  <c r="N413" i="8"/>
  <c r="O413" i="8"/>
  <c r="P413" i="8"/>
  <c r="L414" i="8"/>
  <c r="M414" i="8"/>
  <c r="N414" i="8"/>
  <c r="O414" i="8"/>
  <c r="P414" i="8"/>
  <c r="L415" i="8"/>
  <c r="M415" i="8"/>
  <c r="N415" i="8"/>
  <c r="O415" i="8"/>
  <c r="P415" i="8"/>
  <c r="L416" i="8"/>
  <c r="M416" i="8"/>
  <c r="N416" i="8"/>
  <c r="O416" i="8"/>
  <c r="P416" i="8"/>
  <c r="L417" i="8"/>
  <c r="M417" i="8"/>
  <c r="N417" i="8"/>
  <c r="O417" i="8"/>
  <c r="P417" i="8"/>
  <c r="L418" i="8"/>
  <c r="M418" i="8"/>
  <c r="N418" i="8"/>
  <c r="O418" i="8"/>
  <c r="P418" i="8"/>
  <c r="L419" i="8"/>
  <c r="M419" i="8"/>
  <c r="N419" i="8"/>
  <c r="O419" i="8"/>
  <c r="P419" i="8"/>
  <c r="L420" i="8"/>
  <c r="M420" i="8"/>
  <c r="N420" i="8"/>
  <c r="O420" i="8"/>
  <c r="P420" i="8"/>
  <c r="L421" i="8"/>
  <c r="M421" i="8"/>
  <c r="N421" i="8"/>
  <c r="O421" i="8"/>
  <c r="P421" i="8"/>
  <c r="L422" i="8"/>
  <c r="M422" i="8"/>
  <c r="N422" i="8"/>
  <c r="O422" i="8"/>
  <c r="P422" i="8"/>
  <c r="L423" i="8"/>
  <c r="M423" i="8"/>
  <c r="N423" i="8"/>
  <c r="O423" i="8"/>
  <c r="P423" i="8"/>
  <c r="L424" i="8"/>
  <c r="M424" i="8"/>
  <c r="N424" i="8"/>
  <c r="O424" i="8"/>
  <c r="P424" i="8"/>
  <c r="L425" i="8"/>
  <c r="M425" i="8"/>
  <c r="N425" i="8"/>
  <c r="O425" i="8"/>
  <c r="P425" i="8"/>
  <c r="L426" i="8"/>
  <c r="M426" i="8"/>
  <c r="N426" i="8"/>
  <c r="O426" i="8"/>
  <c r="P426" i="8"/>
  <c r="L427" i="8"/>
  <c r="M427" i="8"/>
  <c r="N427" i="8"/>
  <c r="O427" i="8"/>
  <c r="P427" i="8"/>
  <c r="L428" i="8"/>
  <c r="M428" i="8"/>
  <c r="N428" i="8"/>
  <c r="O428" i="8"/>
  <c r="P428" i="8"/>
  <c r="L429" i="8"/>
  <c r="M429" i="8"/>
  <c r="N429" i="8"/>
  <c r="O429" i="8"/>
  <c r="P429" i="8"/>
  <c r="L430" i="8"/>
  <c r="M430" i="8"/>
  <c r="N430" i="8"/>
  <c r="O430" i="8"/>
  <c r="P430" i="8"/>
  <c r="L431" i="8"/>
  <c r="M431" i="8"/>
  <c r="N431" i="8"/>
  <c r="O431" i="8"/>
  <c r="P431" i="8"/>
  <c r="L432" i="8"/>
  <c r="M432" i="8"/>
  <c r="N432" i="8"/>
  <c r="O432" i="8"/>
  <c r="P432" i="8"/>
  <c r="L433" i="8"/>
  <c r="M433" i="8"/>
  <c r="N433" i="8"/>
  <c r="O433" i="8"/>
  <c r="P433" i="8"/>
  <c r="L434" i="8"/>
  <c r="M434" i="8"/>
  <c r="N434" i="8"/>
  <c r="O434" i="8"/>
  <c r="P434" i="8"/>
  <c r="L435" i="8"/>
  <c r="M435" i="8"/>
  <c r="N435" i="8"/>
  <c r="O435" i="8"/>
  <c r="P435" i="8"/>
  <c r="L436" i="8"/>
  <c r="M436" i="8"/>
  <c r="N436" i="8"/>
  <c r="O436" i="8"/>
  <c r="P436" i="8"/>
  <c r="L437" i="8"/>
  <c r="M437" i="8"/>
  <c r="N437" i="8"/>
  <c r="O437" i="8"/>
  <c r="P437" i="8"/>
  <c r="L438" i="8"/>
  <c r="M438" i="8"/>
  <c r="N438" i="8"/>
  <c r="O438" i="8"/>
  <c r="P438" i="8"/>
  <c r="L439" i="8"/>
  <c r="M439" i="8"/>
  <c r="N439" i="8"/>
  <c r="O439" i="8"/>
  <c r="P439" i="8"/>
  <c r="L440" i="8"/>
  <c r="M440" i="8"/>
  <c r="N440" i="8"/>
  <c r="O440" i="8"/>
  <c r="P440" i="8"/>
  <c r="L441" i="8"/>
  <c r="M441" i="8"/>
  <c r="N441" i="8"/>
  <c r="O441" i="8"/>
  <c r="P441" i="8"/>
  <c r="L442" i="8"/>
  <c r="M442" i="8"/>
  <c r="N442" i="8"/>
  <c r="O442" i="8"/>
  <c r="P442" i="8"/>
  <c r="L443" i="8"/>
  <c r="M443" i="8"/>
  <c r="N443" i="8"/>
  <c r="O443" i="8"/>
  <c r="P443" i="8"/>
  <c r="L444" i="8"/>
  <c r="M444" i="8"/>
  <c r="N444" i="8"/>
  <c r="O444" i="8"/>
  <c r="P444" i="8"/>
  <c r="L445" i="8"/>
  <c r="M445" i="8"/>
  <c r="N445" i="8"/>
  <c r="O445" i="8"/>
  <c r="P445" i="8"/>
  <c r="L446" i="8"/>
  <c r="M446" i="8"/>
  <c r="N446" i="8"/>
  <c r="O446" i="8"/>
  <c r="P446" i="8"/>
  <c r="L447" i="8"/>
  <c r="M447" i="8"/>
  <c r="N447" i="8"/>
  <c r="O447" i="8"/>
  <c r="P447" i="8"/>
  <c r="L448" i="8"/>
  <c r="M448" i="8"/>
  <c r="N448" i="8"/>
  <c r="O448" i="8"/>
  <c r="P448" i="8"/>
  <c r="L449" i="8"/>
  <c r="M449" i="8"/>
  <c r="N449" i="8"/>
  <c r="O449" i="8"/>
  <c r="P449" i="8"/>
  <c r="L450" i="8"/>
  <c r="M450" i="8"/>
  <c r="N450" i="8"/>
  <c r="O450" i="8"/>
  <c r="P450" i="8"/>
  <c r="L451" i="8"/>
  <c r="M451" i="8"/>
  <c r="N451" i="8"/>
  <c r="O451" i="8"/>
  <c r="P451" i="8"/>
  <c r="L452" i="8"/>
  <c r="M452" i="8"/>
  <c r="N452" i="8"/>
  <c r="O452" i="8"/>
  <c r="P452" i="8"/>
  <c r="L453" i="8"/>
  <c r="M453" i="8"/>
  <c r="N453" i="8"/>
  <c r="O453" i="8"/>
  <c r="P453" i="8"/>
  <c r="L454" i="8"/>
  <c r="M454" i="8"/>
  <c r="N454" i="8"/>
  <c r="O454" i="8"/>
  <c r="P454" i="8"/>
  <c r="L455" i="8"/>
  <c r="M455" i="8"/>
  <c r="N455" i="8"/>
  <c r="O455" i="8"/>
  <c r="P455" i="8"/>
  <c r="L456" i="8"/>
  <c r="M456" i="8"/>
  <c r="N456" i="8"/>
  <c r="O456" i="8"/>
  <c r="P456" i="8"/>
  <c r="L457" i="8"/>
  <c r="M457" i="8"/>
  <c r="N457" i="8"/>
  <c r="O457" i="8"/>
  <c r="P457" i="8"/>
  <c r="L458" i="8"/>
  <c r="M458" i="8"/>
  <c r="N458" i="8"/>
  <c r="O458" i="8"/>
  <c r="P458" i="8"/>
  <c r="L459" i="8"/>
  <c r="M459" i="8"/>
  <c r="N459" i="8"/>
  <c r="O459" i="8"/>
  <c r="P459" i="8"/>
  <c r="L460" i="8"/>
  <c r="M460" i="8"/>
  <c r="N460" i="8"/>
  <c r="O460" i="8"/>
  <c r="P460" i="8"/>
  <c r="L461" i="8"/>
  <c r="M461" i="8"/>
  <c r="N461" i="8"/>
  <c r="O461" i="8"/>
  <c r="P461" i="8"/>
  <c r="P234" i="8"/>
  <c r="O234" i="8"/>
  <c r="N234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AE52" i="8" l="1"/>
  <c r="AE46" i="8"/>
  <c r="AD3" i="8"/>
  <c r="AA4" i="8" l="1"/>
  <c r="AB4" i="8"/>
  <c r="AH4" i="8"/>
  <c r="AA5" i="8"/>
  <c r="AB5" i="8"/>
  <c r="AH5" i="8"/>
  <c r="AA6" i="8"/>
  <c r="AB6" i="8"/>
  <c r="AH6" i="8"/>
  <c r="AA7" i="8"/>
  <c r="AB7" i="8"/>
  <c r="AH7" i="8"/>
  <c r="AA8" i="8"/>
  <c r="AB8" i="8"/>
  <c r="AH8" i="8"/>
  <c r="AB3" i="8"/>
  <c r="AA3" i="8"/>
  <c r="AH3" i="8"/>
  <c r="Z3" i="8"/>
  <c r="Z4" i="8"/>
  <c r="Z5" i="8" l="1"/>
  <c r="Z6" i="8"/>
  <c r="Z7" i="8"/>
  <c r="Z8" i="8"/>
  <c r="B20" i="1" l="1"/>
  <c r="C20" i="1"/>
  <c r="B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T2" authorId="0" shapeId="0" xr:uid="{D084F08F-8B3C-B04F-B41F-7B8AA54E23A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text to columns here to separate ID and the number associated with the company ID. Deleted old column for housekeeping purposes.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5" authorId="0" shapeId="0" xr:uid="{57423BB0-88D2-D84F-9D37-A4D427358B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the tables dont have a variable in common, use various functions to manufacture one. For example, using the quarter to relate to the year. This gives an Order ID a more specific tag that can be more easily identified when creating VLOOKUP functions later on
</t>
        </r>
      </text>
    </comment>
  </commentList>
</comments>
</file>

<file path=xl/sharedStrings.xml><?xml version="1.0" encoding="utf-8"?>
<sst xmlns="http://schemas.openxmlformats.org/spreadsheetml/2006/main" count="2080" uniqueCount="774">
  <si>
    <t>Name:</t>
  </si>
  <si>
    <t>Grade:</t>
  </si>
  <si>
    <t>Comments:</t>
  </si>
  <si>
    <t>Worksheet Key</t>
  </si>
  <si>
    <t>Year</t>
  </si>
  <si>
    <t>Quarter</t>
  </si>
  <si>
    <t>Event</t>
  </si>
  <si>
    <t>Share Price</t>
  </si>
  <si>
    <t>Dividend Payment</t>
  </si>
  <si>
    <t>Q1</t>
  </si>
  <si>
    <t>New CEO hired</t>
  </si>
  <si>
    <t>Q2</t>
  </si>
  <si>
    <t>Q3</t>
  </si>
  <si>
    <t>Q4</t>
  </si>
  <si>
    <t>CEO fired</t>
  </si>
  <si>
    <t>Takeover attempt</t>
  </si>
  <si>
    <t>Expanded into Chinese market</t>
  </si>
  <si>
    <t>Aquired competitor</t>
  </si>
  <si>
    <t>Expanded into Japanese market</t>
  </si>
  <si>
    <t>Date</t>
  </si>
  <si>
    <t>Annual Report Date</t>
  </si>
  <si>
    <t>Company Name</t>
  </si>
  <si>
    <t>Company ID</t>
  </si>
  <si>
    <t>Company Ticker</t>
  </si>
  <si>
    <t>Company Index</t>
  </si>
  <si>
    <t>Sector</t>
  </si>
  <si>
    <t>Country</t>
  </si>
  <si>
    <t>DirectorName</t>
  </si>
  <si>
    <t>Director ID</t>
  </si>
  <si>
    <t>Director Role</t>
  </si>
  <si>
    <t>ED/SD</t>
  </si>
  <si>
    <t xml:space="preserve">Salary </t>
  </si>
  <si>
    <t xml:space="preserve">Bonus </t>
  </si>
  <si>
    <t>3I INFRASTRUCTURE PLC (3i Infrastructure Ltd prior to 07/2008)</t>
  </si>
  <si>
    <t>3IN</t>
  </si>
  <si>
    <t>FTSE 250(GBP)</t>
  </si>
  <si>
    <t>Speciality &amp; Other Finance</t>
  </si>
  <si>
    <t>Jersey</t>
  </si>
  <si>
    <t>Kirsten Charlotte Valeur-Adu</t>
  </si>
  <si>
    <t>Independent NED</t>
  </si>
  <si>
    <t>SD</t>
  </si>
  <si>
    <t>Florence Pierre</t>
  </si>
  <si>
    <t>Sir John Alexander Collins</t>
  </si>
  <si>
    <t>Paul Waller</t>
  </si>
  <si>
    <t>NED</t>
  </si>
  <si>
    <t>Peter I Sedgwick</t>
  </si>
  <si>
    <t>Chairman (Independent NED)</t>
  </si>
  <si>
    <t>Philip (Phil) Austin</t>
  </si>
  <si>
    <t>Senior Independent NED</t>
  </si>
  <si>
    <t>Steven Peter Wilderspin</t>
  </si>
  <si>
    <t>ABBEY PLC</t>
  </si>
  <si>
    <t>ABBY, DOY</t>
  </si>
  <si>
    <t xml:space="preserve">FTSE AIM(GBP), ISEQ OVERALL </t>
  </si>
  <si>
    <t>Construction &amp; Building Materials</t>
  </si>
  <si>
    <t>Republic Of Ireland</t>
  </si>
  <si>
    <t>Lorenzo Guiseppe Fraquelli</t>
  </si>
  <si>
    <t>ED</t>
  </si>
  <si>
    <t>Brian Raymond Hawkins</t>
  </si>
  <si>
    <t>Charles Hubert Gallagher</t>
  </si>
  <si>
    <t>Chairman (Executive)</t>
  </si>
  <si>
    <t>Robert Neil Kennedy</t>
  </si>
  <si>
    <t>Michael A McNulty</t>
  </si>
  <si>
    <t>John Roger Humber</t>
  </si>
  <si>
    <t>David Andrew Gallagher</t>
  </si>
  <si>
    <t>ABLON GROUP LTD (De-listed 05/2013)</t>
  </si>
  <si>
    <t>ABL</t>
  </si>
  <si>
    <t>Real Estate</t>
  </si>
  <si>
    <t>Guernsey</t>
  </si>
  <si>
    <t>Adrienn Lovro</t>
  </si>
  <si>
    <t>Interim CEO</t>
  </si>
  <si>
    <t>Radovan Vitek</t>
  </si>
  <si>
    <t>Martin Nemecek</t>
  </si>
  <si>
    <t>Jiri Dedera</t>
  </si>
  <si>
    <t>Michael (Alex) Alexander Borrelli</t>
  </si>
  <si>
    <t>ABSOLUTE RETURN TRUST LTD</t>
  </si>
  <si>
    <t xml:space="preserve">ABR, ABRE, </t>
  </si>
  <si>
    <t>FTSE FLEDGLING(GBP)</t>
  </si>
  <si>
    <t>Investment Companies</t>
  </si>
  <si>
    <t>Andrew Francis Sykes</t>
  </si>
  <si>
    <t>Nicholas (Nick) Rodney Fry</t>
  </si>
  <si>
    <t>Graham Michael Harrison</t>
  </si>
  <si>
    <t>Nicholas (Nick) David Moss</t>
  </si>
  <si>
    <t>Robert (Rob) Paul King</t>
  </si>
  <si>
    <t>ADAMS PLC (Carpathian PLC prior to 03/2013)</t>
  </si>
  <si>
    <t xml:space="preserve">ADA, </t>
  </si>
  <si>
    <t>FTSE AIM(GBP)</t>
  </si>
  <si>
    <t>Isle Of Man</t>
  </si>
  <si>
    <t>Nicholas (Nick) James Woolard</t>
  </si>
  <si>
    <t>Nicholas Christian Nelson</t>
  </si>
  <si>
    <t>Chairman (Non-Executive)</t>
  </si>
  <si>
    <t>ADVANCE FRONTIER MARKETS FUND LTD</t>
  </si>
  <si>
    <t>AFMF</t>
  </si>
  <si>
    <t>Grant (James) Wilson</t>
  </si>
  <si>
    <t>Helen Foster Green</t>
  </si>
  <si>
    <t>Richard Dunmore Hotchkis</t>
  </si>
  <si>
    <t>John Richard Whittle</t>
  </si>
  <si>
    <t>ALPHA REAL TRUST LTD (Alpha Tiger Property Trust Ltd prior to 08/2012)</t>
  </si>
  <si>
    <t>ARTL</t>
  </si>
  <si>
    <t>Phillip Stephen Rose</t>
  </si>
  <si>
    <t>Jeff Chowdhry</t>
  </si>
  <si>
    <t>Serena Juliet Tremlett</t>
  </si>
  <si>
    <t>David Charles Jeffreys</t>
  </si>
  <si>
    <t>Roderic (Roddy) N Sage</t>
  </si>
  <si>
    <t>ALSTOM SA</t>
  </si>
  <si>
    <t xml:space="preserve">ALO, </t>
  </si>
  <si>
    <t xml:space="preserve">CAC 40 , SBF 120 </t>
  </si>
  <si>
    <t>Electronic &amp; Electrical Equipment</t>
  </si>
  <si>
    <t>France</t>
  </si>
  <si>
    <t>Patrick Kron</t>
  </si>
  <si>
    <t>Chairman/CEO</t>
  </si>
  <si>
    <t>James (Jim) William Leng</t>
  </si>
  <si>
    <t>Independent Director</t>
  </si>
  <si>
    <t>Alan Matthew Thomson</t>
  </si>
  <si>
    <t>Jean-Martin Folz</t>
  </si>
  <si>
    <t>Jean-Paul Béchat</t>
  </si>
  <si>
    <t>Doctor Candace Krugman Beinecke</t>
  </si>
  <si>
    <t>Director -  SD</t>
  </si>
  <si>
    <t>Olivier Bouygues</t>
  </si>
  <si>
    <t>Georges Chodron de Courcel</t>
  </si>
  <si>
    <t>Doctor Pascal Colombani</t>
  </si>
  <si>
    <t>Gérard Hauser</t>
  </si>
  <si>
    <t>Professor, Dr Klaus J Mangold</t>
  </si>
  <si>
    <t>Lalita Dileep Gupte</t>
  </si>
  <si>
    <t>Philippe Marien</t>
  </si>
  <si>
    <t>Permanent Representative</t>
  </si>
  <si>
    <t>Katrina Landis</t>
  </si>
  <si>
    <t>ASSURA GROUP LTD (Medical Property Investment Fund Ltd prior to 11/2006)</t>
  </si>
  <si>
    <t>AGR</t>
  </si>
  <si>
    <t>Graham Charles Roberts</t>
  </si>
  <si>
    <t>CEO</t>
  </si>
  <si>
    <t>Jonathan Stewart Murphy</t>
  </si>
  <si>
    <t>FD/Company Secretary</t>
  </si>
  <si>
    <t>Jenefer Greenwood</t>
  </si>
  <si>
    <t>David Hedley Richardson</t>
  </si>
  <si>
    <t>Simon Timothy Laffin</t>
  </si>
  <si>
    <t>AURORA RUSSIA LTD</t>
  </si>
  <si>
    <t>AURR</t>
  </si>
  <si>
    <t>Timothy (Tim) Slesinger</t>
  </si>
  <si>
    <t>Geoffrey (Geoff) Richard Miller</t>
  </si>
  <si>
    <t>Grant David Cameron</t>
  </si>
  <si>
    <t>Gilbert John Chalk</t>
  </si>
  <si>
    <t>AVARAE GLOBAL COINS PLC</t>
  </si>
  <si>
    <t>AVR</t>
  </si>
  <si>
    <t>Diane Jane Clarke</t>
  </si>
  <si>
    <t>Clement (Clem) Hadrian Chambers</t>
  </si>
  <si>
    <t>Matthew (Matt) Graham Wood</t>
  </si>
  <si>
    <t>August (Guus) Johannes Berting</t>
  </si>
  <si>
    <t>BETTER CAPITAL PCC LTD (Better Capital Ltd prior to 01/2012)</t>
  </si>
  <si>
    <t>BC12, BCAP</t>
  </si>
  <si>
    <t>Philip Bowman</t>
  </si>
  <si>
    <t>Richard John Battey</t>
  </si>
  <si>
    <t>Richard John Crowder</t>
  </si>
  <si>
    <t>Mark Naylor Huntley</t>
  </si>
  <si>
    <t>BLACKROCK ABSOLUTE RETURN STRATEGIES LTD (De-listed 01/2013)</t>
  </si>
  <si>
    <t>BARS, BARU, , BARE</t>
  </si>
  <si>
    <t>Colin Charles Maltby</t>
  </si>
  <si>
    <t>Philip E Smith</t>
  </si>
  <si>
    <t>John G Siska</t>
  </si>
  <si>
    <t>Frank Le Feuvre</t>
  </si>
  <si>
    <t>BROOKWELL LTD (De-listed 08/2013)</t>
  </si>
  <si>
    <t>BKWD</t>
  </si>
  <si>
    <t>Colin Duport Ferbrache</t>
  </si>
  <si>
    <t>Alasdair Ross McLaren</t>
  </si>
  <si>
    <t>Philip Dominic Soulsby</t>
  </si>
  <si>
    <t>Paul Anthony Clarke</t>
  </si>
  <si>
    <t>Christopher (Chris) John Clark</t>
  </si>
  <si>
    <t>BT GROUP PLC</t>
  </si>
  <si>
    <t xml:space="preserve">BT.A, </t>
  </si>
  <si>
    <t>EUROTOP 100, FTSE 100 (GBP), FTSE TECHMARK ALL-SHARE</t>
  </si>
  <si>
    <t>Telecommunication Services</t>
  </si>
  <si>
    <t>United Kingdom - England</t>
  </si>
  <si>
    <t>Lord (Ian Paul) Livingston of Parkhead</t>
  </si>
  <si>
    <t>Gavin E Patterson</t>
  </si>
  <si>
    <t>Division CEO</t>
  </si>
  <si>
    <t>Tony Chanmugam</t>
  </si>
  <si>
    <t>GFD</t>
  </si>
  <si>
    <t>Jasmine M Whitbread</t>
  </si>
  <si>
    <t>Nicholas (Nick) Charles Rose</t>
  </si>
  <si>
    <t>Anthony (Tony) Frank Ball</t>
  </si>
  <si>
    <t>Philip (Phil) Andrew Hodkinson</t>
  </si>
  <si>
    <t>Karen A Richardson</t>
  </si>
  <si>
    <t>The Rt. Hon. Patricia Hope Hewitt</t>
  </si>
  <si>
    <t>Sir Michael (Mike) Derek Rake</t>
  </si>
  <si>
    <t>Chairman</t>
  </si>
  <si>
    <t>C&amp;C GROUP PLC</t>
  </si>
  <si>
    <t>GCC</t>
  </si>
  <si>
    <t xml:space="preserve">ISEQ OVERALL </t>
  </si>
  <si>
    <t>Beverages</t>
  </si>
  <si>
    <t>Joris Brams</t>
  </si>
  <si>
    <t>MD - Intl</t>
  </si>
  <si>
    <t>Stephen Glancey</t>
  </si>
  <si>
    <t>Group CEO</t>
  </si>
  <si>
    <t>Kenny Neison</t>
  </si>
  <si>
    <t>Breege O'Donoghue</t>
  </si>
  <si>
    <t>John Francis Hogan</t>
  </si>
  <si>
    <t>John Downing Burgess</t>
  </si>
  <si>
    <t>Richard Holroyd</t>
  </si>
  <si>
    <t>Anthony (Tony) Paul Smurfit</t>
  </si>
  <si>
    <t>Stewart Charles Gilliland</t>
  </si>
  <si>
    <t>Sir Brian John Stewart</t>
  </si>
  <si>
    <t>CAMBIUM GLOBAL TIMBERLAND LTD</t>
  </si>
  <si>
    <t>TREE</t>
  </si>
  <si>
    <t>Forestry &amp; Paper</t>
  </si>
  <si>
    <t>Robert James Rickman</t>
  </si>
  <si>
    <t>William Taylor Spitz</t>
  </si>
  <si>
    <t>Martin Willaume Richardson</t>
  </si>
  <si>
    <t>Colin Sean McGrady</t>
  </si>
  <si>
    <t>Donald Lindsay Adamson</t>
  </si>
  <si>
    <t>CHINA GROWTH OPPORTUNITIES LTD (London Asia Chinese Private Equity Fund Ltd prior to 11/2008)</t>
  </si>
  <si>
    <t>CGOP</t>
  </si>
  <si>
    <t>Kevin Charles McCabe</t>
  </si>
  <si>
    <t>Rhys Cathan Davies</t>
  </si>
  <si>
    <t>CONTINENTAL FARMERS GROUP PLC (De-listed 06/2013)</t>
  </si>
  <si>
    <t>CFGP</t>
  </si>
  <si>
    <t>Food Producers &amp; Processors</t>
  </si>
  <si>
    <t>Mark Charles Laird</t>
  </si>
  <si>
    <t>Alastair Stewart</t>
  </si>
  <si>
    <t>CFO</t>
  </si>
  <si>
    <t>Peter Eric Priestley</t>
  </si>
  <si>
    <t>Nicholas (Nick) Sherren Parker</t>
  </si>
  <si>
    <t>Thomas (Tom) O'Connor</t>
  </si>
  <si>
    <t>Thomas (Tom) Joseph O'Mahony</t>
  </si>
  <si>
    <t>Declan Patrick Giblin</t>
  </si>
  <si>
    <t>The Rt. Hon. Sir Malcolm Leslie Rifkind</t>
  </si>
  <si>
    <t>DCC PLC</t>
  </si>
  <si>
    <t>DCC</t>
  </si>
  <si>
    <t>Business Services</t>
  </si>
  <si>
    <t>Thomas (Tommy) Breen</t>
  </si>
  <si>
    <t>Donal Murphy</t>
  </si>
  <si>
    <t>Division MD</t>
  </si>
  <si>
    <t>Fergal O'Dwyer</t>
  </si>
  <si>
    <t>Jane A Lodge</t>
  </si>
  <si>
    <t>Kevin Christopher Melia</t>
  </si>
  <si>
    <t>David Byrne</t>
  </si>
  <si>
    <t>Deputy Chairman (Senior Independent NED)</t>
  </si>
  <si>
    <t>Roisin Brennan</t>
  </si>
  <si>
    <t>Michael Donal Buckley</t>
  </si>
  <si>
    <t>Philippe Leslie Van de Walle</t>
  </si>
  <si>
    <t>John Joseph Moloney</t>
  </si>
  <si>
    <t>DIAGEO PLC</t>
  </si>
  <si>
    <t xml:space="preserve">DGE, </t>
  </si>
  <si>
    <t>EUROTOP 100, FTSE 100 (GBP)</t>
  </si>
  <si>
    <t>Deirdre Ann Mahlan</t>
  </si>
  <si>
    <t>Paul Steven Walsh</t>
  </si>
  <si>
    <t>Group Chief Executive</t>
  </si>
  <si>
    <t>Ivan M Menezes</t>
  </si>
  <si>
    <t>COO</t>
  </si>
  <si>
    <t>Philip (Phil) Gordon Scott</t>
  </si>
  <si>
    <t>Howard (Todd) Stitzer</t>
  </si>
  <si>
    <t>Peggy Bertha Bruzelius</t>
  </si>
  <si>
    <t>Laurence Miriel Danon</t>
  </si>
  <si>
    <t>Betsy DeHaas Holden</t>
  </si>
  <si>
    <t>Doctor Franz Bernard Humer</t>
  </si>
  <si>
    <t>Doctor Kwon Ping Ho</t>
  </si>
  <si>
    <t>Lord ((Mervyn) Evan Mervyn) Davies of Abersoch</t>
  </si>
  <si>
    <t>DQ ENTERTAINMENT PLC</t>
  </si>
  <si>
    <t>DQE</t>
  </si>
  <si>
    <t>Media &amp; Entertainment</t>
  </si>
  <si>
    <t>Tapaas Biswanath Chakravarti</t>
  </si>
  <si>
    <t>Chairman/CEO/Chief Managing Director</t>
  </si>
  <si>
    <t>Rashida Adenwala</t>
  </si>
  <si>
    <t>ED - Finance</t>
  </si>
  <si>
    <t>Anthony (Tony) Bruton Good</t>
  </si>
  <si>
    <t>Kunchitapadam (Bala) Balasubramanian</t>
  </si>
  <si>
    <t>Theresa Plummer-Andrews</t>
  </si>
  <si>
    <t>EPE SPECIAL OPPORTUNITIES PLC (EPIC Reconstruction PLC prior to 09/2008)</t>
  </si>
  <si>
    <t xml:space="preserve">ESO, </t>
  </si>
  <si>
    <t>Geoffrey Osborne Vero</t>
  </si>
  <si>
    <t>Chairman (Senior Independent NED)</t>
  </si>
  <si>
    <t>Robert Brisco Quayle</t>
  </si>
  <si>
    <t>Clive Lee Spears</t>
  </si>
  <si>
    <t>Nicholas (Nick) Vernon Wilson</t>
  </si>
  <si>
    <t>EROS INTERNATIONAL PLC</t>
  </si>
  <si>
    <t>EROS</t>
  </si>
  <si>
    <t>Kishore Kumar Lulla</t>
  </si>
  <si>
    <t>Vijay Mohandas Ahuja</t>
  </si>
  <si>
    <t>Vice Chairman (Executive)</t>
  </si>
  <si>
    <t>Sunil Kumar Lulla</t>
  </si>
  <si>
    <t>Vice Chairman/Regional MD</t>
  </si>
  <si>
    <t>Jyoti Sanjay Deshpande</t>
  </si>
  <si>
    <t>MD/Group CEO</t>
  </si>
  <si>
    <t>Michael James Kirkwood</t>
  </si>
  <si>
    <t>Shri Naresh Rama Kant Chandra</t>
  </si>
  <si>
    <t>Dilip Jayantilal Thakkar</t>
  </si>
  <si>
    <t>EXPERIAN PLC (Experian Group Ltd prior to 07/2008)</t>
  </si>
  <si>
    <t>EXPN</t>
  </si>
  <si>
    <t>FTSE 100 (GBP)</t>
  </si>
  <si>
    <t>Donald (Don) A Robert</t>
  </si>
  <si>
    <t>Brian J Cassin</t>
  </si>
  <si>
    <t>Christopher (Chris) A Callero</t>
  </si>
  <si>
    <t>President/COO</t>
  </si>
  <si>
    <t>Fabiola R Arredondo de Vara</t>
  </si>
  <si>
    <t>Roger William Davis</t>
  </si>
  <si>
    <t>Sir John Wilfred Peace</t>
  </si>
  <si>
    <t>Alan Wayne Jebson</t>
  </si>
  <si>
    <t>Judith (Judy) A Sprieser</t>
  </si>
  <si>
    <t>Paul Ashton Walker</t>
  </si>
  <si>
    <t>George Wilfred Rose</t>
  </si>
  <si>
    <t>Sir Alan Walter Rudge</t>
  </si>
  <si>
    <t>FIRST DERIVATIVES PLC (1st DERIVATIVES)</t>
  </si>
  <si>
    <t>FDP, GYQ</t>
  </si>
  <si>
    <t>Software &amp; Computer Services</t>
  </si>
  <si>
    <t>United Kingdom - Northern Ireland</t>
  </si>
  <si>
    <t>Brian G Conlon</t>
  </si>
  <si>
    <t>Adrian John Toner</t>
  </si>
  <si>
    <t>Robert Graham Ferguson</t>
  </si>
  <si>
    <t>Kevin P Cunningham</t>
  </si>
  <si>
    <t>Keith Joseph MacDonald</t>
  </si>
  <si>
    <t>Seamus James Keating</t>
  </si>
  <si>
    <t>Robert (David) Anderson</t>
  </si>
  <si>
    <t>Michael G O'Neill</t>
  </si>
  <si>
    <t>Patrick (Pat) Gerald Brazel</t>
  </si>
  <si>
    <t>GEONG INTERNATIONAL LTD</t>
  </si>
  <si>
    <t>GNG</t>
  </si>
  <si>
    <t>Weidong Wang</t>
  </si>
  <si>
    <t>Guan Minren</t>
  </si>
  <si>
    <t>Chief Technology Officer</t>
  </si>
  <si>
    <t>Hak-Yan (Henry) Tse</t>
  </si>
  <si>
    <t>Amit Navichandra Thakar</t>
  </si>
  <si>
    <t>Stuart Christopher Lane</t>
  </si>
  <si>
    <t>GOLDMAN SACHS DYNAMIC OPPORTUNITIES LTD (De-listed 01/2013)</t>
  </si>
  <si>
    <t xml:space="preserve">GSDO, GSDE, GSDU, </t>
  </si>
  <si>
    <t>Charles A Baillie</t>
  </si>
  <si>
    <t>Talmai Phillip Morgan</t>
  </si>
  <si>
    <t>Senior Independent Director</t>
  </si>
  <si>
    <t>Christopher (Chris) Wade Sherwell</t>
  </si>
  <si>
    <t>GREENKO GROUP PLC</t>
  </si>
  <si>
    <t>GKO</t>
  </si>
  <si>
    <t>Renewable Energy</t>
  </si>
  <si>
    <t>Vasudeva (Vasu) Rao Kaipa</t>
  </si>
  <si>
    <t>Anil Kumar Chalamalasetty</t>
  </si>
  <si>
    <t>CEO/MD</t>
  </si>
  <si>
    <t>Mahesh Kolli</t>
  </si>
  <si>
    <t>President/Joint MD</t>
  </si>
  <si>
    <t>Keith Nicholas Henry</t>
  </si>
  <si>
    <t>Vinodka (Vin) Murria</t>
  </si>
  <si>
    <t>Kiran Hari Vadlamani</t>
  </si>
  <si>
    <t>Shri Harish Chandra Yarlagadda</t>
  </si>
  <si>
    <t>Doctor Vivek Tandon</t>
  </si>
  <si>
    <t>HICL INFRASTRUCTURE CO LTD (HSBC Infrastructure Co Ltd prior to 03/2011)</t>
  </si>
  <si>
    <t>HICL, HICC</t>
  </si>
  <si>
    <t>John Edward Hallam</t>
  </si>
  <si>
    <t>Christopher (Chris) Russell</t>
  </si>
  <si>
    <t>Graham Edward Picken</t>
  </si>
  <si>
    <t>Sarah Evans</t>
  </si>
  <si>
    <t>IENERGIZER LTD</t>
  </si>
  <si>
    <t>IBPO</t>
  </si>
  <si>
    <t>Anil Aggarwal</t>
  </si>
  <si>
    <t>John Behar</t>
  </si>
  <si>
    <t>Sara Latham</t>
  </si>
  <si>
    <t>Chritopher (Chris) de Putron</t>
  </si>
  <si>
    <t>Mark De La Rue</t>
  </si>
  <si>
    <t>INDITEX - INDUSTRIA DE DISENO TEXTIL SA</t>
  </si>
  <si>
    <t>ITX</t>
  </si>
  <si>
    <t xml:space="preserve">BCN GLOBAL 100, EUROTOP 100, IBEX 35 , IGBM </t>
  </si>
  <si>
    <t>General Retailers</t>
  </si>
  <si>
    <t>Spain</t>
  </si>
  <si>
    <t>Pablo Isla Álvarez De Tejera</t>
  </si>
  <si>
    <t>Irene Ruth Miller</t>
  </si>
  <si>
    <t>Nils Smedegaard Andersen</t>
  </si>
  <si>
    <t>Juan Manuel Urgoiti De Ocaña</t>
  </si>
  <si>
    <t>Carlos Espinosa de los Monteros y Bernaldo de Quiros</t>
  </si>
  <si>
    <t>Lead Independent Director</t>
  </si>
  <si>
    <t>Flora Pérez Marcote</t>
  </si>
  <si>
    <t>Representative Director</t>
  </si>
  <si>
    <t>Armancio Ortega Gaona</t>
  </si>
  <si>
    <t>Domanial Director</t>
  </si>
  <si>
    <t>José Arnau Sierra</t>
  </si>
  <si>
    <t>Deputy Chairman</t>
  </si>
  <si>
    <t>Emilio Saracho Rodríguez de Torres</t>
  </si>
  <si>
    <t>INFRASTRUCTURE INDIA PLC</t>
  </si>
  <si>
    <t>IIP</t>
  </si>
  <si>
    <t>Rahul (Sonny) Lulla</t>
  </si>
  <si>
    <t>Chief Executive</t>
  </si>
  <si>
    <t>Vikram Viswanath</t>
  </si>
  <si>
    <t>Thomas (Tom) Anthony Tribone</t>
  </si>
  <si>
    <t>Timothy (Tim) Edward Stocks</t>
  </si>
  <si>
    <t>Robert (Rob) Anthony Venerus</t>
  </si>
  <si>
    <t>Timothy (Tim) Graham Walker</t>
  </si>
  <si>
    <t>Madras Seshmani Ramachandran</t>
  </si>
  <si>
    <t>INGENIOUS MEDIA ACTIVE CAPITAL LTD (IMAC)</t>
  </si>
  <si>
    <t>IMAC</t>
  </si>
  <si>
    <t>Michael (Mike) Shepstone Luckwell</t>
  </si>
  <si>
    <t>Neil Ramsay Blackley</t>
  </si>
  <si>
    <t>Patrick Anthony McKenna</t>
  </si>
  <si>
    <t>William Peter Simpson</t>
  </si>
  <si>
    <t>George Bryan Dix</t>
  </si>
  <si>
    <t>ISHAAN REAL ESTATE PLC (De-listed 06/2013)</t>
  </si>
  <si>
    <t>ISH</t>
  </si>
  <si>
    <t>Stephen John Vernon</t>
  </si>
  <si>
    <t>Anne Elizabeth Woods</t>
  </si>
  <si>
    <t>Company Secretary</t>
  </si>
  <si>
    <t>Rajendra Prabhakar Chitale</t>
  </si>
  <si>
    <t>Neel Chandru Raheja</t>
  </si>
  <si>
    <t>Vittorio Radice</t>
  </si>
  <si>
    <t>Ian James Henderson</t>
  </si>
  <si>
    <t>ISIS PROPERTY TRUST LTD (De-listed 04/2013)</t>
  </si>
  <si>
    <t>IPT</t>
  </si>
  <si>
    <t>Michael Sidney Soames</t>
  </si>
  <si>
    <t>Stephen (Steve) Charles Coe</t>
  </si>
  <si>
    <t>Vikram Lall</t>
  </si>
  <si>
    <t>Peter Gerard Crook</t>
  </si>
  <si>
    <t>LOGITECH INTERNATIONAL SA</t>
  </si>
  <si>
    <t>LOGN, , LOGI</t>
  </si>
  <si>
    <t>Information Technology Hardware</t>
  </si>
  <si>
    <t>Switzerland</t>
  </si>
  <si>
    <t>Guerrino De Luca</t>
  </si>
  <si>
    <t>Didier Hirsch</t>
  </si>
  <si>
    <t>Monika Baumann Ribar</t>
  </si>
  <si>
    <t>The Hon. Doctor Daniel Borel</t>
  </si>
  <si>
    <t>Erh-Hsun Chang</t>
  </si>
  <si>
    <t>Kee-Lock Chua</t>
  </si>
  <si>
    <t>Matthew C Bousquette</t>
  </si>
  <si>
    <t>Doctor Neil D Hunt</t>
  </si>
  <si>
    <t>Sally Margaret Davis</t>
  </si>
  <si>
    <t>MACAU PROPERTY OPPORTUNITIES FUND LTD</t>
  </si>
  <si>
    <t>MPO</t>
  </si>
  <si>
    <t>Shan-chen (Wilfred) Woo</t>
  </si>
  <si>
    <t>David Richard Hinde</t>
  </si>
  <si>
    <t>Alan Henry Clifton</t>
  </si>
  <si>
    <t>Thomas (Tom) William Ashworth</t>
  </si>
  <si>
    <t>MAX PROPERTY GROUP PLC</t>
  </si>
  <si>
    <t>MAX</t>
  </si>
  <si>
    <t>Alexander (Alex) Anders Ohlsson</t>
  </si>
  <si>
    <t>Alex David Waters</t>
  </si>
  <si>
    <t>Frederick (Freddie) Ellyer Cohen</t>
  </si>
  <si>
    <t>Philip (Mike) Michael Brown</t>
  </si>
  <si>
    <t>Nicholas (Nick) Mark Leslau</t>
  </si>
  <si>
    <t>John Holmes Stephen</t>
  </si>
  <si>
    <t>Keith Hamill</t>
  </si>
  <si>
    <t>Aubrey John Adams</t>
  </si>
  <si>
    <t>NATIONAL GRID PLC (National Grid Transco prior to 07/2005)</t>
  </si>
  <si>
    <t>NG., NGG</t>
  </si>
  <si>
    <t>Electricity</t>
  </si>
  <si>
    <t>Andrew Robert Bonfield</t>
  </si>
  <si>
    <t>Nicholas (Nick) Paul Winser</t>
  </si>
  <si>
    <t>Thomas (Tom) B King</t>
  </si>
  <si>
    <t>Regional President</t>
  </si>
  <si>
    <t>Steven (Steve) John Holliday</t>
  </si>
  <si>
    <t>Jonathan Donald Dawson</t>
  </si>
  <si>
    <t>Maria Carmen Richter</t>
  </si>
  <si>
    <t>Kenneth (Ken) George Harvey</t>
  </si>
  <si>
    <t>Mark David Williamson</t>
  </si>
  <si>
    <t>Sir Peter Oliver Gershon</t>
  </si>
  <si>
    <t>Doctor Paul Golby</t>
  </si>
  <si>
    <t>The Rt. Hon. Ruth Maria Kelly</t>
  </si>
  <si>
    <t>Nora Mead Brownell</t>
  </si>
  <si>
    <t>Philip (Phil) Stanley Aiken</t>
  </si>
  <si>
    <t>NEWRIVER RETAIL LTD</t>
  </si>
  <si>
    <t>NRR</t>
  </si>
  <si>
    <t>Nicholas (Nick) Justin Sewell</t>
  </si>
  <si>
    <t>Allan Stevenson Lockhart</t>
  </si>
  <si>
    <t>Property Director</t>
  </si>
  <si>
    <t>Mark Davies</t>
  </si>
  <si>
    <t>FD</t>
  </si>
  <si>
    <t>Charles M Miller</t>
  </si>
  <si>
    <t>Development Director</t>
  </si>
  <si>
    <t>David A Lockhart</t>
  </si>
  <si>
    <t>Andrew N Walker</t>
  </si>
  <si>
    <t>Christopher (Chris) Taylor</t>
  </si>
  <si>
    <t>Kay Elizabeth Chaldecott</t>
  </si>
  <si>
    <t>Paul David Roy</t>
  </si>
  <si>
    <t>OPG POWER VENTURES PLC</t>
  </si>
  <si>
    <t>OPG</t>
  </si>
  <si>
    <t>Arvind Gupta</t>
  </si>
  <si>
    <t>V Narayan Swami</t>
  </si>
  <si>
    <t>CFO/FD</t>
  </si>
  <si>
    <t>Munish Chandra Gupta</t>
  </si>
  <si>
    <t>Ravi Gupta</t>
  </si>
  <si>
    <t>Patrick (Mike) Michael Grasby</t>
  </si>
  <si>
    <t>Salvatore Martin Gatto</t>
  </si>
  <si>
    <t>ORA CAPITAL PARTNERS LTD (De-listed 06/2013)</t>
  </si>
  <si>
    <t>ORA</t>
  </si>
  <si>
    <t>Private Equity</t>
  </si>
  <si>
    <t>Richard Ian Griffiths</t>
  </si>
  <si>
    <t>Michael (Mike) Anthony Bretherton</t>
  </si>
  <si>
    <t>Beatrice Hannah Hollond</t>
  </si>
  <si>
    <t>James Lawrence Ede-Golightly</t>
  </si>
  <si>
    <t>NED/Secretary</t>
  </si>
  <si>
    <t>ORCHID DEVELOPMENTS GROUP LTD (De-listed 01/2013)</t>
  </si>
  <si>
    <t>OCH</t>
  </si>
  <si>
    <t>Bulgaria</t>
  </si>
  <si>
    <t>Guy Meyohas</t>
  </si>
  <si>
    <t>Joint CEO</t>
  </si>
  <si>
    <t>Ofer Miretzky</t>
  </si>
  <si>
    <t>Joseph Georg Drescher</t>
  </si>
  <si>
    <t>Amir Rosentuler</t>
  </si>
  <si>
    <t>ORYX INTERNATIONAL GROWTH FUND LTD</t>
  </si>
  <si>
    <t>OIG</t>
  </si>
  <si>
    <t>Walid Chatila</t>
  </si>
  <si>
    <t>John S Grace</t>
  </si>
  <si>
    <t>Christopher (Chris) Harwood Mills</t>
  </si>
  <si>
    <t>John Stanislas Radziwill</t>
  </si>
  <si>
    <t>Sidney Cabessa</t>
  </si>
  <si>
    <t>Rupert Arthur Evans</t>
  </si>
  <si>
    <t>Nigel Kenneth Cayzer</t>
  </si>
  <si>
    <t>PARAGON RESOURCES PLC (Noventa Ltd prior to 06/2013)</t>
  </si>
  <si>
    <t>PAR</t>
  </si>
  <si>
    <t>Mining</t>
  </si>
  <si>
    <t>Simon Dennis Hunt</t>
  </si>
  <si>
    <t>Declan Anthony Sheeran</t>
  </si>
  <si>
    <t>PICTON PROPERTY INCOME LTD (ING UK Real Estate Income Trust Ltd prior to 06/2011)</t>
  </si>
  <si>
    <t>PCTN</t>
  </si>
  <si>
    <t>FTSE SMALL CAP</t>
  </si>
  <si>
    <t>Trevor Charles Ash</t>
  </si>
  <si>
    <t>Roger St John Lewis</t>
  </si>
  <si>
    <t>Nicholas (Nick) Thompson</t>
  </si>
  <si>
    <t>Robert Archibald Sinclair</t>
  </si>
  <si>
    <t>Victor (Vic) Holmes</t>
  </si>
  <si>
    <t>PROSPERITY MINERALS HOLDINGS LTD (De-listed 10/2013)</t>
  </si>
  <si>
    <t>PMHL</t>
  </si>
  <si>
    <t>Ben (David) Koon Wong</t>
  </si>
  <si>
    <t>Siu (Patrick) Ming Li</t>
  </si>
  <si>
    <t>Johannes Petrus Mulder</t>
  </si>
  <si>
    <t>Even Sheng</t>
  </si>
  <si>
    <t>Anthony (Tony) John Williams</t>
  </si>
  <si>
    <t>Doctor John Campbell Robertson</t>
  </si>
  <si>
    <t>Chun-Kwan (Sandy) Chim</t>
  </si>
  <si>
    <t>Kim (Michael) Hung Yuen</t>
  </si>
  <si>
    <t>Yu Lin Zhao</t>
  </si>
  <si>
    <t>QATAR INVESTMENT FUND PLC (Epicure Qatar Equity Opportunities PLC prior to 03/2011)</t>
  </si>
  <si>
    <t>QIF</t>
  </si>
  <si>
    <t>Neil Paton Benedict</t>
  </si>
  <si>
    <t>Leonard Joseph O'Brien</t>
  </si>
  <si>
    <t>Paul Martin MacDonald</t>
  </si>
  <si>
    <t>REAL ESTATE CREDIT INVESTMENTS PCC LTD (Real Estate Credit Investments Ltd prior to 08/2011)</t>
  </si>
  <si>
    <t>RECI, RECP, ERII</t>
  </si>
  <si>
    <t>Christopher (Chris) Paul Spencer</t>
  </si>
  <si>
    <t>Viscount Thomas (Tom) Orlando Chandos</t>
  </si>
  <si>
    <t>John Anthony Hawkins</t>
  </si>
  <si>
    <t>RYANAIR HOLDINGS PLC</t>
  </si>
  <si>
    <t>RY4B, RYAAY</t>
  </si>
  <si>
    <t>Transport</t>
  </si>
  <si>
    <t>Michael O'Leary</t>
  </si>
  <si>
    <t>Charles (Charlie) McCreevy</t>
  </si>
  <si>
    <t>Declan McKeon</t>
  </si>
  <si>
    <t>Julie O'Neill</t>
  </si>
  <si>
    <t>Louise Phelan</t>
  </si>
  <si>
    <t>David Bonderman</t>
  </si>
  <si>
    <t>Michael Horgan</t>
  </si>
  <si>
    <t>Klaus Kirchberger</t>
  </si>
  <si>
    <t>James Reginald Osborne</t>
  </si>
  <si>
    <t>Kyran McLaughlin</t>
  </si>
  <si>
    <t>SABMILLER PLC (South African Breweries prior to 07/2002)</t>
  </si>
  <si>
    <t xml:space="preserve">SAB, </t>
  </si>
  <si>
    <t>James (Jamie) S Wilson</t>
  </si>
  <si>
    <t>Doctor Alan Jon Clark</t>
  </si>
  <si>
    <t>Group COO</t>
  </si>
  <si>
    <t>Ernest (Graham) Arthur Mackay</t>
  </si>
  <si>
    <t>Chairman/Group CEO</t>
  </si>
  <si>
    <t>Lesley Mary Knox</t>
  </si>
  <si>
    <t>Miles Quintin Morland</t>
  </si>
  <si>
    <t>Mark Henry Armour</t>
  </si>
  <si>
    <t>Matamela Cyril Ramaphosa</t>
  </si>
  <si>
    <t>Helen Alison Weir</t>
  </si>
  <si>
    <t>Geoffrey Cyril Bible</t>
  </si>
  <si>
    <t>Peter John Manser</t>
  </si>
  <si>
    <t>John Alexander Manzoni</t>
  </si>
  <si>
    <t>Dinyar (Dinny) Sohrab Devitre</t>
  </si>
  <si>
    <t>Alejandro Santo Domingo Davila</t>
  </si>
  <si>
    <t>Vice Chairman</t>
  </si>
  <si>
    <t>Carlos Alejandro Perez Davila</t>
  </si>
  <si>
    <t>Howard A Willard III</t>
  </si>
  <si>
    <t>Doctor Dambisa Felicia Moyo</t>
  </si>
  <si>
    <t>SCHRODER REAL ESTATE INVESTMENT TRUST LTD (Invista Foundation Property Trust Ltd prior to 03/2012)</t>
  </si>
  <si>
    <t>SREI</t>
  </si>
  <si>
    <t>John René Frederiksen</t>
  </si>
  <si>
    <t>Keith Michael Goulborn</t>
  </si>
  <si>
    <t>A Harry Dick-Cleland</t>
  </si>
  <si>
    <t>David John Warr</t>
  </si>
  <si>
    <t>Peter John Atkinson</t>
  </si>
  <si>
    <t>SEAGATE TECHNOLOGY PLC (Seagate Technology prior to 07/2010)</t>
  </si>
  <si>
    <t>STX</t>
  </si>
  <si>
    <t>NASDAQ 100, S&amp;P 500</t>
  </si>
  <si>
    <t>Engineering &amp; Machinery</t>
  </si>
  <si>
    <t>Stephen (Steve) J Luczo</t>
  </si>
  <si>
    <t>Chairman/President/CEO</t>
  </si>
  <si>
    <t>Doctor Chong Sup Park</t>
  </si>
  <si>
    <t>Michael (Mike) R Cannon</t>
  </si>
  <si>
    <t>Seh-Woong Jeong</t>
  </si>
  <si>
    <t>Gregorio (Greg) L Reyes</t>
  </si>
  <si>
    <t>Kristen (Kris) M Onken</t>
  </si>
  <si>
    <t>Doctor Edward (Ed) Joseph Zander</t>
  </si>
  <si>
    <t>Frank J Biondi Jr</t>
  </si>
  <si>
    <t>Mei-Wei Cheng</t>
  </si>
  <si>
    <t>Jay L Geldmacher</t>
  </si>
  <si>
    <t>William (Bill) Thaddeus Coleman III</t>
  </si>
  <si>
    <t>Lydia Micheaux Marshall</t>
  </si>
  <si>
    <t>SILANIS INTERNATIONAL LTD (De-listed 06/2013)</t>
  </si>
  <si>
    <t>SNS</t>
  </si>
  <si>
    <t>Tommy Petrogiannis</t>
  </si>
  <si>
    <t>President/CEO</t>
  </si>
  <si>
    <t>Matthew Evan Lane</t>
  </si>
  <si>
    <t>Michael Oliver Hunt</t>
  </si>
  <si>
    <t>Vernon F Lobo</t>
  </si>
  <si>
    <t>Jonathan I Wener</t>
  </si>
  <si>
    <t>David (Dave) Brereton</t>
  </si>
  <si>
    <t>Justin David LaFayette</t>
  </si>
  <si>
    <t>SIRIUS REAL ESTATE LTD (Dawnay Day Sirius Ltd prior to 10/2008)</t>
  </si>
  <si>
    <t>SRE</t>
  </si>
  <si>
    <t>Wessel Johannes Hamman</t>
  </si>
  <si>
    <t>James Peggie</t>
  </si>
  <si>
    <t>Ian Geoffrey Clarke</t>
  </si>
  <si>
    <t>Rolf Elgeti</t>
  </si>
  <si>
    <t>STOBART GROUP LTD (Westbury Property Fund Ltd prior to 10/2007)</t>
  </si>
  <si>
    <t>STOR, STOB</t>
  </si>
  <si>
    <t>Avril Palmer-Baunack</t>
  </si>
  <si>
    <t>Andrew Tinkler</t>
  </si>
  <si>
    <t>William Stobart</t>
  </si>
  <si>
    <t>Benjamin (Ben) Mark Whawell</t>
  </si>
  <si>
    <t>Alan Howard Kelsey</t>
  </si>
  <si>
    <t>Michael Arthur Kayser</t>
  </si>
  <si>
    <t>Paul David Orchard-Lisle</t>
  </si>
  <si>
    <t>Rodney Pennington Baker-Bates</t>
  </si>
  <si>
    <t>TESCO PLC</t>
  </si>
  <si>
    <t>TSCO</t>
  </si>
  <si>
    <t>Food &amp; Drug Retailers</t>
  </si>
  <si>
    <t>Philip (Phil) Andrew Clarke</t>
  </si>
  <si>
    <t>Laurie McIlwee</t>
  </si>
  <si>
    <t>Patrick Jean-Pierre Cescau</t>
  </si>
  <si>
    <t>Stuart John Chambers</t>
  </si>
  <si>
    <t>Kenneth (Ken) George Hanna</t>
  </si>
  <si>
    <t>Gareth Richard Bullock</t>
  </si>
  <si>
    <t>Deanna Watson Oppenheimer</t>
  </si>
  <si>
    <t>Karen Rachel Cook</t>
  </si>
  <si>
    <t>Sir Richard John Broadbent</t>
  </si>
  <si>
    <t>Jacqueline Anne Tammenoms Bakker</t>
  </si>
  <si>
    <t>Kenneth (Ken) John Hydon</t>
  </si>
  <si>
    <t>THAMES RIVER MULTI HEDGE PCC LTD (De-listed 09/2013)</t>
  </si>
  <si>
    <t>TRMB, TRMA</t>
  </si>
  <si>
    <t>Christopher (Chris) Martin Hill</t>
  </si>
  <si>
    <t>David George Scholfield</t>
  </si>
  <si>
    <t>William Backhouse</t>
  </si>
  <si>
    <t>Paul Hillary Le Page</t>
  </si>
  <si>
    <t>TOP CREATION INVESTMENTS LTD</t>
  </si>
  <si>
    <t>TOPC</t>
  </si>
  <si>
    <t>Zhang (Helen) Li</t>
  </si>
  <si>
    <t>Yu Sun Wong</t>
  </si>
  <si>
    <t>FD (Non-Executive)</t>
  </si>
  <si>
    <t>David Albert Thomas</t>
  </si>
  <si>
    <t>TRINITY CAPITAL PLC (Trikona Trinity Capital PLC prior to 08/2010) (Trinity Capital Plc prior to 11/2007)</t>
  </si>
  <si>
    <t>TRC</t>
  </si>
  <si>
    <t>Graham Roger Smith</t>
  </si>
  <si>
    <t>Martin Michael Adams</t>
  </si>
  <si>
    <t>John David Chapman</t>
  </si>
  <si>
    <t>Pradeep Verma</t>
  </si>
  <si>
    <t>UNITECH CORPORATE PARKS PLC</t>
  </si>
  <si>
    <t>UCP</t>
  </si>
  <si>
    <t>Donald Lake</t>
  </si>
  <si>
    <t>Ajay Chandra</t>
  </si>
  <si>
    <t>Doctor Mohammad Yousuf Khan</t>
  </si>
  <si>
    <t>Nicholas (Nick) Robert Sallnow-Smith</t>
  </si>
  <si>
    <t>VODAFONE GROUP PLC (Vodafone Airtouch PLC prior to 07/2000)</t>
  </si>
  <si>
    <t>VOD</t>
  </si>
  <si>
    <t>EUROTOP 100, FTSE 100 (GBP), FTSE TECHMARK ALL-SHARE, NASDAQ 100</t>
  </si>
  <si>
    <t>Doctor Vittorio Amedeo Colao</t>
  </si>
  <si>
    <t>Andrew (Andy) Nigel Halford</t>
  </si>
  <si>
    <t>Stephen (Steve) Charles Pusey</t>
  </si>
  <si>
    <t>Group Chief Technology Officer</t>
  </si>
  <si>
    <t>Sir Samuel (Sam) Essuon Jonah</t>
  </si>
  <si>
    <t>Luc Vandevelde</t>
  </si>
  <si>
    <t>Doctor Anthony (Tony) Watson</t>
  </si>
  <si>
    <t>Doctor Gerard Johannes Kleisterlee</t>
  </si>
  <si>
    <t>Anne Lauvergeon</t>
  </si>
  <si>
    <t>Omid R Kordestani</t>
  </si>
  <si>
    <t>Philip (Phil) Edward Yea</t>
  </si>
  <si>
    <t>Renee J James</t>
  </si>
  <si>
    <t>Nicholas (Nick) Charles Land</t>
  </si>
  <si>
    <t>WARNER CHILCOTT PLC (Warner Chilcott Ltd prior to 08/2009) (De-listed 10/2013)</t>
  </si>
  <si>
    <t>WCRX</t>
  </si>
  <si>
    <t>Pharmaceuticals and Biotechnology</t>
  </si>
  <si>
    <t>Roger M Boissonneault</t>
  </si>
  <si>
    <t>Paul S Herendeen</t>
  </si>
  <si>
    <t>Executive VP/CFO</t>
  </si>
  <si>
    <t>John P Connaughton</t>
  </si>
  <si>
    <t>Tamar D Howson</t>
  </si>
  <si>
    <t>James (Jim) H Bloem</t>
  </si>
  <si>
    <t>Doctor John Alexander King</t>
  </si>
  <si>
    <t>Independent Chairman</t>
  </si>
  <si>
    <t>Patrick (Paddy) Joseph O'Sullivan</t>
  </si>
  <si>
    <t>XCOUNTER AB (De-listed 05/2013)</t>
  </si>
  <si>
    <t>XCT</t>
  </si>
  <si>
    <t>Health</t>
  </si>
  <si>
    <t>Sweden</t>
  </si>
  <si>
    <t>Yngvar Hansen-Tangen</t>
  </si>
  <si>
    <t>Senior Independent Board Member</t>
  </si>
  <si>
    <t>Charles A Spicer</t>
  </si>
  <si>
    <t>Board Member -  SD</t>
  </si>
  <si>
    <t>Jean-Philippe Stork Flament</t>
  </si>
  <si>
    <t>XSTRATA PLC (De-listed 05/2013)</t>
  </si>
  <si>
    <t>XTA</t>
  </si>
  <si>
    <t>Michael (Mick) Lawrence Davis</t>
  </si>
  <si>
    <t>Trevor Lawrence Reid</t>
  </si>
  <si>
    <t>Santiago Viadas Zaldumbide</t>
  </si>
  <si>
    <t>Sir Reginald (John) Hartnell Bond</t>
  </si>
  <si>
    <t>Tor Peterson</t>
  </si>
  <si>
    <t>Sir Stephen (Steve) Arthur Robson</t>
  </si>
  <si>
    <t>Ian Charles Strachan</t>
  </si>
  <si>
    <t>Ivan Glasenberg</t>
  </si>
  <si>
    <t>Claude Richard Lamoureux</t>
  </si>
  <si>
    <t>Peter Hooley</t>
  </si>
  <si>
    <t>Aristotelis (Telis) Mistakidis</t>
  </si>
  <si>
    <t>Doctor Constantinus (Con) Johannes Fauconnier</t>
  </si>
  <si>
    <t>Rubric</t>
  </si>
  <si>
    <t>Total Points</t>
  </si>
  <si>
    <t>Your Points</t>
  </si>
  <si>
    <t>Comments</t>
  </si>
  <si>
    <t>Total</t>
  </si>
  <si>
    <t>Project # 7 Database Management</t>
  </si>
  <si>
    <t>Shares outstanding (mil)</t>
  </si>
  <si>
    <t>Net Sales (mil)</t>
  </si>
  <si>
    <t>Market Cap (mil)</t>
  </si>
  <si>
    <t>Sold major business segment</t>
  </si>
  <si>
    <t>Repurchased 20 mil shares</t>
  </si>
  <si>
    <t>repurchased 10 mil shares</t>
  </si>
  <si>
    <t>Director Data Set: Tables are merged correctly and all work is shown</t>
  </si>
  <si>
    <t>Company Data Set: tables are merged correctly and all work is shown</t>
  </si>
  <si>
    <t>None</t>
  </si>
  <si>
    <t>Dividend Data</t>
  </si>
  <si>
    <t>Basic Company Data</t>
  </si>
  <si>
    <t>What common link did you use to merge the tables?</t>
  </si>
  <si>
    <t>Which table should be used as your "base table to ensure all directors are included in your final table?</t>
  </si>
  <si>
    <t>Briefly list the steps needed to create the common link for each table</t>
  </si>
  <si>
    <t>Director Table: questions answered, formatted not linked to the original dataset, and only showing relevant professional data</t>
  </si>
  <si>
    <t>Company Table: questions answered, formatted not linked to the original dataset, and only showing relevant professional data</t>
  </si>
  <si>
    <t>ID</t>
  </si>
  <si>
    <t>Link</t>
  </si>
  <si>
    <t>Month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</si>
  <si>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</si>
  <si>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</si>
  <si>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</si>
  <si>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</si>
  <si>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</si>
  <si>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</si>
  <si>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</si>
  <si>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</si>
  <si>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</si>
  <si>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</si>
  <si>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</si>
  <si>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</si>
  <si>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</si>
  <si>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</si>
  <si>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</si>
  <si>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</si>
  <si>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</si>
  <si>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</si>
  <si>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</si>
  <si>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</si>
  <si>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</si>
  <si>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</si>
  <si>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</si>
  <si>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</si>
  <si>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Director Name</t>
  </si>
  <si>
    <t>Salary</t>
  </si>
  <si>
    <t>Bonus</t>
  </si>
  <si>
    <t>Merged Database</t>
  </si>
  <si>
    <t>Reference Database</t>
  </si>
  <si>
    <t>Salary Range</t>
  </si>
  <si>
    <t>Salary Range Database</t>
  </si>
  <si>
    <t>Low</t>
  </si>
  <si>
    <t>Middle</t>
  </si>
  <si>
    <t>High</t>
  </si>
  <si>
    <t>The table that should be used is the "Merged Database" on the Director Data Set tab.</t>
  </si>
  <si>
    <t>The common link that I used to merge the tables was the Company ID.</t>
  </si>
  <si>
    <t>1.)</t>
  </si>
  <si>
    <t>2.)</t>
  </si>
  <si>
    <t>3.)</t>
  </si>
  <si>
    <t>Figure out which database you would like to start with</t>
  </si>
  <si>
    <t>Find one variable that both tables have in common</t>
  </si>
  <si>
    <t>Use vlookup to connect the database</t>
  </si>
  <si>
    <t>Creating databases</t>
  </si>
  <si>
    <t>Find the variables that are similar or at lease similar enough to merge together. The closer they are in nomenclature, the easier this becomes.</t>
  </si>
  <si>
    <t>The year and the quarter</t>
  </si>
  <si>
    <t>Use the month formula to get the month, then roundup(x/3,0) to give you the quarter. Concatenate this with the year, the letter Q in quotations, and the quarter. This will give you a unique ID to link the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</si>
</sst>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&quot;$&quot;#,##0.00"/>
    <numFmt numFmtId="178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4" fillId="0" borderId="4" xfId="0" applyFont="1" applyBorder="1" applyAlignment="1">
      <alignment horizontal="center"/>
    </xf>
    <xf numFmtId="0" fontId="3" fillId="0" borderId="0" xfId="0" applyFont="1" applyBorder="1"/>
    <xf numFmtId="0" fontId="2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14" fontId="0" fillId="0" borderId="0" xfId="0" applyNumberFormat="1"/>
    <xf numFmtId="6" fontId="0" fillId="0" borderId="0" xfId="0" applyNumberFormat="1"/>
    <xf numFmtId="44" fontId="0" fillId="0" borderId="0" xfId="1" applyFont="1"/>
    <xf numFmtId="6" fontId="0" fillId="0" borderId="0" xfId="1" applyNumberFormat="1" applyFont="1"/>
    <xf numFmtId="0" fontId="6" fillId="3" borderId="13" xfId="0" applyFont="1" applyFill="1" applyBorder="1"/>
    <xf numFmtId="0" fontId="0" fillId="0" borderId="0" xfId="0" applyNumberFormat="1"/>
    <xf numFmtId="0" fontId="9" fillId="0" borderId="4" xfId="2" applyFont="1" applyBorder="1" applyAlignment="1">
      <alignment horizontal="center"/>
    </xf>
    <xf numFmtId="0" fontId="9" fillId="0" borderId="4" xfId="2" applyFont="1" applyBorder="1" applyAlignment="1">
      <alignment wrapText="1"/>
    </xf>
    <xf numFmtId="0" fontId="7" fillId="0" borderId="4" xfId="2" applyFont="1" applyBorder="1" applyAlignment="1">
      <alignment wrapText="1"/>
    </xf>
    <xf numFmtId="0" fontId="9" fillId="0" borderId="4" xfId="2" applyFont="1" applyBorder="1"/>
    <xf numFmtId="0" fontId="7" fillId="0" borderId="4" xfId="2" applyFont="1" applyBorder="1"/>
    <xf numFmtId="164" fontId="0" fillId="0" borderId="0" xfId="3" applyNumberFormat="1" applyFont="1"/>
    <xf numFmtId="0" fontId="0" fillId="0" borderId="0" xfId="0" applyAlignment="1">
      <alignment wrapText="1" shrinkToFit="1"/>
    </xf>
    <xf numFmtId="0" fontId="0" fillId="0" borderId="0" xfId="0" applyAlignment="1"/>
    <xf numFmtId="0" fontId="6" fillId="3" borderId="18" xfId="0" applyFont="1" applyFill="1" applyBorder="1"/>
    <xf numFmtId="0" fontId="10" fillId="3" borderId="16" xfId="0" applyFont="1" applyFill="1" applyBorder="1" applyAlignment="1">
      <alignment horizontal="center" wrapText="1"/>
    </xf>
    <xf numFmtId="0" fontId="10" fillId="3" borderId="17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10" fillId="3" borderId="15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0" fillId="3" borderId="16" xfId="0" applyFont="1" applyFill="1" applyBorder="1" applyAlignment="1">
      <alignment wrapText="1"/>
    </xf>
    <xf numFmtId="0" fontId="0" fillId="4" borderId="0" xfId="0" applyFill="1"/>
    <xf numFmtId="0" fontId="10" fillId="4" borderId="0" xfId="0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10" fillId="4" borderId="0" xfId="0" applyFont="1" applyFill="1" applyBorder="1" applyAlignment="1">
      <alignment horizontal="center" wrapText="1"/>
    </xf>
    <xf numFmtId="0" fontId="10" fillId="4" borderId="15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6" fillId="3" borderId="0" xfId="0" applyFont="1" applyFill="1"/>
    <xf numFmtId="0" fontId="10" fillId="4" borderId="16" xfId="0" applyFont="1" applyFill="1" applyBorder="1" applyAlignment="1">
      <alignment horizontal="center"/>
    </xf>
    <xf numFmtId="167" fontId="0" fillId="0" borderId="0" xfId="1" applyNumberFormat="1" applyFont="1"/>
    <xf numFmtId="2" fontId="0" fillId="0" borderId="0" xfId="0" applyNumberFormat="1"/>
    <xf numFmtId="0" fontId="6" fillId="3" borderId="19" xfId="0" applyFont="1" applyFill="1" applyBorder="1"/>
    <xf numFmtId="0" fontId="10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4" fontId="0" fillId="0" borderId="0" xfId="1" applyNumberFormat="1" applyFont="1" applyAlignment="1">
      <alignment horizontal="center"/>
    </xf>
    <xf numFmtId="178" fontId="0" fillId="0" borderId="0" xfId="1" applyNumberFormat="1" applyFont="1" applyBorder="1" applyAlignment="1">
      <alignment horizontal="center"/>
    </xf>
    <xf numFmtId="178" fontId="0" fillId="0" borderId="0" xfId="1" applyNumberFormat="1" applyFont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</cellXfs>
  <cellStyles count="4">
    <cellStyle name="Comma" xfId="3" builtinId="3"/>
    <cellStyle name="Currency" xfId="1" builtinId="4"/>
    <cellStyle name="Normal" xfId="0" builtinId="0"/>
    <cellStyle name="Normal 2 2" xfId="2" xr:uid="{016FD196-BAB7-4748-A546-16DD189679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EA7D-4F45-4627-BDBA-9CEACB573CC5}">
  <dimension ref="A1:F20"/>
  <sheetViews>
    <sheetView workbookViewId="0">
      <selection activeCell="C24" sqref="C24"/>
    </sheetView>
  </sheetViews>
  <sheetFormatPr baseColWidth="10" defaultColWidth="17.1640625" defaultRowHeight="15" x14ac:dyDescent="0.2"/>
  <cols>
    <col min="1" max="1" width="53" customWidth="1"/>
    <col min="3" max="3" width="17.33203125" customWidth="1"/>
    <col min="4" max="4" width="71.6640625" customWidth="1"/>
  </cols>
  <sheetData>
    <row r="1" spans="1:6" ht="16" x14ac:dyDescent="0.2">
      <c r="A1" s="25" t="s">
        <v>708</v>
      </c>
      <c r="B1" s="26"/>
      <c r="C1" s="26"/>
      <c r="D1" s="26"/>
      <c r="E1" s="26"/>
      <c r="F1" s="27"/>
    </row>
    <row r="2" spans="1:6" ht="16" x14ac:dyDescent="0.2">
      <c r="A2" s="1"/>
      <c r="B2" s="1"/>
      <c r="C2" s="1"/>
      <c r="D2" s="1"/>
    </row>
    <row r="3" spans="1:6" ht="16" x14ac:dyDescent="0.2">
      <c r="A3" s="1" t="s">
        <v>0</v>
      </c>
      <c r="B3" s="28"/>
      <c r="C3" s="29"/>
      <c r="D3" s="29"/>
      <c r="E3" s="29"/>
      <c r="F3" s="30"/>
    </row>
    <row r="4" spans="1:6" ht="16" x14ac:dyDescent="0.2">
      <c r="A4" s="1"/>
      <c r="B4" s="1"/>
      <c r="C4" s="1"/>
      <c r="D4" s="1"/>
    </row>
    <row r="5" spans="1:6" ht="16" x14ac:dyDescent="0.2">
      <c r="A5" s="1" t="s">
        <v>1</v>
      </c>
      <c r="B5" s="2">
        <f>C20</f>
        <v>0</v>
      </c>
      <c r="C5" s="1"/>
      <c r="D5" s="1"/>
    </row>
    <row r="6" spans="1:6" ht="16" x14ac:dyDescent="0.2">
      <c r="A6" s="1"/>
      <c r="B6" s="1"/>
      <c r="C6" s="1"/>
      <c r="D6" s="1"/>
    </row>
    <row r="7" spans="1:6" ht="16" x14ac:dyDescent="0.2">
      <c r="A7" s="1" t="s">
        <v>2</v>
      </c>
      <c r="B7" s="31"/>
      <c r="C7" s="32"/>
      <c r="D7" s="32"/>
      <c r="E7" s="32"/>
      <c r="F7" s="33"/>
    </row>
    <row r="8" spans="1:6" ht="16" x14ac:dyDescent="0.2">
      <c r="A8" s="1"/>
      <c r="B8" s="34"/>
      <c r="C8" s="35"/>
      <c r="D8" s="35"/>
      <c r="E8" s="35"/>
      <c r="F8" s="36"/>
    </row>
    <row r="9" spans="1:6" ht="16" x14ac:dyDescent="0.2">
      <c r="A9" s="3"/>
      <c r="B9" s="34"/>
      <c r="C9" s="35"/>
      <c r="D9" s="35"/>
      <c r="E9" s="35"/>
      <c r="F9" s="36"/>
    </row>
    <row r="10" spans="1:6" ht="16" x14ac:dyDescent="0.2">
      <c r="A10" s="3"/>
      <c r="B10" s="34"/>
      <c r="C10" s="35"/>
      <c r="D10" s="35"/>
      <c r="E10" s="35"/>
      <c r="F10" s="36"/>
    </row>
    <row r="11" spans="1:6" ht="16" x14ac:dyDescent="0.2">
      <c r="A11" s="1"/>
      <c r="B11" s="37"/>
      <c r="C11" s="38"/>
      <c r="D11" s="38"/>
      <c r="E11" s="38"/>
      <c r="F11" s="39"/>
    </row>
    <row r="12" spans="1:6" ht="16" x14ac:dyDescent="0.2">
      <c r="A12" s="1"/>
      <c r="B12" s="1"/>
      <c r="C12" s="1"/>
      <c r="D12" s="1"/>
    </row>
    <row r="13" spans="1:6" ht="16" x14ac:dyDescent="0.2">
      <c r="A13" s="4" t="s">
        <v>3</v>
      </c>
      <c r="B13" s="5"/>
      <c r="C13" s="5"/>
      <c r="D13" s="5"/>
      <c r="E13" s="6"/>
      <c r="F13" s="7"/>
    </row>
    <row r="15" spans="1:6" x14ac:dyDescent="0.2">
      <c r="A15" s="14" t="s">
        <v>703</v>
      </c>
      <c r="B15" s="14" t="s">
        <v>704</v>
      </c>
      <c r="C15" s="14" t="s">
        <v>705</v>
      </c>
      <c r="D15" s="14" t="s">
        <v>706</v>
      </c>
    </row>
    <row r="16" spans="1:6" ht="31" x14ac:dyDescent="0.2">
      <c r="A16" s="15" t="s">
        <v>715</v>
      </c>
      <c r="B16" s="15">
        <v>8</v>
      </c>
      <c r="C16" s="15"/>
      <c r="D16" s="16"/>
    </row>
    <row r="17" spans="1:4" ht="46" x14ac:dyDescent="0.2">
      <c r="A17" s="15" t="s">
        <v>723</v>
      </c>
      <c r="B17" s="15">
        <v>4.5</v>
      </c>
      <c r="C17" s="15"/>
      <c r="D17" s="16"/>
    </row>
    <row r="18" spans="1:4" ht="31" x14ac:dyDescent="0.2">
      <c r="A18" s="15" t="s">
        <v>716</v>
      </c>
      <c r="B18" s="15">
        <v>8</v>
      </c>
      <c r="C18" s="15"/>
      <c r="D18" s="16"/>
    </row>
    <row r="19" spans="1:4" ht="46" x14ac:dyDescent="0.2">
      <c r="A19" s="15" t="s">
        <v>724</v>
      </c>
      <c r="B19" s="15">
        <v>4.5</v>
      </c>
      <c r="C19" s="15"/>
      <c r="D19" s="16"/>
    </row>
    <row r="20" spans="1:4" ht="16" x14ac:dyDescent="0.2">
      <c r="A20" s="15" t="s">
        <v>707</v>
      </c>
      <c r="B20" s="17">
        <f>SUM(B16:B19)</f>
        <v>25</v>
      </c>
      <c r="C20" s="17">
        <f>SUM(C16:C19)</f>
        <v>0</v>
      </c>
      <c r="D20" s="18"/>
    </row>
  </sheetData>
  <mergeCells count="3">
    <mergeCell ref="A1:F1"/>
    <mergeCell ref="B3:F3"/>
    <mergeCell ref="B7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39D8-3AF2-4B9E-8DF8-D54556CD9321}">
  <dimension ref="A1:AP461"/>
  <sheetViews>
    <sheetView tabSelected="1" zoomScale="57" zoomScaleNormal="96" workbookViewId="0">
      <selection activeCell="G25" sqref="G25"/>
    </sheetView>
  </sheetViews>
  <sheetFormatPr baseColWidth="10" defaultColWidth="8.83203125" defaultRowHeight="15" x14ac:dyDescent="0.2"/>
  <cols>
    <col min="1" max="1" width="12.5" bestFit="1" customWidth="1"/>
    <col min="2" max="2" width="44.1640625" customWidth="1"/>
    <col min="3" max="3" width="13.5" bestFit="1" customWidth="1"/>
    <col min="4" max="4" width="17.5" bestFit="1" customWidth="1"/>
    <col min="5" max="5" width="12.5" bestFit="1" customWidth="1"/>
    <col min="6" max="6" width="7.6640625" bestFit="1" customWidth="1"/>
    <col min="7" max="7" width="11.83203125" bestFit="1" customWidth="1"/>
    <col min="8" max="8" width="7.6640625" bestFit="1" customWidth="1"/>
    <col min="9" max="9" width="38.5" customWidth="1"/>
    <col min="10" max="10" width="7.1640625" bestFit="1" customWidth="1"/>
    <col min="11" max="11" width="90.5" bestFit="1" customWidth="1"/>
    <col min="12" max="12" width="17.5" bestFit="1" customWidth="1"/>
    <col min="13" max="13" width="18.5" bestFit="1" customWidth="1"/>
    <col min="14" max="14" width="63.1640625" bestFit="1" customWidth="1"/>
    <col min="15" max="15" width="30.83203125" bestFit="1" customWidth="1"/>
    <col min="16" max="16" width="29.83203125" bestFit="1" customWidth="1"/>
    <col min="17" max="17" width="22.6640625" customWidth="1"/>
    <col min="18" max="18" width="14.6640625" bestFit="1" customWidth="1"/>
    <col min="19" max="19" width="90.5" bestFit="1" customWidth="1"/>
    <col min="20" max="20" width="14.6640625" bestFit="1" customWidth="1"/>
    <col min="21" max="21" width="16.5" bestFit="1" customWidth="1"/>
    <col min="22" max="22" width="18.5" bestFit="1" customWidth="1"/>
    <col min="23" max="23" width="63.1640625" style="13" bestFit="1" customWidth="1"/>
    <col min="24" max="24" width="30.83203125" bestFit="1" customWidth="1"/>
    <col min="25" max="25" width="29.83203125" bestFit="1" customWidth="1"/>
    <col min="26" max="26" width="29.1640625" bestFit="1" customWidth="1"/>
    <col min="27" max="27" width="12.5" bestFit="1" customWidth="1"/>
    <col min="28" max="28" width="17.5" bestFit="1" customWidth="1"/>
    <col min="29" max="29" width="6.83203125" bestFit="1" customWidth="1"/>
    <col min="30" max="30" width="11.83203125" bestFit="1" customWidth="1"/>
    <col min="31" max="31" width="6.83203125" bestFit="1" customWidth="1"/>
    <col min="32" max="32" width="37.6640625" bestFit="1" customWidth="1"/>
    <col min="33" max="33" width="6.1640625" bestFit="1" customWidth="1"/>
    <col min="34" max="34" width="29.1640625" bestFit="1" customWidth="1"/>
    <col min="38" max="38" width="20.1640625" bestFit="1" customWidth="1"/>
  </cols>
  <sheetData>
    <row r="1" spans="1:42" ht="17" customHeight="1" thickBot="1" x14ac:dyDescent="0.25">
      <c r="A1" s="44" t="s">
        <v>755</v>
      </c>
      <c r="B1" s="44"/>
      <c r="C1" s="44"/>
      <c r="D1" s="44"/>
      <c r="E1" s="44"/>
      <c r="F1" s="44"/>
      <c r="G1" s="46"/>
      <c r="H1" s="42"/>
      <c r="I1" s="42"/>
      <c r="J1" s="42"/>
      <c r="R1" s="45" t="s">
        <v>756</v>
      </c>
      <c r="S1" s="45"/>
      <c r="T1" s="45"/>
      <c r="U1" s="45"/>
      <c r="V1" s="23"/>
      <c r="W1" s="23"/>
      <c r="X1" s="23"/>
      <c r="Y1" s="24"/>
      <c r="AL1" s="43" t="s">
        <v>758</v>
      </c>
      <c r="AM1" s="43"/>
      <c r="AN1" s="43"/>
      <c r="AO1" s="43"/>
      <c r="AP1" s="43"/>
    </row>
    <row r="2" spans="1:42" ht="17" customHeight="1" thickBot="1" x14ac:dyDescent="0.25">
      <c r="A2" s="74" t="s">
        <v>726</v>
      </c>
      <c r="B2" s="74" t="s">
        <v>27</v>
      </c>
      <c r="C2" s="74" t="s">
        <v>28</v>
      </c>
      <c r="D2" s="74" t="s">
        <v>20</v>
      </c>
      <c r="E2" s="74" t="s">
        <v>22</v>
      </c>
      <c r="F2" s="74" t="s">
        <v>31</v>
      </c>
      <c r="G2" s="74" t="s">
        <v>757</v>
      </c>
      <c r="H2" s="74" t="s">
        <v>32</v>
      </c>
      <c r="I2" s="74" t="s">
        <v>29</v>
      </c>
      <c r="J2" s="74" t="s">
        <v>30</v>
      </c>
      <c r="K2" s="74" t="s">
        <v>21</v>
      </c>
      <c r="L2" s="74" t="s">
        <v>20</v>
      </c>
      <c r="M2" s="74" t="s">
        <v>23</v>
      </c>
      <c r="N2" s="74" t="s">
        <v>24</v>
      </c>
      <c r="O2" s="74" t="s">
        <v>25</v>
      </c>
      <c r="P2" s="74" t="s">
        <v>26</v>
      </c>
      <c r="R2" s="72" t="s">
        <v>726</v>
      </c>
      <c r="S2" s="73" t="s">
        <v>21</v>
      </c>
      <c r="T2" s="73" t="s">
        <v>22</v>
      </c>
      <c r="U2" s="74" t="s">
        <v>20</v>
      </c>
      <c r="V2" s="73" t="s">
        <v>23</v>
      </c>
      <c r="W2" s="73" t="s">
        <v>24</v>
      </c>
      <c r="X2" s="73" t="s">
        <v>25</v>
      </c>
      <c r="Y2" s="73" t="s">
        <v>26</v>
      </c>
      <c r="Z2" s="74" t="s">
        <v>752</v>
      </c>
      <c r="AA2" s="74" t="s">
        <v>28</v>
      </c>
      <c r="AB2" s="74" t="s">
        <v>20</v>
      </c>
      <c r="AC2" s="74" t="s">
        <v>753</v>
      </c>
      <c r="AD2" s="74" t="s">
        <v>757</v>
      </c>
      <c r="AE2" s="74" t="s">
        <v>754</v>
      </c>
      <c r="AF2" s="74" t="s">
        <v>29</v>
      </c>
      <c r="AG2" s="74" t="s">
        <v>30</v>
      </c>
      <c r="AH2" s="74" t="s">
        <v>752</v>
      </c>
      <c r="AL2">
        <v>0</v>
      </c>
      <c r="AM2" t="s">
        <v>759</v>
      </c>
    </row>
    <row r="3" spans="1:42" x14ac:dyDescent="0.2">
      <c r="A3" s="65">
        <v>8592534606</v>
      </c>
      <c r="B3" s="66" t="s">
        <v>568</v>
      </c>
      <c r="C3" s="67">
        <v>52013511869</v>
      </c>
      <c r="D3" s="68">
        <v>41334</v>
      </c>
      <c r="E3" s="65">
        <v>8592534606</v>
      </c>
      <c r="F3" s="70">
        <v>27</v>
      </c>
      <c r="G3" s="57" t="str">
        <f t="shared" ref="G3:G66" si="0">VLOOKUP(F3,$AL$2:$AM$4,2,TRUE)</f>
        <v>Low</v>
      </c>
      <c r="H3" s="70">
        <v>0</v>
      </c>
      <c r="I3" s="66" t="s">
        <v>39</v>
      </c>
      <c r="J3" s="66" t="s">
        <v>40</v>
      </c>
      <c r="K3" s="57" t="str">
        <f>VLOOKUP($E3,$R$3:$Z$70,2,FALSE)</f>
        <v>SCHRODER REAL ESTATE INVESTMENT TRUST LTD (Invista Foundation Property Trust Ltd prior to 03/2012)</v>
      </c>
      <c r="L3" s="59">
        <f>VLOOKUP($E3,$R$3:$Z$70,4,FALSE)</f>
        <v>41334</v>
      </c>
      <c r="M3" s="57" t="str">
        <f>VLOOKUP($E3,$R$3:$Z$70,5,FALSE)</f>
        <v>SREI</v>
      </c>
      <c r="N3" s="57" t="str">
        <f>VLOOKUP($E3,$R$3:$Z$70,6,FALSE)</f>
        <v>FTSE SMALL CAP</v>
      </c>
      <c r="O3" s="57" t="str">
        <f>VLOOKUP($E3,$R$3:$Z$70,7,FALSE)</f>
        <v>Real Estate</v>
      </c>
      <c r="P3" s="57" t="str">
        <f>VLOOKUP($E3,$R$3:$Z$70,8,FALSE)</f>
        <v>Guernsey</v>
      </c>
      <c r="R3" s="64">
        <v>9811997164</v>
      </c>
      <c r="S3" s="57" t="s">
        <v>33</v>
      </c>
      <c r="T3" s="64">
        <v>9811997164</v>
      </c>
      <c r="U3" s="59">
        <v>41334</v>
      </c>
      <c r="V3" s="57" t="s">
        <v>34</v>
      </c>
      <c r="W3" s="57" t="s">
        <v>35</v>
      </c>
      <c r="X3" s="57" t="s">
        <v>36</v>
      </c>
      <c r="Y3" s="57" t="s">
        <v>37</v>
      </c>
      <c r="Z3" s="57" t="str">
        <f>VLOOKUP($T3,$A$3:$J$461,2,FALSE)</f>
        <v>Florence Pierre</v>
      </c>
      <c r="AA3" s="57">
        <f>VLOOKUP($T3,$A$3:$J$461,3,FALSE)</f>
        <v>11384953586</v>
      </c>
      <c r="AB3" s="59">
        <f>VLOOKUP($T3,$A$3:$J$461,4,FALSE)</f>
        <v>41334</v>
      </c>
      <c r="AC3" s="71">
        <f>VLOOKUP($T3,$A$3:$J$461,6,FALSE)</f>
        <v>62</v>
      </c>
      <c r="AD3" s="57" t="str">
        <f>VLOOKUP(AC3,$AL$2:$AM$4,2,TRUE)</f>
        <v>Low</v>
      </c>
      <c r="AE3" s="57" t="str">
        <f>VLOOKUP($T3,$A$3:$P$461,7,FALSE)</f>
        <v>Low</v>
      </c>
      <c r="AF3" s="57" t="str">
        <f>VLOOKUP($T3,$A$3:$J$461,9,FALSE)</f>
        <v>Independent NED</v>
      </c>
      <c r="AG3" s="57" t="str">
        <f>VLOOKUP($T3,$A$3:$J$461,10,FALSE)</f>
        <v>SD</v>
      </c>
      <c r="AH3" s="57" t="str">
        <f>VLOOKUP($T3,$A$3:$J$461,2,FALSE)</f>
        <v>Florence Pierre</v>
      </c>
      <c r="AL3">
        <v>125</v>
      </c>
      <c r="AM3" t="s">
        <v>760</v>
      </c>
    </row>
    <row r="4" spans="1:42" x14ac:dyDescent="0.2">
      <c r="A4" s="65">
        <v>8506142880</v>
      </c>
      <c r="B4" s="66" t="s">
        <v>304</v>
      </c>
      <c r="C4" s="67">
        <v>51827311734</v>
      </c>
      <c r="D4" s="68">
        <v>41306</v>
      </c>
      <c r="E4" s="65">
        <v>8506142880</v>
      </c>
      <c r="F4" s="70">
        <v>139</v>
      </c>
      <c r="G4" s="57" t="str">
        <f t="shared" si="0"/>
        <v>Middle</v>
      </c>
      <c r="H4" s="70">
        <v>46</v>
      </c>
      <c r="I4" s="66" t="s">
        <v>246</v>
      </c>
      <c r="J4" s="66" t="s">
        <v>56</v>
      </c>
      <c r="K4" s="57" t="str">
        <f>VLOOKUP($E4,$R$3:$Z$70,2,FALSE)</f>
        <v>FIRST DERIVATIVES PLC (1st DERIVATIVES)</v>
      </c>
      <c r="L4" s="59">
        <f>VLOOKUP($E4,$R$3:$Z$70,4,FALSE)</f>
        <v>41306</v>
      </c>
      <c r="M4" s="57" t="str">
        <f>VLOOKUP($E4,$R$3:$Z$70,5,FALSE)</f>
        <v>FDP, GYQ</v>
      </c>
      <c r="N4" s="57" t="str">
        <f>VLOOKUP($E4,$R$3:$Z$70,6,FALSE)</f>
        <v xml:space="preserve">FTSE AIM(GBP), ISEQ OVERALL </v>
      </c>
      <c r="O4" s="57" t="str">
        <f>VLOOKUP($E4,$R$3:$Z$70,7,FALSE)</f>
        <v>Software &amp; Computer Services</v>
      </c>
      <c r="P4" s="57" t="str">
        <f>VLOOKUP($E4,$R$3:$Z$70,8,FALSE)</f>
        <v>United Kingdom - Northern Ireland</v>
      </c>
      <c r="R4" s="67">
        <v>14541873</v>
      </c>
      <c r="S4" s="66" t="s">
        <v>50</v>
      </c>
      <c r="T4" s="67">
        <v>14541873</v>
      </c>
      <c r="U4" s="68">
        <v>41365</v>
      </c>
      <c r="V4" s="66" t="s">
        <v>51</v>
      </c>
      <c r="W4" s="66" t="s">
        <v>52</v>
      </c>
      <c r="X4" s="66" t="s">
        <v>53</v>
      </c>
      <c r="Y4" s="66" t="s">
        <v>54</v>
      </c>
      <c r="Z4" s="57" t="str">
        <f>VLOOKUP(T4,$A$3:$J$461,2,FALSE)</f>
        <v>Brian Raymond Hawkins</v>
      </c>
      <c r="AA4" s="57">
        <f>VLOOKUP($T4,$A$3:$J$461,3,FALSE)</f>
        <v>1466410912</v>
      </c>
      <c r="AB4" s="59">
        <f>VLOOKUP($T4,$A$3:$J$461,4,FALSE)</f>
        <v>41365</v>
      </c>
      <c r="AC4" s="71">
        <f>VLOOKUP($T4,$A$3:$J$461,6,FALSE)</f>
        <v>55</v>
      </c>
      <c r="AD4" s="57" t="str">
        <f t="shared" ref="AD4:AD67" si="1">VLOOKUP(AC4,$AL$2:$AM$4,2,TRUE)</f>
        <v>Low</v>
      </c>
      <c r="AE4" s="57" t="str">
        <f>VLOOKUP($T4,$A$3:$P$461,7,FALSE)</f>
        <v>Low</v>
      </c>
      <c r="AF4" s="57" t="str">
        <f t="shared" ref="AF4:AF67" si="2">VLOOKUP($T4,$A$3:$J$461,9,FALSE)</f>
        <v>ED</v>
      </c>
      <c r="AG4" s="57" t="str">
        <f t="shared" ref="AG4:AG67" si="3">VLOOKUP($T4,$A$3:$J$461,10,FALSE)</f>
        <v>ED</v>
      </c>
      <c r="AH4" s="57" t="str">
        <f>VLOOKUP($T4,$A$3:$J$461,2,FALSE)</f>
        <v>Brian Raymond Hawkins</v>
      </c>
      <c r="AL4">
        <v>250</v>
      </c>
      <c r="AM4" t="s">
        <v>761</v>
      </c>
    </row>
    <row r="5" spans="1:42" x14ac:dyDescent="0.2">
      <c r="A5" s="63">
        <v>1051697378</v>
      </c>
      <c r="B5" s="57" t="s">
        <v>68</v>
      </c>
      <c r="C5" s="64">
        <v>5903609228</v>
      </c>
      <c r="D5" s="59">
        <v>41395</v>
      </c>
      <c r="E5" s="63">
        <v>1051697378</v>
      </c>
      <c r="F5" s="71">
        <v>0</v>
      </c>
      <c r="G5" s="57" t="str">
        <f t="shared" si="0"/>
        <v>Low</v>
      </c>
      <c r="H5" s="71">
        <v>0</v>
      </c>
      <c r="I5" s="57" t="s">
        <v>69</v>
      </c>
      <c r="J5" s="57" t="s">
        <v>56</v>
      </c>
      <c r="K5" s="57" t="str">
        <f>VLOOKUP($E5,$R$3:$Z$70,2,FALSE)</f>
        <v>ABLON GROUP LTD (De-listed 05/2013)</v>
      </c>
      <c r="L5" s="59">
        <f>VLOOKUP($E5,$R$3:$Z$70,4,FALSE)</f>
        <v>41395</v>
      </c>
      <c r="M5" s="57" t="str">
        <f>VLOOKUP($E5,$R$3:$Z$70,5,FALSE)</f>
        <v>ABL</v>
      </c>
      <c r="N5" s="57">
        <f>VLOOKUP($E5,$R$3:$Z$70,6,FALSE)</f>
        <v>0</v>
      </c>
      <c r="O5" s="57" t="str">
        <f>VLOOKUP($E5,$R$3:$Z$70,7,FALSE)</f>
        <v>Real Estate</v>
      </c>
      <c r="P5" s="57" t="str">
        <f>VLOOKUP($E5,$R$3:$Z$70,8,FALSE)</f>
        <v>Guernsey</v>
      </c>
      <c r="R5" s="64">
        <v>1051697378</v>
      </c>
      <c r="S5" s="57" t="s">
        <v>64</v>
      </c>
      <c r="T5" s="64">
        <v>1051697378</v>
      </c>
      <c r="U5" s="59">
        <v>41395</v>
      </c>
      <c r="V5" s="57" t="s">
        <v>65</v>
      </c>
      <c r="W5" s="57"/>
      <c r="X5" s="57" t="s">
        <v>66</v>
      </c>
      <c r="Y5" s="57" t="s">
        <v>67</v>
      </c>
      <c r="Z5" s="57" t="str">
        <f>VLOOKUP(T5,$A$3:$J$461,2,FALSE)</f>
        <v>Adrienn Lovro</v>
      </c>
      <c r="AA5" s="57">
        <f>VLOOKUP($T5,$A$3:$J$461,3,FALSE)</f>
        <v>5903609228</v>
      </c>
      <c r="AB5" s="59">
        <f>VLOOKUP($T5,$A$3:$J$461,4,FALSE)</f>
        <v>41395</v>
      </c>
      <c r="AC5" s="71">
        <f>VLOOKUP($T5,$A$3:$J$461,6,FALSE)</f>
        <v>0</v>
      </c>
      <c r="AD5" s="57" t="str">
        <f t="shared" si="1"/>
        <v>Low</v>
      </c>
      <c r="AE5" s="57" t="str">
        <f>VLOOKUP($T5,$A$3:$P$461,7,FALSE)</f>
        <v>Low</v>
      </c>
      <c r="AF5" s="57" t="str">
        <f t="shared" si="2"/>
        <v>Interim CEO</v>
      </c>
      <c r="AG5" s="57" t="str">
        <f t="shared" si="3"/>
        <v>ED</v>
      </c>
      <c r="AH5" s="57" t="str">
        <f>VLOOKUP($T5,$A$3:$J$461,2,FALSE)</f>
        <v>Adrienn Lovro</v>
      </c>
    </row>
    <row r="6" spans="1:42" x14ac:dyDescent="0.2">
      <c r="A6" s="63">
        <v>9616384555</v>
      </c>
      <c r="B6" s="57" t="s">
        <v>649</v>
      </c>
      <c r="C6" s="64">
        <v>5901369210</v>
      </c>
      <c r="D6" s="59">
        <v>41334</v>
      </c>
      <c r="E6" s="63">
        <v>9616384555</v>
      </c>
      <c r="F6" s="71">
        <v>33</v>
      </c>
      <c r="G6" s="57" t="str">
        <f t="shared" si="0"/>
        <v>Low</v>
      </c>
      <c r="H6" s="71">
        <v>0</v>
      </c>
      <c r="I6" s="57" t="s">
        <v>44</v>
      </c>
      <c r="J6" s="57" t="s">
        <v>40</v>
      </c>
      <c r="K6" s="57" t="str">
        <f>VLOOKUP($E6,$R$3:$Z$70,2,FALSE)</f>
        <v>UNITECH CORPORATE PARKS PLC</v>
      </c>
      <c r="L6" s="59">
        <f>VLOOKUP($E6,$R$3:$Z$70,4,FALSE)</f>
        <v>41334</v>
      </c>
      <c r="M6" s="57" t="str">
        <f>VLOOKUP($E6,$R$3:$Z$70,5,FALSE)</f>
        <v>UCP</v>
      </c>
      <c r="N6" s="57" t="str">
        <f>VLOOKUP($E6,$R$3:$Z$70,6,FALSE)</f>
        <v>FTSE AIM(GBP)</v>
      </c>
      <c r="O6" s="57" t="str">
        <f>VLOOKUP($E6,$R$3:$Z$70,7,FALSE)</f>
        <v>Real Estate</v>
      </c>
      <c r="P6" s="57" t="str">
        <f>VLOOKUP($E6,$R$3:$Z$70,8,FALSE)</f>
        <v>Isle Of Man</v>
      </c>
      <c r="R6" s="64">
        <v>8622415091</v>
      </c>
      <c r="S6" s="57" t="s">
        <v>74</v>
      </c>
      <c r="T6" s="64">
        <v>8622415091</v>
      </c>
      <c r="U6" s="59">
        <v>41334</v>
      </c>
      <c r="V6" s="57" t="s">
        <v>75</v>
      </c>
      <c r="W6" s="57" t="s">
        <v>76</v>
      </c>
      <c r="X6" s="57" t="s">
        <v>77</v>
      </c>
      <c r="Y6" s="57" t="s">
        <v>67</v>
      </c>
      <c r="Z6" s="57" t="str">
        <f>VLOOKUP(T6,$A$3:$J$461,2,FALSE)</f>
        <v>Andrew Francis Sykes</v>
      </c>
      <c r="AA6" s="57">
        <f>VLOOKUP($T6,$A$3:$J$461,3,FALSE)</f>
        <v>158583180</v>
      </c>
      <c r="AB6" s="59">
        <f>VLOOKUP($T6,$A$3:$J$461,4,FALSE)</f>
        <v>41334</v>
      </c>
      <c r="AC6" s="71">
        <f>VLOOKUP($T6,$A$3:$J$461,6,FALSE)</f>
        <v>42</v>
      </c>
      <c r="AD6" s="57" t="str">
        <f t="shared" si="1"/>
        <v>Low</v>
      </c>
      <c r="AE6" s="57" t="str">
        <f>VLOOKUP($T6,$A$3:$P$461,7,FALSE)</f>
        <v>Low</v>
      </c>
      <c r="AF6" s="57" t="str">
        <f t="shared" si="2"/>
        <v>Chairman (Independent NED)</v>
      </c>
      <c r="AG6" s="57" t="str">
        <f t="shared" si="3"/>
        <v>SD</v>
      </c>
      <c r="AH6" s="57" t="str">
        <f>VLOOKUP($T6,$A$3:$J$461,2,FALSE)</f>
        <v>Andrew Francis Sykes</v>
      </c>
    </row>
    <row r="7" spans="1:42" x14ac:dyDescent="0.2">
      <c r="A7" s="63">
        <v>9638024918</v>
      </c>
      <c r="B7" s="57" t="s">
        <v>419</v>
      </c>
      <c r="C7" s="64">
        <v>5504504690</v>
      </c>
      <c r="D7" s="59">
        <v>41426</v>
      </c>
      <c r="E7" s="63">
        <v>9638024918</v>
      </c>
      <c r="F7" s="71">
        <v>43</v>
      </c>
      <c r="G7" s="57" t="str">
        <f t="shared" si="0"/>
        <v>Low</v>
      </c>
      <c r="H7" s="71">
        <v>0</v>
      </c>
      <c r="I7" s="57" t="s">
        <v>39</v>
      </c>
      <c r="J7" s="57" t="s">
        <v>40</v>
      </c>
      <c r="K7" s="57" t="str">
        <f>VLOOKUP($E7,$R$3:$Z$70,2,FALSE)</f>
        <v>MACAU PROPERTY OPPORTUNITIES FUND LTD</v>
      </c>
      <c r="L7" s="59">
        <f>VLOOKUP($E7,$R$3:$Z$70,4,FALSE)</f>
        <v>41426</v>
      </c>
      <c r="M7" s="57" t="str">
        <f>VLOOKUP($E7,$R$3:$Z$70,5,FALSE)</f>
        <v>MPO</v>
      </c>
      <c r="N7" s="57">
        <f>VLOOKUP($E7,$R$3:$Z$70,6,FALSE)</f>
        <v>0</v>
      </c>
      <c r="O7" s="57" t="str">
        <f>VLOOKUP($E7,$R$3:$Z$70,7,FALSE)</f>
        <v>Real Estate</v>
      </c>
      <c r="P7" s="57" t="str">
        <f>VLOOKUP($E7,$R$3:$Z$70,8,FALSE)</f>
        <v>Guernsey</v>
      </c>
      <c r="R7" s="64">
        <v>8204712157</v>
      </c>
      <c r="S7" s="57" t="s">
        <v>83</v>
      </c>
      <c r="T7" s="64">
        <v>8204712157</v>
      </c>
      <c r="U7" s="59">
        <v>41334</v>
      </c>
      <c r="V7" s="57" t="s">
        <v>84</v>
      </c>
      <c r="W7" s="57" t="s">
        <v>85</v>
      </c>
      <c r="X7" s="57" t="s">
        <v>66</v>
      </c>
      <c r="Y7" s="57" t="s">
        <v>86</v>
      </c>
      <c r="Z7" s="57" t="str">
        <f>VLOOKUP(T7,$A$3:$J$461,2,FALSE)</f>
        <v>Nicholas (Nick) James Woolard</v>
      </c>
      <c r="AA7" s="57">
        <f>VLOOKUP($T7,$A$3:$J$461,3,FALSE)</f>
        <v>11885504520</v>
      </c>
      <c r="AB7" s="59">
        <f>VLOOKUP($T7,$A$3:$J$461,4,FALSE)</f>
        <v>41334</v>
      </c>
      <c r="AC7" s="71">
        <f>VLOOKUP($T7,$A$3:$J$461,6,FALSE)</f>
        <v>0</v>
      </c>
      <c r="AD7" s="57" t="str">
        <f t="shared" si="1"/>
        <v>Low</v>
      </c>
      <c r="AE7" s="57" t="str">
        <f>VLOOKUP($T7,$A$3:$P$461,7,FALSE)</f>
        <v>Low</v>
      </c>
      <c r="AF7" s="57" t="str">
        <f t="shared" si="2"/>
        <v>NED</v>
      </c>
      <c r="AG7" s="57" t="str">
        <f t="shared" si="3"/>
        <v>SD</v>
      </c>
      <c r="AH7" s="57" t="str">
        <f>VLOOKUP($T7,$A$3:$J$461,2,FALSE)</f>
        <v>Nicholas (Nick) James Woolard</v>
      </c>
    </row>
    <row r="8" spans="1:42" x14ac:dyDescent="0.2">
      <c r="A8" s="63">
        <v>8285212683</v>
      </c>
      <c r="B8" s="57" t="s">
        <v>610</v>
      </c>
      <c r="C8" s="64">
        <v>2449725735</v>
      </c>
      <c r="D8" s="59">
        <v>41306</v>
      </c>
      <c r="E8" s="63">
        <v>8285212683</v>
      </c>
      <c r="F8" s="71">
        <v>58</v>
      </c>
      <c r="G8" s="57" t="str">
        <f t="shared" si="0"/>
        <v>Low</v>
      </c>
      <c r="H8" s="71">
        <v>0</v>
      </c>
      <c r="I8" s="57" t="s">
        <v>48</v>
      </c>
      <c r="J8" s="57" t="s">
        <v>40</v>
      </c>
      <c r="K8" s="57" t="str">
        <f>VLOOKUP($E8,$R$3:$Z$70,2,FALSE)</f>
        <v>STOBART GROUP LTD (Westbury Property Fund Ltd prior to 10/2007)</v>
      </c>
      <c r="L8" s="59">
        <f>VLOOKUP($E8,$R$3:$Z$70,4,FALSE)</f>
        <v>41306</v>
      </c>
      <c r="M8" s="57" t="str">
        <f>VLOOKUP($E8,$R$3:$Z$70,5,FALSE)</f>
        <v>STOR, STOB</v>
      </c>
      <c r="N8" s="57" t="str">
        <f>VLOOKUP($E8,$R$3:$Z$70,6,FALSE)</f>
        <v>FTSE SMALL CAP</v>
      </c>
      <c r="O8" s="57" t="str">
        <f>VLOOKUP($E8,$R$3:$Z$70,7,FALSE)</f>
        <v>Real Estate</v>
      </c>
      <c r="P8" s="57" t="str">
        <f>VLOOKUP($E8,$R$3:$Z$70,8,FALSE)</f>
        <v>Guernsey</v>
      </c>
      <c r="R8" s="64">
        <v>11443243712</v>
      </c>
      <c r="S8" s="57" t="s">
        <v>90</v>
      </c>
      <c r="T8" s="64">
        <v>11443243712</v>
      </c>
      <c r="U8" s="59">
        <v>41426</v>
      </c>
      <c r="V8" s="57" t="s">
        <v>91</v>
      </c>
      <c r="W8" s="57" t="s">
        <v>85</v>
      </c>
      <c r="X8" s="57" t="s">
        <v>77</v>
      </c>
      <c r="Y8" s="57" t="s">
        <v>67</v>
      </c>
      <c r="Z8" s="57" t="str">
        <f>VLOOKUP(T8,$A$3:$J$461,2,FALSE)</f>
        <v>Grant (James) Wilson</v>
      </c>
      <c r="AA8" s="57">
        <f>VLOOKUP($T8,$A$3:$J$461,3,FALSE)</f>
        <v>103796812091</v>
      </c>
      <c r="AB8" s="59">
        <f>VLOOKUP($T8,$A$3:$J$461,4,FALSE)</f>
        <v>41426</v>
      </c>
      <c r="AC8" s="71">
        <f>VLOOKUP($T8,$A$3:$J$461,6,FALSE)</f>
        <v>36</v>
      </c>
      <c r="AD8" s="57" t="str">
        <f t="shared" si="1"/>
        <v>Low</v>
      </c>
      <c r="AE8" s="57" t="str">
        <f>VLOOKUP($T8,$A$3:$P$461,7,FALSE)</f>
        <v>Low</v>
      </c>
      <c r="AF8" s="57" t="str">
        <f t="shared" si="2"/>
        <v>Chairman (Independent NED)</v>
      </c>
      <c r="AG8" s="57" t="str">
        <f t="shared" si="3"/>
        <v>SD</v>
      </c>
      <c r="AH8" s="57" t="str">
        <f>VLOOKUP($T8,$A$3:$J$461,2,FALSE)</f>
        <v>Grant (James) Wilson</v>
      </c>
    </row>
    <row r="9" spans="1:42" ht="17" customHeight="1" x14ac:dyDescent="0.2">
      <c r="A9" s="63">
        <v>36219949</v>
      </c>
      <c r="B9" s="57" t="s">
        <v>112</v>
      </c>
      <c r="C9" s="64">
        <v>113003607</v>
      </c>
      <c r="D9" s="59">
        <v>41334</v>
      </c>
      <c r="E9" s="63">
        <v>36219949</v>
      </c>
      <c r="F9" s="71">
        <v>53</v>
      </c>
      <c r="G9" s="57" t="str">
        <f t="shared" si="0"/>
        <v>Low</v>
      </c>
      <c r="H9" s="71">
        <v>0</v>
      </c>
      <c r="I9" s="57" t="s">
        <v>111</v>
      </c>
      <c r="J9" s="57" t="s">
        <v>40</v>
      </c>
      <c r="K9" s="57" t="str">
        <f>VLOOKUP($E9,$R$3:$Z$70,2,FALSE)</f>
        <v>ALSTOM SA</v>
      </c>
      <c r="L9" s="59">
        <f>VLOOKUP($E9,$R$3:$Z$70,4,FALSE)</f>
        <v>41334</v>
      </c>
      <c r="M9" s="57" t="str">
        <f>VLOOKUP($E9,$R$3:$Z$70,5,FALSE)</f>
        <v xml:space="preserve">ALO, </v>
      </c>
      <c r="N9" s="57" t="str">
        <f>VLOOKUP($E9,$R$3:$Z$70,6,FALSE)</f>
        <v xml:space="preserve">CAC 40 , SBF 120 </v>
      </c>
      <c r="O9" s="57" t="str">
        <f>VLOOKUP($E9,$R$3:$Z$70,7,FALSE)</f>
        <v>Electronic &amp; Electrical Equipment</v>
      </c>
      <c r="P9" s="57" t="str">
        <f>VLOOKUP($E9,$R$3:$Z$70,8,FALSE)</f>
        <v>France</v>
      </c>
      <c r="R9" s="64">
        <v>9601994309</v>
      </c>
      <c r="S9" s="57" t="s">
        <v>96</v>
      </c>
      <c r="T9" s="64">
        <v>9601994309</v>
      </c>
      <c r="U9" s="59">
        <v>41334</v>
      </c>
      <c r="V9" s="57" t="s">
        <v>97</v>
      </c>
      <c r="W9" s="57" t="s">
        <v>85</v>
      </c>
      <c r="X9" s="57" t="s">
        <v>66</v>
      </c>
      <c r="Y9" s="57" t="s">
        <v>67</v>
      </c>
      <c r="Z9" s="57" t="str">
        <f>VLOOKUP(T9,$A$3:$J$461,2,FALSE)</f>
        <v>David Charles Jeffreys</v>
      </c>
      <c r="AA9" s="57">
        <f>VLOOKUP($T9,$A$3:$J$461,3,FALSE)</f>
        <v>5484284345</v>
      </c>
      <c r="AB9" s="59">
        <f>VLOOKUP($T9,$A$3:$J$461,4,FALSE)</f>
        <v>41334</v>
      </c>
      <c r="AC9" s="71">
        <f>VLOOKUP($T9,$A$3:$J$461,6,FALSE)</f>
        <v>36</v>
      </c>
      <c r="AD9" s="57" t="str">
        <f t="shared" si="1"/>
        <v>Low</v>
      </c>
      <c r="AE9" s="57" t="str">
        <f>VLOOKUP($T9,$A$3:$P$461,7,FALSE)</f>
        <v>Low</v>
      </c>
      <c r="AF9" s="57" t="str">
        <f t="shared" si="2"/>
        <v>Chairman (Non-Executive)</v>
      </c>
      <c r="AG9" s="57" t="str">
        <f t="shared" si="3"/>
        <v>SD</v>
      </c>
      <c r="AH9" s="57" t="str">
        <f>VLOOKUP($T9,$A$3:$J$461,2,FALSE)</f>
        <v>David Charles Jeffreys</v>
      </c>
    </row>
    <row r="10" spans="1:42" x14ac:dyDescent="0.2">
      <c r="A10" s="63">
        <v>92231311118</v>
      </c>
      <c r="B10" s="57" t="s">
        <v>294</v>
      </c>
      <c r="C10" s="64">
        <v>175855651</v>
      </c>
      <c r="D10" s="59">
        <v>41334</v>
      </c>
      <c r="E10" s="63">
        <v>92231311118</v>
      </c>
      <c r="F10" s="71">
        <v>144</v>
      </c>
      <c r="G10" s="57" t="str">
        <f t="shared" si="0"/>
        <v>Middle</v>
      </c>
      <c r="H10" s="71">
        <v>0</v>
      </c>
      <c r="I10" s="57" t="s">
        <v>39</v>
      </c>
      <c r="J10" s="57" t="s">
        <v>40</v>
      </c>
      <c r="K10" s="57" t="str">
        <f>VLOOKUP($E10,$R$3:$Z$70,2,FALSE)</f>
        <v>EXPERIAN PLC (Experian Group Ltd prior to 07/2008)</v>
      </c>
      <c r="L10" s="59">
        <f>VLOOKUP($E10,$R$3:$Z$70,4,FALSE)</f>
        <v>41334</v>
      </c>
      <c r="M10" s="57" t="str">
        <f>VLOOKUP($E10,$R$3:$Z$70,5,FALSE)</f>
        <v>EXPN</v>
      </c>
      <c r="N10" s="57" t="str">
        <f>VLOOKUP($E10,$R$3:$Z$70,6,FALSE)</f>
        <v>FTSE 100 (GBP)</v>
      </c>
      <c r="O10" s="57" t="str">
        <f>VLOOKUP($E10,$R$3:$Z$70,7,FALSE)</f>
        <v>Business Services</v>
      </c>
      <c r="P10" s="57" t="str">
        <f>VLOOKUP($E10,$R$3:$Z$70,8,FALSE)</f>
        <v>Jersey</v>
      </c>
      <c r="R10" s="64">
        <v>36219949</v>
      </c>
      <c r="S10" s="57" t="s">
        <v>103</v>
      </c>
      <c r="T10" s="64">
        <v>36219949</v>
      </c>
      <c r="U10" s="59">
        <v>41334</v>
      </c>
      <c r="V10" s="57" t="s">
        <v>104</v>
      </c>
      <c r="W10" s="57" t="s">
        <v>105</v>
      </c>
      <c r="X10" s="57" t="s">
        <v>106</v>
      </c>
      <c r="Y10" s="57" t="s">
        <v>107</v>
      </c>
      <c r="Z10" s="57" t="str">
        <f>VLOOKUP(T10,$A$3:$J$461,2,FALSE)</f>
        <v>Alan Matthew Thomson</v>
      </c>
      <c r="AA10" s="57">
        <f>VLOOKUP($T10,$A$3:$J$461,3,FALSE)</f>
        <v>113003607</v>
      </c>
      <c r="AB10" s="59">
        <f>VLOOKUP($T10,$A$3:$J$461,4,FALSE)</f>
        <v>41334</v>
      </c>
      <c r="AC10" s="71">
        <f>VLOOKUP($T10,$A$3:$J$461,6,FALSE)</f>
        <v>53</v>
      </c>
      <c r="AD10" s="57" t="str">
        <f t="shared" si="1"/>
        <v>Low</v>
      </c>
      <c r="AE10" s="57" t="str">
        <f>VLOOKUP($T10,$A$3:$P$461,7,FALSE)</f>
        <v>Low</v>
      </c>
      <c r="AF10" s="57" t="str">
        <f t="shared" si="2"/>
        <v>Independent Director</v>
      </c>
      <c r="AG10" s="57" t="str">
        <f t="shared" si="3"/>
        <v>SD</v>
      </c>
      <c r="AH10" s="57" t="str">
        <f>VLOOKUP($T10,$A$3:$J$461,2,FALSE)</f>
        <v>Alan Matthew Thomson</v>
      </c>
    </row>
    <row r="11" spans="1:42" x14ac:dyDescent="0.2">
      <c r="A11" s="63">
        <v>419506681</v>
      </c>
      <c r="B11" s="57" t="s">
        <v>294</v>
      </c>
      <c r="C11" s="64">
        <v>175855651</v>
      </c>
      <c r="D11" s="59">
        <v>41334</v>
      </c>
      <c r="E11" s="63">
        <v>419506681</v>
      </c>
      <c r="F11" s="71">
        <v>179</v>
      </c>
      <c r="G11" s="57" t="str">
        <f t="shared" si="0"/>
        <v>Middle</v>
      </c>
      <c r="H11" s="71">
        <v>0</v>
      </c>
      <c r="I11" s="57" t="s">
        <v>39</v>
      </c>
      <c r="J11" s="57" t="s">
        <v>40</v>
      </c>
      <c r="K11" s="57" t="str">
        <f>VLOOKUP($E11,$R$3:$Z$70,2,FALSE)</f>
        <v>VODAFONE GROUP PLC (Vodafone Airtouch PLC prior to 07/2000)</v>
      </c>
      <c r="L11" s="59">
        <f>VLOOKUP($E11,$R$3:$Z$70,4,FALSE)</f>
        <v>41334</v>
      </c>
      <c r="M11" s="57" t="str">
        <f>VLOOKUP($E11,$R$3:$Z$70,5,FALSE)</f>
        <v>VOD</v>
      </c>
      <c r="N11" s="57" t="str">
        <f>VLOOKUP($E11,$R$3:$Z$70,6,FALSE)</f>
        <v>EUROTOP 100, FTSE 100 (GBP), FTSE TECHMARK ALL-SHARE, NASDAQ 100</v>
      </c>
      <c r="O11" s="57" t="str">
        <f>VLOOKUP($E11,$R$3:$Z$70,7,FALSE)</f>
        <v>Telecommunication Services</v>
      </c>
      <c r="P11" s="57" t="str">
        <f>VLOOKUP($E11,$R$3:$Z$70,8,FALSE)</f>
        <v>United Kingdom - England</v>
      </c>
      <c r="R11" s="64">
        <v>5693507164</v>
      </c>
      <c r="S11" s="57" t="s">
        <v>126</v>
      </c>
      <c r="T11" s="64">
        <v>5693507164</v>
      </c>
      <c r="U11" s="59">
        <v>41334</v>
      </c>
      <c r="V11" s="57" t="s">
        <v>127</v>
      </c>
      <c r="W11" s="57"/>
      <c r="X11" s="57" t="s">
        <v>66</v>
      </c>
      <c r="Y11" s="57" t="s">
        <v>67</v>
      </c>
      <c r="Z11" s="57" t="str">
        <f>VLOOKUP(T11,$A$3:$J$461,2,FALSE)</f>
        <v>David Hedley Richardson</v>
      </c>
      <c r="AA11" s="57">
        <f>VLOOKUP($T11,$A$3:$J$461,3,FALSE)</f>
        <v>132319775</v>
      </c>
      <c r="AB11" s="59">
        <f>VLOOKUP($T11,$A$3:$J$461,4,FALSE)</f>
        <v>41334</v>
      </c>
      <c r="AC11" s="71">
        <f>VLOOKUP($T11,$A$3:$J$461,6,FALSE)</f>
        <v>59</v>
      </c>
      <c r="AD11" s="57" t="str">
        <f t="shared" si="1"/>
        <v>Low</v>
      </c>
      <c r="AE11" s="57" t="str">
        <f>VLOOKUP($T11,$A$3:$P$461,7,FALSE)</f>
        <v>Low</v>
      </c>
      <c r="AF11" s="57" t="str">
        <f t="shared" si="2"/>
        <v>Senior Independent NED</v>
      </c>
      <c r="AG11" s="57" t="str">
        <f t="shared" si="3"/>
        <v>SD</v>
      </c>
      <c r="AH11" s="57" t="str">
        <f>VLOOKUP($T11,$A$3:$J$461,2,FALSE)</f>
        <v>David Hedley Richardson</v>
      </c>
    </row>
    <row r="12" spans="1:42" x14ac:dyDescent="0.2">
      <c r="A12" s="63">
        <v>11253683298</v>
      </c>
      <c r="B12" s="57" t="s">
        <v>162</v>
      </c>
      <c r="C12" s="64">
        <v>11802354380</v>
      </c>
      <c r="D12" s="59">
        <v>41487</v>
      </c>
      <c r="E12" s="63">
        <v>11253683298</v>
      </c>
      <c r="F12" s="71">
        <v>0</v>
      </c>
      <c r="G12" s="57" t="str">
        <f t="shared" si="0"/>
        <v>Low</v>
      </c>
      <c r="H12" s="71">
        <v>0</v>
      </c>
      <c r="I12" s="57" t="s">
        <v>39</v>
      </c>
      <c r="J12" s="57" t="s">
        <v>40</v>
      </c>
      <c r="K12" s="57" t="str">
        <f>VLOOKUP($E12,$R$3:$Z$70,2,FALSE)</f>
        <v>BROOKWELL LTD (De-listed 08/2013)</v>
      </c>
      <c r="L12" s="59">
        <f>VLOOKUP($E12,$R$3:$Z$70,4,FALSE)</f>
        <v>41487</v>
      </c>
      <c r="M12" s="57" t="str">
        <f>VLOOKUP($E12,$R$3:$Z$70,5,FALSE)</f>
        <v>BKWD</v>
      </c>
      <c r="N12" s="57">
        <f>VLOOKUP($E12,$R$3:$Z$70,6,FALSE)</f>
        <v>0</v>
      </c>
      <c r="O12" s="57" t="str">
        <f>VLOOKUP($E12,$R$3:$Z$70,7,FALSE)</f>
        <v>Investment Companies</v>
      </c>
      <c r="P12" s="57" t="str">
        <f>VLOOKUP($E12,$R$3:$Z$70,8,FALSE)</f>
        <v>Guernsey</v>
      </c>
      <c r="R12" s="64">
        <v>91876210847</v>
      </c>
      <c r="S12" s="57" t="s">
        <v>135</v>
      </c>
      <c r="T12" s="64">
        <v>91876210847</v>
      </c>
      <c r="U12" s="59">
        <v>41334</v>
      </c>
      <c r="V12" s="57" t="s">
        <v>136</v>
      </c>
      <c r="W12" s="57" t="s">
        <v>85</v>
      </c>
      <c r="X12" s="57" t="s">
        <v>36</v>
      </c>
      <c r="Y12" s="57" t="s">
        <v>67</v>
      </c>
      <c r="Z12" s="57" t="str">
        <f>VLOOKUP(T12,$A$3:$J$461,2,FALSE)</f>
        <v>Geoffrey (Geoff) Richard Miller</v>
      </c>
      <c r="AA12" s="57">
        <f>VLOOKUP($T12,$A$3:$J$461,3,FALSE)</f>
        <v>3726718287</v>
      </c>
      <c r="AB12" s="59">
        <f>VLOOKUP($T12,$A$3:$J$461,4,FALSE)</f>
        <v>41334</v>
      </c>
      <c r="AC12" s="71">
        <f>VLOOKUP($T12,$A$3:$J$461,6,FALSE)</f>
        <v>57</v>
      </c>
      <c r="AD12" s="57" t="str">
        <f t="shared" si="1"/>
        <v>Low</v>
      </c>
      <c r="AE12" s="57" t="str">
        <f>VLOOKUP($T12,$A$3:$P$461,7,FALSE)</f>
        <v>Low</v>
      </c>
      <c r="AF12" s="57" t="str">
        <f t="shared" si="2"/>
        <v>Independent NED</v>
      </c>
      <c r="AG12" s="57" t="str">
        <f t="shared" si="3"/>
        <v>SD</v>
      </c>
      <c r="AH12" s="57" t="str">
        <f>VLOOKUP($T12,$A$3:$J$461,2,FALSE)</f>
        <v>Geoffrey (Geoff) Richard Miller</v>
      </c>
    </row>
    <row r="13" spans="1:42" x14ac:dyDescent="0.2">
      <c r="A13" s="63">
        <v>177465510759</v>
      </c>
      <c r="B13" s="57" t="s">
        <v>216</v>
      </c>
      <c r="C13" s="64">
        <v>11803624380</v>
      </c>
      <c r="D13" s="59">
        <v>41426</v>
      </c>
      <c r="E13" s="63">
        <v>177465510759</v>
      </c>
      <c r="F13" s="71">
        <v>0</v>
      </c>
      <c r="G13" s="57" t="str">
        <f t="shared" si="0"/>
        <v>Low</v>
      </c>
      <c r="H13" s="71">
        <v>0</v>
      </c>
      <c r="I13" s="57" t="s">
        <v>217</v>
      </c>
      <c r="J13" s="57" t="s">
        <v>56</v>
      </c>
      <c r="K13" s="57" t="str">
        <f>VLOOKUP($E13,$R$3:$Z$70,2,FALSE)</f>
        <v>CONTINENTAL FARMERS GROUP PLC (De-listed 06/2013)</v>
      </c>
      <c r="L13" s="59">
        <f>VLOOKUP($E13,$R$3:$Z$70,4,FALSE)</f>
        <v>41426</v>
      </c>
      <c r="M13" s="57" t="str">
        <f>VLOOKUP($E13,$R$3:$Z$70,5,FALSE)</f>
        <v>CFGP</v>
      </c>
      <c r="N13" s="57">
        <f>VLOOKUP($E13,$R$3:$Z$70,6,FALSE)</f>
        <v>0</v>
      </c>
      <c r="O13" s="57" t="str">
        <f>VLOOKUP($E13,$R$3:$Z$70,7,FALSE)</f>
        <v>Food Producers &amp; Processors</v>
      </c>
      <c r="P13" s="57" t="str">
        <f>VLOOKUP($E13,$R$3:$Z$70,8,FALSE)</f>
        <v>Isle Of Man</v>
      </c>
      <c r="R13" s="64">
        <v>10665911526</v>
      </c>
      <c r="S13" s="57" t="s">
        <v>141</v>
      </c>
      <c r="T13" s="64">
        <v>10665911526</v>
      </c>
      <c r="U13" s="59">
        <v>41334</v>
      </c>
      <c r="V13" s="57" t="s">
        <v>142</v>
      </c>
      <c r="W13" s="57" t="s">
        <v>85</v>
      </c>
      <c r="X13" s="57" t="s">
        <v>36</v>
      </c>
      <c r="Y13" s="57" t="s">
        <v>86</v>
      </c>
      <c r="Z13" s="57" t="str">
        <f>VLOOKUP(T13,$A$3:$J$461,2,FALSE)</f>
        <v>August (Guus) Johannes Berting</v>
      </c>
      <c r="AA13" s="57">
        <f>VLOOKUP($T13,$A$3:$J$461,3,FALSE)</f>
        <v>6871208633</v>
      </c>
      <c r="AB13" s="59">
        <f>VLOOKUP($T13,$A$3:$J$461,4,FALSE)</f>
        <v>41334</v>
      </c>
      <c r="AC13" s="71">
        <f>VLOOKUP($T13,$A$3:$J$461,6,FALSE)</f>
        <v>14</v>
      </c>
      <c r="AD13" s="57" t="str">
        <f t="shared" si="1"/>
        <v>Low</v>
      </c>
      <c r="AE13" s="57" t="str">
        <f>VLOOKUP($T13,$A$3:$P$461,7,FALSE)</f>
        <v>Low</v>
      </c>
      <c r="AF13" s="57" t="str">
        <f t="shared" si="2"/>
        <v>NED</v>
      </c>
      <c r="AG13" s="57" t="str">
        <f t="shared" si="3"/>
        <v>SD</v>
      </c>
      <c r="AH13" s="57" t="str">
        <f>VLOOKUP($T13,$A$3:$J$461,2,FALSE)</f>
        <v>August (Guus) Johannes Berting</v>
      </c>
    </row>
    <row r="14" spans="1:42" x14ac:dyDescent="0.2">
      <c r="A14" s="63">
        <v>3711611958</v>
      </c>
      <c r="B14" s="57" t="s">
        <v>559</v>
      </c>
      <c r="C14" s="64">
        <v>4751498135</v>
      </c>
      <c r="D14" s="59">
        <v>41334</v>
      </c>
      <c r="E14" s="63">
        <v>3711611958</v>
      </c>
      <c r="F14" s="71">
        <v>95</v>
      </c>
      <c r="G14" s="57" t="str">
        <f t="shared" si="0"/>
        <v>Low</v>
      </c>
      <c r="H14" s="71">
        <v>0</v>
      </c>
      <c r="I14" s="57" t="s">
        <v>560</v>
      </c>
      <c r="J14" s="57" t="s">
        <v>40</v>
      </c>
      <c r="K14" s="57" t="str">
        <f>VLOOKUP($E14,$R$3:$Z$70,2,FALSE)</f>
        <v>SABMILLER PLC (South African Breweries prior to 07/2002)</v>
      </c>
      <c r="L14" s="59">
        <f>VLOOKUP($E14,$R$3:$Z$70,4,FALSE)</f>
        <v>41334</v>
      </c>
      <c r="M14" s="57" t="str">
        <f>VLOOKUP($E14,$R$3:$Z$70,5,FALSE)</f>
        <v xml:space="preserve">SAB, </v>
      </c>
      <c r="N14" s="57" t="str">
        <f>VLOOKUP($E14,$R$3:$Z$70,6,FALSE)</f>
        <v>EUROTOP 100, FTSE 100 (GBP)</v>
      </c>
      <c r="O14" s="57" t="str">
        <f>VLOOKUP($E14,$R$3:$Z$70,7,FALSE)</f>
        <v>Beverages</v>
      </c>
      <c r="P14" s="57" t="str">
        <f>VLOOKUP($E14,$R$3:$Z$70,8,FALSE)</f>
        <v>United Kingdom - England</v>
      </c>
      <c r="R14" s="64">
        <v>16782859966</v>
      </c>
      <c r="S14" s="57" t="s">
        <v>147</v>
      </c>
      <c r="T14" s="64">
        <v>16782859966</v>
      </c>
      <c r="U14" s="59">
        <v>41334</v>
      </c>
      <c r="V14" s="57" t="s">
        <v>148</v>
      </c>
      <c r="W14" s="57"/>
      <c r="X14" s="57" t="s">
        <v>77</v>
      </c>
      <c r="Y14" s="57" t="s">
        <v>67</v>
      </c>
      <c r="Z14" s="57" t="str">
        <f>VLOOKUP(T14,$A$3:$J$461,2,FALSE)</f>
        <v>Mark Naylor Huntley</v>
      </c>
      <c r="AA14" s="57">
        <f>VLOOKUP($T14,$A$3:$J$461,3,FALSE)</f>
        <v>63114512411</v>
      </c>
      <c r="AB14" s="59">
        <f>VLOOKUP($T14,$A$3:$J$461,4,FALSE)</f>
        <v>41334</v>
      </c>
      <c r="AC14" s="71">
        <f>VLOOKUP($T14,$A$3:$J$461,6,FALSE)</f>
        <v>53</v>
      </c>
      <c r="AD14" s="57" t="str">
        <f t="shared" si="1"/>
        <v>Low</v>
      </c>
      <c r="AE14" s="57" t="str">
        <f>VLOOKUP($T14,$A$3:$P$461,7,FALSE)</f>
        <v>Low</v>
      </c>
      <c r="AF14" s="57" t="str">
        <f t="shared" si="2"/>
        <v>NED</v>
      </c>
      <c r="AG14" s="57" t="str">
        <f t="shared" si="3"/>
        <v>SD</v>
      </c>
      <c r="AH14" s="57" t="str">
        <f>VLOOKUP($T14,$A$3:$J$461,2,FALSE)</f>
        <v>Mark Naylor Huntley</v>
      </c>
    </row>
    <row r="15" spans="1:42" x14ac:dyDescent="0.2">
      <c r="A15" s="63">
        <v>14435677780</v>
      </c>
      <c r="B15" s="57" t="s">
        <v>424</v>
      </c>
      <c r="C15" s="64">
        <v>104822712809</v>
      </c>
      <c r="D15" s="59">
        <v>41334</v>
      </c>
      <c r="E15" s="63">
        <v>14435677780</v>
      </c>
      <c r="F15" s="71">
        <v>36</v>
      </c>
      <c r="G15" s="57" t="str">
        <f t="shared" si="0"/>
        <v>Low</v>
      </c>
      <c r="H15" s="71">
        <v>0</v>
      </c>
      <c r="I15" s="57" t="s">
        <v>39</v>
      </c>
      <c r="J15" s="57" t="s">
        <v>40</v>
      </c>
      <c r="K15" s="57" t="str">
        <f>VLOOKUP($E15,$R$3:$Z$70,2,FALSE)</f>
        <v>MAX PROPERTY GROUP PLC</v>
      </c>
      <c r="L15" s="59">
        <f>VLOOKUP($E15,$R$3:$Z$70,4,FALSE)</f>
        <v>41334</v>
      </c>
      <c r="M15" s="57" t="str">
        <f>VLOOKUP($E15,$R$3:$Z$70,5,FALSE)</f>
        <v>MAX</v>
      </c>
      <c r="N15" s="57" t="str">
        <f>VLOOKUP($E15,$R$3:$Z$70,6,FALSE)</f>
        <v>FTSE AIM(GBP)</v>
      </c>
      <c r="O15" s="57" t="str">
        <f>VLOOKUP($E15,$R$3:$Z$70,7,FALSE)</f>
        <v>Real Estate</v>
      </c>
      <c r="P15" s="57" t="str">
        <f>VLOOKUP($E15,$R$3:$Z$70,8,FALSE)</f>
        <v>Jersey</v>
      </c>
      <c r="R15" s="64">
        <v>11563713933</v>
      </c>
      <c r="S15" s="57" t="s">
        <v>153</v>
      </c>
      <c r="T15" s="64">
        <v>11563713933</v>
      </c>
      <c r="U15" s="59">
        <v>41275</v>
      </c>
      <c r="V15" s="57" t="s">
        <v>154</v>
      </c>
      <c r="W15" s="57"/>
      <c r="X15" s="57" t="s">
        <v>77</v>
      </c>
      <c r="Y15" s="57" t="s">
        <v>37</v>
      </c>
      <c r="Z15" s="57" t="str">
        <f>VLOOKUP(T15,$A$3:$J$461,2,FALSE)</f>
        <v>Colin Charles Maltby</v>
      </c>
      <c r="AA15" s="57">
        <f>VLOOKUP($T15,$A$3:$J$461,3,FALSE)</f>
        <v>63808412886</v>
      </c>
      <c r="AB15" s="59">
        <f>VLOOKUP($T15,$A$3:$J$461,4,FALSE)</f>
        <v>41275</v>
      </c>
      <c r="AC15" s="71">
        <f>VLOOKUP($T15,$A$3:$J$461,6,FALSE)</f>
        <v>0</v>
      </c>
      <c r="AD15" s="57" t="str">
        <f t="shared" si="1"/>
        <v>Low</v>
      </c>
      <c r="AE15" s="57" t="str">
        <f>VLOOKUP($T15,$A$3:$P$461,7,FALSE)</f>
        <v>Low</v>
      </c>
      <c r="AF15" s="57" t="str">
        <f t="shared" si="2"/>
        <v>Chairman (Independent NED)</v>
      </c>
      <c r="AG15" s="57" t="str">
        <f t="shared" si="3"/>
        <v>SD</v>
      </c>
      <c r="AH15" s="57" t="str">
        <f>VLOOKUP($T15,$A$3:$J$461,2,FALSE)</f>
        <v>Colin Charles Maltby</v>
      </c>
    </row>
    <row r="16" spans="1:42" x14ac:dyDescent="0.2">
      <c r="A16" s="63">
        <v>14435677780</v>
      </c>
      <c r="B16" s="57" t="s">
        <v>423</v>
      </c>
      <c r="C16" s="64">
        <v>104822212809</v>
      </c>
      <c r="D16" s="59">
        <v>41334</v>
      </c>
      <c r="E16" s="63">
        <v>14435677780</v>
      </c>
      <c r="F16" s="71">
        <v>45</v>
      </c>
      <c r="G16" s="57" t="str">
        <f t="shared" si="0"/>
        <v>Low</v>
      </c>
      <c r="H16" s="71">
        <v>0</v>
      </c>
      <c r="I16" s="57" t="s">
        <v>39</v>
      </c>
      <c r="J16" s="57" t="s">
        <v>40</v>
      </c>
      <c r="K16" s="57" t="str">
        <f>VLOOKUP($E16,$R$3:$Z$70,2,FALSE)</f>
        <v>MAX PROPERTY GROUP PLC</v>
      </c>
      <c r="L16" s="59">
        <f>VLOOKUP($E16,$R$3:$Z$70,4,FALSE)</f>
        <v>41334</v>
      </c>
      <c r="M16" s="57" t="str">
        <f>VLOOKUP($E16,$R$3:$Z$70,5,FALSE)</f>
        <v>MAX</v>
      </c>
      <c r="N16" s="57" t="str">
        <f>VLOOKUP($E16,$R$3:$Z$70,6,FALSE)</f>
        <v>FTSE AIM(GBP)</v>
      </c>
      <c r="O16" s="57" t="str">
        <f>VLOOKUP($E16,$R$3:$Z$70,7,FALSE)</f>
        <v>Real Estate</v>
      </c>
      <c r="P16" s="57" t="str">
        <f>VLOOKUP($E16,$R$3:$Z$70,8,FALSE)</f>
        <v>Jersey</v>
      </c>
      <c r="R16" s="64">
        <v>11253683298</v>
      </c>
      <c r="S16" s="57" t="s">
        <v>159</v>
      </c>
      <c r="T16" s="64">
        <v>11253683298</v>
      </c>
      <c r="U16" s="59">
        <v>41487</v>
      </c>
      <c r="V16" s="57" t="s">
        <v>160</v>
      </c>
      <c r="W16" s="57"/>
      <c r="X16" s="57" t="s">
        <v>77</v>
      </c>
      <c r="Y16" s="57" t="s">
        <v>67</v>
      </c>
      <c r="Z16" s="57" t="str">
        <f>VLOOKUP(T16,$A$3:$J$461,2,FALSE)</f>
        <v>Alasdair Ross McLaren</v>
      </c>
      <c r="AA16" s="57">
        <f>VLOOKUP($T16,$A$3:$J$461,3,FALSE)</f>
        <v>11802354380</v>
      </c>
      <c r="AB16" s="59">
        <f>VLOOKUP($T16,$A$3:$J$461,4,FALSE)</f>
        <v>41487</v>
      </c>
      <c r="AC16" s="71">
        <f>VLOOKUP($T16,$A$3:$J$461,6,FALSE)</f>
        <v>0</v>
      </c>
      <c r="AD16" s="57" t="str">
        <f t="shared" si="1"/>
        <v>Low</v>
      </c>
      <c r="AE16" s="57" t="str">
        <f>VLOOKUP($T16,$A$3:$P$461,7,FALSE)</f>
        <v>Low</v>
      </c>
      <c r="AF16" s="57" t="str">
        <f t="shared" si="2"/>
        <v>Independent NED</v>
      </c>
      <c r="AG16" s="57" t="str">
        <f t="shared" si="3"/>
        <v>SD</v>
      </c>
      <c r="AH16" s="57" t="str">
        <f>VLOOKUP($T16,$A$3:$J$461,2,FALSE)</f>
        <v>Alasdair Ross McLaren</v>
      </c>
    </row>
    <row r="17" spans="1:34" ht="17" customHeight="1" x14ac:dyDescent="0.2">
      <c r="A17" s="63">
        <v>16456379687</v>
      </c>
      <c r="B17" s="57" t="s">
        <v>451</v>
      </c>
      <c r="C17" s="64">
        <v>10995582663</v>
      </c>
      <c r="D17" s="59">
        <v>41334</v>
      </c>
      <c r="E17" s="63">
        <v>16456379687</v>
      </c>
      <c r="F17" s="71">
        <v>368</v>
      </c>
      <c r="G17" s="57" t="str">
        <f t="shared" si="0"/>
        <v>High</v>
      </c>
      <c r="H17" s="71">
        <v>110</v>
      </c>
      <c r="I17" s="57" t="s">
        <v>452</v>
      </c>
      <c r="J17" s="57" t="s">
        <v>56</v>
      </c>
      <c r="K17" s="57" t="str">
        <f>VLOOKUP($E17,$R$3:$Z$70,2,FALSE)</f>
        <v>NEWRIVER RETAIL LTD</v>
      </c>
      <c r="L17" s="59">
        <f>VLOOKUP($E17,$R$3:$Z$70,4,FALSE)</f>
        <v>41334</v>
      </c>
      <c r="M17" s="57" t="str">
        <f>VLOOKUP($E17,$R$3:$Z$70,5,FALSE)</f>
        <v>NRR</v>
      </c>
      <c r="N17" s="57" t="str">
        <f>VLOOKUP($E17,$R$3:$Z$70,6,FALSE)</f>
        <v>FTSE AIM(GBP)</v>
      </c>
      <c r="O17" s="57" t="str">
        <f>VLOOKUP($E17,$R$3:$Z$70,7,FALSE)</f>
        <v>Real Estate</v>
      </c>
      <c r="P17" s="57" t="str">
        <f>VLOOKUP($E17,$R$3:$Z$70,8,FALSE)</f>
        <v>Guernsey</v>
      </c>
      <c r="R17" s="64">
        <v>88776231</v>
      </c>
      <c r="S17" s="57" t="s">
        <v>166</v>
      </c>
      <c r="T17" s="64">
        <v>88776231</v>
      </c>
      <c r="U17" s="59">
        <v>41334</v>
      </c>
      <c r="V17" s="57" t="s">
        <v>167</v>
      </c>
      <c r="W17" s="57" t="s">
        <v>168</v>
      </c>
      <c r="X17" s="57" t="s">
        <v>169</v>
      </c>
      <c r="Y17" s="57" t="s">
        <v>170</v>
      </c>
      <c r="Z17" s="57" t="str">
        <f>VLOOKUP(T17,$A$3:$J$461,2,FALSE)</f>
        <v>Anthony (Tony) Frank Ball</v>
      </c>
      <c r="AA17" s="57">
        <f>VLOOKUP($T17,$A$3:$J$461,3,FALSE)</f>
        <v>167804656</v>
      </c>
      <c r="AB17" s="59">
        <f>VLOOKUP($T17,$A$3:$J$461,4,FALSE)</f>
        <v>41334</v>
      </c>
      <c r="AC17" s="71">
        <f>VLOOKUP($T17,$A$3:$J$461,6,FALSE)</f>
        <v>94</v>
      </c>
      <c r="AD17" s="57" t="str">
        <f t="shared" si="1"/>
        <v>Low</v>
      </c>
      <c r="AE17" s="57" t="str">
        <f>VLOOKUP($T17,$A$3:$P$461,7,FALSE)</f>
        <v>Low</v>
      </c>
      <c r="AF17" s="57" t="str">
        <f t="shared" si="2"/>
        <v>Independent NED</v>
      </c>
      <c r="AG17" s="57" t="str">
        <f t="shared" si="3"/>
        <v>SD</v>
      </c>
      <c r="AH17" s="57" t="str">
        <f>VLOOKUP($T17,$A$3:$J$461,2,FALSE)</f>
        <v>Anthony (Tony) Frank Ball</v>
      </c>
    </row>
    <row r="18" spans="1:34" x14ac:dyDescent="0.2">
      <c r="A18" s="63">
        <v>8804187367</v>
      </c>
      <c r="B18" s="57" t="s">
        <v>486</v>
      </c>
      <c r="C18" s="64">
        <v>7782507444</v>
      </c>
      <c r="D18" s="59">
        <v>41275</v>
      </c>
      <c r="E18" s="63">
        <v>8804187367</v>
      </c>
      <c r="F18" s="71">
        <v>0</v>
      </c>
      <c r="G18" s="57" t="str">
        <f t="shared" si="0"/>
        <v>Low</v>
      </c>
      <c r="H18" s="71">
        <v>0</v>
      </c>
      <c r="I18" s="57" t="s">
        <v>39</v>
      </c>
      <c r="J18" s="57" t="s">
        <v>40</v>
      </c>
      <c r="K18" s="57" t="str">
        <f>VLOOKUP($E18,$R$3:$Z$70,2,FALSE)</f>
        <v>ORCHID DEVELOPMENTS GROUP LTD (De-listed 01/2013)</v>
      </c>
      <c r="L18" s="59">
        <f>VLOOKUP($E18,$R$3:$Z$70,4,FALSE)</f>
        <v>41275</v>
      </c>
      <c r="M18" s="57" t="str">
        <f>VLOOKUP($E18,$R$3:$Z$70,5,FALSE)</f>
        <v>OCH</v>
      </c>
      <c r="N18" s="57">
        <f>VLOOKUP($E18,$R$3:$Z$70,6,FALSE)</f>
        <v>0</v>
      </c>
      <c r="O18" s="57" t="str">
        <f>VLOOKUP($E18,$R$3:$Z$70,7,FALSE)</f>
        <v>Real Estate</v>
      </c>
      <c r="P18" s="57" t="str">
        <f>VLOOKUP($E18,$R$3:$Z$70,8,FALSE)</f>
        <v>Bulgaria</v>
      </c>
      <c r="R18" s="64">
        <v>61851211498</v>
      </c>
      <c r="S18" s="57" t="s">
        <v>184</v>
      </c>
      <c r="T18" s="64">
        <v>61851211498</v>
      </c>
      <c r="U18" s="59">
        <v>41306</v>
      </c>
      <c r="V18" s="57" t="s">
        <v>185</v>
      </c>
      <c r="W18" s="57" t="s">
        <v>186</v>
      </c>
      <c r="X18" s="57" t="s">
        <v>187</v>
      </c>
      <c r="Y18" s="57" t="s">
        <v>54</v>
      </c>
      <c r="Z18" s="57" t="str">
        <f>VLOOKUP(T18,$A$3:$J$461,2,FALSE)</f>
        <v>Anthony (Tony) Paul Smurfit</v>
      </c>
      <c r="AA18" s="57">
        <f>VLOOKUP($T18,$A$3:$J$461,3,FALSE)</f>
        <v>46826693</v>
      </c>
      <c r="AB18" s="59">
        <f>VLOOKUP($T18,$A$3:$J$461,4,FALSE)</f>
        <v>41306</v>
      </c>
      <c r="AC18" s="71">
        <f>VLOOKUP($T18,$A$3:$J$461,6,FALSE)</f>
        <v>57</v>
      </c>
      <c r="AD18" s="57" t="str">
        <f t="shared" si="1"/>
        <v>Low</v>
      </c>
      <c r="AE18" s="57" t="str">
        <f>VLOOKUP($T18,$A$3:$P$461,7,FALSE)</f>
        <v>Low</v>
      </c>
      <c r="AF18" s="57" t="str">
        <f t="shared" si="2"/>
        <v>Independent NED</v>
      </c>
      <c r="AG18" s="57" t="str">
        <f t="shared" si="3"/>
        <v>SD</v>
      </c>
      <c r="AH18" s="57" t="str">
        <f>VLOOKUP($T18,$A$3:$J$461,2,FALSE)</f>
        <v>Anthony (Tony) Paul Smurfit</v>
      </c>
    </row>
    <row r="19" spans="1:34" x14ac:dyDescent="0.2">
      <c r="A19" s="63">
        <v>93891812339</v>
      </c>
      <c r="B19" s="57" t="s">
        <v>318</v>
      </c>
      <c r="C19" s="64">
        <v>93753812245</v>
      </c>
      <c r="D19" s="59">
        <v>41334</v>
      </c>
      <c r="E19" s="63">
        <v>93891812339</v>
      </c>
      <c r="F19" s="71">
        <v>43</v>
      </c>
      <c r="G19" s="57" t="str">
        <f t="shared" si="0"/>
        <v>Low</v>
      </c>
      <c r="H19" s="71">
        <v>0</v>
      </c>
      <c r="I19" s="57" t="s">
        <v>39</v>
      </c>
      <c r="J19" s="57" t="s">
        <v>40</v>
      </c>
      <c r="K19" s="57" t="str">
        <f>VLOOKUP($E19,$R$3:$Z$70,2,FALSE)</f>
        <v>GEONG INTERNATIONAL LTD</v>
      </c>
      <c r="L19" s="59">
        <f>VLOOKUP($E19,$R$3:$Z$70,4,FALSE)</f>
        <v>41334</v>
      </c>
      <c r="M19" s="57" t="str">
        <f>VLOOKUP($E19,$R$3:$Z$70,5,FALSE)</f>
        <v>GNG</v>
      </c>
      <c r="N19" s="57" t="str">
        <f>VLOOKUP($E19,$R$3:$Z$70,6,FALSE)</f>
        <v>FTSE AIM(GBP)</v>
      </c>
      <c r="O19" s="57" t="str">
        <f>VLOOKUP($E19,$R$3:$Z$70,7,FALSE)</f>
        <v>Software &amp; Computer Services</v>
      </c>
      <c r="P19" s="57" t="str">
        <f>VLOOKUP($E19,$R$3:$Z$70,8,FALSE)</f>
        <v>Jersey</v>
      </c>
      <c r="R19" s="64">
        <v>9761766583</v>
      </c>
      <c r="S19" s="57" t="s">
        <v>200</v>
      </c>
      <c r="T19" s="64">
        <v>9761766583</v>
      </c>
      <c r="U19" s="59">
        <v>41365</v>
      </c>
      <c r="V19" s="57" t="s">
        <v>201</v>
      </c>
      <c r="W19" s="57" t="s">
        <v>85</v>
      </c>
      <c r="X19" s="57" t="s">
        <v>202</v>
      </c>
      <c r="Y19" s="57" t="s">
        <v>37</v>
      </c>
      <c r="Z19" s="57" t="str">
        <f>VLOOKUP(T19,$A$3:$J$461,2,FALSE)</f>
        <v>Colin Sean McGrady</v>
      </c>
      <c r="AA19" s="57">
        <f>VLOOKUP($T19,$A$3:$J$461,3,FALSE)</f>
        <v>63467212654</v>
      </c>
      <c r="AB19" s="59">
        <f>VLOOKUP($T19,$A$3:$J$461,4,FALSE)</f>
        <v>41365</v>
      </c>
      <c r="AC19" s="71">
        <f>VLOOKUP($T19,$A$3:$J$461,6,FALSE)</f>
        <v>0</v>
      </c>
      <c r="AD19" s="57" t="str">
        <f t="shared" si="1"/>
        <v>Low</v>
      </c>
      <c r="AE19" s="57" t="str">
        <f>VLOOKUP($T19,$A$3:$P$461,7,FALSE)</f>
        <v>Low</v>
      </c>
      <c r="AF19" s="57" t="str">
        <f t="shared" si="2"/>
        <v>NED</v>
      </c>
      <c r="AG19" s="57" t="str">
        <f t="shared" si="3"/>
        <v>SD</v>
      </c>
      <c r="AH19" s="57" t="str">
        <f>VLOOKUP($T19,$A$3:$J$461,2,FALSE)</f>
        <v>Colin Sean McGrady</v>
      </c>
    </row>
    <row r="20" spans="1:34" x14ac:dyDescent="0.2">
      <c r="A20" s="63">
        <v>419506681</v>
      </c>
      <c r="B20" s="57" t="s">
        <v>656</v>
      </c>
      <c r="C20" s="64">
        <v>3544426320</v>
      </c>
      <c r="D20" s="59">
        <v>41334</v>
      </c>
      <c r="E20" s="63">
        <v>419506681</v>
      </c>
      <c r="F20" s="71">
        <v>830</v>
      </c>
      <c r="G20" s="57" t="str">
        <f t="shared" si="0"/>
        <v>High</v>
      </c>
      <c r="H20" s="71">
        <v>547</v>
      </c>
      <c r="I20" s="57" t="s">
        <v>217</v>
      </c>
      <c r="J20" s="57" t="s">
        <v>56</v>
      </c>
      <c r="K20" s="57" t="str">
        <f>VLOOKUP($E20,$R$3:$Z$70,2,FALSE)</f>
        <v>VODAFONE GROUP PLC (Vodafone Airtouch PLC prior to 07/2000)</v>
      </c>
      <c r="L20" s="59">
        <f>VLOOKUP($E20,$R$3:$Z$70,4,FALSE)</f>
        <v>41334</v>
      </c>
      <c r="M20" s="57" t="str">
        <f>VLOOKUP($E20,$R$3:$Z$70,5,FALSE)</f>
        <v>VOD</v>
      </c>
      <c r="N20" s="57" t="str">
        <f>VLOOKUP($E20,$R$3:$Z$70,6,FALSE)</f>
        <v>EUROTOP 100, FTSE 100 (GBP), FTSE TECHMARK ALL-SHARE, NASDAQ 100</v>
      </c>
      <c r="O20" s="57" t="str">
        <f>VLOOKUP($E20,$R$3:$Z$70,7,FALSE)</f>
        <v>Telecommunication Services</v>
      </c>
      <c r="P20" s="57" t="str">
        <f>VLOOKUP($E20,$R$3:$Z$70,8,FALSE)</f>
        <v>United Kingdom - England</v>
      </c>
      <c r="R20" s="64">
        <v>8979109099</v>
      </c>
      <c r="S20" s="57" t="s">
        <v>208</v>
      </c>
      <c r="T20" s="64">
        <v>8979109099</v>
      </c>
      <c r="U20" s="59">
        <v>41334</v>
      </c>
      <c r="V20" s="57" t="s">
        <v>209</v>
      </c>
      <c r="W20" s="57" t="s">
        <v>85</v>
      </c>
      <c r="X20" s="57" t="s">
        <v>77</v>
      </c>
      <c r="Y20" s="57" t="s">
        <v>67</v>
      </c>
      <c r="Z20" s="57" t="str">
        <f>VLOOKUP(T20,$A$3:$J$461,2,FALSE)</f>
        <v>Kevin Charles McCabe</v>
      </c>
      <c r="AA20" s="57">
        <f>VLOOKUP($T20,$A$3:$J$461,3,FALSE)</f>
        <v>1204810406</v>
      </c>
      <c r="AB20" s="59">
        <f>VLOOKUP($T20,$A$3:$J$461,4,FALSE)</f>
        <v>41334</v>
      </c>
      <c r="AC20" s="71">
        <f>VLOOKUP($T20,$A$3:$J$461,6,FALSE)</f>
        <v>36</v>
      </c>
      <c r="AD20" s="57" t="str">
        <f t="shared" si="1"/>
        <v>Low</v>
      </c>
      <c r="AE20" s="57" t="str">
        <f>VLOOKUP($T20,$A$3:$P$461,7,FALSE)</f>
        <v>Low</v>
      </c>
      <c r="AF20" s="57" t="str">
        <f t="shared" si="2"/>
        <v>ED</v>
      </c>
      <c r="AG20" s="57" t="str">
        <f t="shared" si="3"/>
        <v>ED</v>
      </c>
      <c r="AH20" s="57" t="str">
        <f>VLOOKUP($T20,$A$3:$J$461,2,FALSE)</f>
        <v>Kevin Charles McCabe</v>
      </c>
    </row>
    <row r="21" spans="1:34" x14ac:dyDescent="0.2">
      <c r="A21" s="63">
        <v>8622415091</v>
      </c>
      <c r="B21" s="57" t="s">
        <v>78</v>
      </c>
      <c r="C21" s="64">
        <v>158583180</v>
      </c>
      <c r="D21" s="59">
        <v>41334</v>
      </c>
      <c r="E21" s="63">
        <v>8622415091</v>
      </c>
      <c r="F21" s="71">
        <v>42</v>
      </c>
      <c r="G21" s="57" t="str">
        <f t="shared" si="0"/>
        <v>Low</v>
      </c>
      <c r="H21" s="71">
        <v>0</v>
      </c>
      <c r="I21" s="57" t="s">
        <v>46</v>
      </c>
      <c r="J21" s="57" t="s">
        <v>40</v>
      </c>
      <c r="K21" s="57" t="str">
        <f>VLOOKUP($E21,$R$3:$Z$70,2,FALSE)</f>
        <v>ABSOLUTE RETURN TRUST LTD</v>
      </c>
      <c r="L21" s="59">
        <f>VLOOKUP($E21,$R$3:$Z$70,4,FALSE)</f>
        <v>41334</v>
      </c>
      <c r="M21" s="57" t="str">
        <f>VLOOKUP($E21,$R$3:$Z$70,5,FALSE)</f>
        <v xml:space="preserve">ABR, ABRE, </v>
      </c>
      <c r="N21" s="57" t="str">
        <f>VLOOKUP($E21,$R$3:$Z$70,6,FALSE)</f>
        <v>FTSE FLEDGLING(GBP)</v>
      </c>
      <c r="O21" s="57" t="str">
        <f>VLOOKUP($E21,$R$3:$Z$70,7,FALSE)</f>
        <v>Investment Companies</v>
      </c>
      <c r="P21" s="57" t="str">
        <f>VLOOKUP($E21,$R$3:$Z$70,8,FALSE)</f>
        <v>Guernsey</v>
      </c>
      <c r="R21" s="64">
        <v>177465510759</v>
      </c>
      <c r="S21" s="57" t="s">
        <v>212</v>
      </c>
      <c r="T21" s="64">
        <v>177465510759</v>
      </c>
      <c r="U21" s="59">
        <v>41426</v>
      </c>
      <c r="V21" s="57" t="s">
        <v>213</v>
      </c>
      <c r="W21" s="57"/>
      <c r="X21" s="57" t="s">
        <v>214</v>
      </c>
      <c r="Y21" s="57" t="s">
        <v>86</v>
      </c>
      <c r="Z21" s="57" t="str">
        <f>VLOOKUP(T21,$A$3:$J$461,2,FALSE)</f>
        <v>Alastair Stewart</v>
      </c>
      <c r="AA21" s="57">
        <f>VLOOKUP($T21,$A$3:$J$461,3,FALSE)</f>
        <v>11803624380</v>
      </c>
      <c r="AB21" s="59">
        <f>VLOOKUP($T21,$A$3:$J$461,4,FALSE)</f>
        <v>41426</v>
      </c>
      <c r="AC21" s="71">
        <f>VLOOKUP($T21,$A$3:$J$461,6,FALSE)</f>
        <v>0</v>
      </c>
      <c r="AD21" s="57" t="str">
        <f t="shared" si="1"/>
        <v>Low</v>
      </c>
      <c r="AE21" s="57" t="str">
        <f>VLOOKUP($T21,$A$3:$P$461,7,FALSE)</f>
        <v>Low</v>
      </c>
      <c r="AF21" s="57" t="str">
        <f t="shared" si="2"/>
        <v>CFO</v>
      </c>
      <c r="AG21" s="57" t="str">
        <f t="shared" si="3"/>
        <v>ED</v>
      </c>
      <c r="AH21" s="57" t="str">
        <f>VLOOKUP($T21,$A$3:$J$461,2,FALSE)</f>
        <v>Alastair Stewart</v>
      </c>
    </row>
    <row r="22" spans="1:34" x14ac:dyDescent="0.2">
      <c r="A22" s="63">
        <v>8592534606</v>
      </c>
      <c r="B22" s="57" t="s">
        <v>78</v>
      </c>
      <c r="C22" s="64">
        <v>158583180</v>
      </c>
      <c r="D22" s="59">
        <v>41334</v>
      </c>
      <c r="E22" s="63">
        <v>8592534606</v>
      </c>
      <c r="F22" s="71">
        <v>44</v>
      </c>
      <c r="G22" s="57" t="str">
        <f t="shared" si="0"/>
        <v>Low</v>
      </c>
      <c r="H22" s="71">
        <v>0</v>
      </c>
      <c r="I22" s="57" t="s">
        <v>46</v>
      </c>
      <c r="J22" s="57" t="s">
        <v>40</v>
      </c>
      <c r="K22" s="57" t="str">
        <f>VLOOKUP($E22,$R$3:$Z$70,2,FALSE)</f>
        <v>SCHRODER REAL ESTATE INVESTMENT TRUST LTD (Invista Foundation Property Trust Ltd prior to 03/2012)</v>
      </c>
      <c r="L22" s="59">
        <f>VLOOKUP($E22,$R$3:$Z$70,4,FALSE)</f>
        <v>41334</v>
      </c>
      <c r="M22" s="57" t="str">
        <f>VLOOKUP($E22,$R$3:$Z$70,5,FALSE)</f>
        <v>SREI</v>
      </c>
      <c r="N22" s="57" t="str">
        <f>VLOOKUP($E22,$R$3:$Z$70,6,FALSE)</f>
        <v>FTSE SMALL CAP</v>
      </c>
      <c r="O22" s="57" t="str">
        <f>VLOOKUP($E22,$R$3:$Z$70,7,FALSE)</f>
        <v>Real Estate</v>
      </c>
      <c r="P22" s="57" t="str">
        <f>VLOOKUP($E22,$R$3:$Z$70,8,FALSE)</f>
        <v>Guernsey</v>
      </c>
      <c r="R22" s="64">
        <v>1352511658</v>
      </c>
      <c r="S22" s="57" t="s">
        <v>224</v>
      </c>
      <c r="T22" s="64">
        <v>1352511658</v>
      </c>
      <c r="U22" s="59">
        <v>41334</v>
      </c>
      <c r="V22" s="57" t="s">
        <v>225</v>
      </c>
      <c r="W22" s="57" t="s">
        <v>35</v>
      </c>
      <c r="X22" s="57" t="s">
        <v>226</v>
      </c>
      <c r="Y22" s="57" t="s">
        <v>54</v>
      </c>
      <c r="Z22" s="57" t="str">
        <f>VLOOKUP(T22,$A$3:$J$461,2,FALSE)</f>
        <v>David Byrne</v>
      </c>
      <c r="AA22" s="57">
        <f>VLOOKUP($T22,$A$3:$J$461,3,FALSE)</f>
        <v>3553796434</v>
      </c>
      <c r="AB22" s="59">
        <f>VLOOKUP($T22,$A$3:$J$461,4,FALSE)</f>
        <v>41334</v>
      </c>
      <c r="AC22" s="71">
        <f>VLOOKUP($T22,$A$3:$J$461,6,FALSE)</f>
        <v>103</v>
      </c>
      <c r="AD22" s="57" t="str">
        <f t="shared" si="1"/>
        <v>Low</v>
      </c>
      <c r="AE22" s="57" t="str">
        <f>VLOOKUP($T22,$A$3:$P$461,7,FALSE)</f>
        <v>Low</v>
      </c>
      <c r="AF22" s="57" t="str">
        <f t="shared" si="2"/>
        <v>Deputy Chairman (Senior Independent NED)</v>
      </c>
      <c r="AG22" s="57" t="str">
        <f t="shared" si="3"/>
        <v>SD</v>
      </c>
      <c r="AH22" s="57" t="str">
        <f>VLOOKUP($T22,$A$3:$J$461,2,FALSE)</f>
        <v>David Byrne</v>
      </c>
    </row>
    <row r="23" spans="1:34" x14ac:dyDescent="0.2">
      <c r="A23" s="63">
        <v>16456379687</v>
      </c>
      <c r="B23" s="57" t="s">
        <v>458</v>
      </c>
      <c r="C23" s="64">
        <v>10669441526</v>
      </c>
      <c r="D23" s="59">
        <v>41334</v>
      </c>
      <c r="E23" s="63">
        <v>16456379687</v>
      </c>
      <c r="F23" s="71">
        <v>47</v>
      </c>
      <c r="G23" s="57" t="str">
        <f t="shared" si="0"/>
        <v>Low</v>
      </c>
      <c r="H23" s="71">
        <v>0</v>
      </c>
      <c r="I23" s="57" t="s">
        <v>44</v>
      </c>
      <c r="J23" s="57" t="s">
        <v>40</v>
      </c>
      <c r="K23" s="57" t="str">
        <f>VLOOKUP($E23,$R$3:$Z$70,2,FALSE)</f>
        <v>NEWRIVER RETAIL LTD</v>
      </c>
      <c r="L23" s="59">
        <f>VLOOKUP($E23,$R$3:$Z$70,4,FALSE)</f>
        <v>41334</v>
      </c>
      <c r="M23" s="57" t="str">
        <f>VLOOKUP($E23,$R$3:$Z$70,5,FALSE)</f>
        <v>NRR</v>
      </c>
      <c r="N23" s="57" t="str">
        <f>VLOOKUP($E23,$R$3:$Z$70,6,FALSE)</f>
        <v>FTSE AIM(GBP)</v>
      </c>
      <c r="O23" s="57" t="str">
        <f>VLOOKUP($E23,$R$3:$Z$70,7,FALSE)</f>
        <v>Real Estate</v>
      </c>
      <c r="P23" s="57" t="str">
        <f>VLOOKUP($E23,$R$3:$Z$70,8,FALSE)</f>
        <v>Guernsey</v>
      </c>
      <c r="R23" s="64">
        <v>139364756</v>
      </c>
      <c r="S23" s="57" t="s">
        <v>239</v>
      </c>
      <c r="T23" s="64">
        <v>139364756</v>
      </c>
      <c r="U23" s="59">
        <v>41426</v>
      </c>
      <c r="V23" s="57" t="s">
        <v>240</v>
      </c>
      <c r="W23" s="57" t="s">
        <v>241</v>
      </c>
      <c r="X23" s="57" t="s">
        <v>187</v>
      </c>
      <c r="Y23" s="57" t="s">
        <v>170</v>
      </c>
      <c r="Z23" s="57" t="str">
        <f>VLOOKUP(T23,$A$3:$J$461,2,FALSE)</f>
        <v>Betsy DeHaas Holden</v>
      </c>
      <c r="AA23" s="57">
        <f>VLOOKUP($T23,$A$3:$J$461,3,FALSE)</f>
        <v>421146861</v>
      </c>
      <c r="AB23" s="59">
        <f>VLOOKUP($T23,$A$3:$J$461,4,FALSE)</f>
        <v>41426</v>
      </c>
      <c r="AC23" s="71">
        <f>VLOOKUP($T23,$A$3:$J$461,6,FALSE)</f>
        <v>94</v>
      </c>
      <c r="AD23" s="57" t="str">
        <f t="shared" si="1"/>
        <v>Low</v>
      </c>
      <c r="AE23" s="57" t="str">
        <f>VLOOKUP($T23,$A$3:$P$461,7,FALSE)</f>
        <v>Low</v>
      </c>
      <c r="AF23" s="57" t="str">
        <f t="shared" si="2"/>
        <v>Independent NED</v>
      </c>
      <c r="AG23" s="57" t="str">
        <f t="shared" si="3"/>
        <v>SD</v>
      </c>
      <c r="AH23" s="57" t="str">
        <f>VLOOKUP($T23,$A$3:$J$461,2,FALSE)</f>
        <v>Betsy DeHaas Holden</v>
      </c>
    </row>
    <row r="24" spans="1:34" x14ac:dyDescent="0.2">
      <c r="A24" s="63">
        <v>288904838</v>
      </c>
      <c r="B24" s="57" t="s">
        <v>434</v>
      </c>
      <c r="C24" s="64">
        <v>157112880</v>
      </c>
      <c r="D24" s="59">
        <v>41334</v>
      </c>
      <c r="E24" s="63">
        <v>288904838</v>
      </c>
      <c r="F24" s="71">
        <v>841</v>
      </c>
      <c r="G24" s="57" t="str">
        <f t="shared" si="0"/>
        <v>High</v>
      </c>
      <c r="H24" s="71">
        <v>803</v>
      </c>
      <c r="I24" s="57" t="s">
        <v>175</v>
      </c>
      <c r="J24" s="57" t="s">
        <v>56</v>
      </c>
      <c r="K24" s="57" t="str">
        <f>VLOOKUP($E24,$R$3:$Z$70,2,FALSE)</f>
        <v>NATIONAL GRID PLC (National Grid Transco prior to 07/2005)</v>
      </c>
      <c r="L24" s="59">
        <f>VLOOKUP($E24,$R$3:$Z$70,4,FALSE)</f>
        <v>41334</v>
      </c>
      <c r="M24" s="57" t="str">
        <f>VLOOKUP($E24,$R$3:$Z$70,5,FALSE)</f>
        <v>NG., NGG</v>
      </c>
      <c r="N24" s="57" t="str">
        <f>VLOOKUP($E24,$R$3:$Z$70,6,FALSE)</f>
        <v>EUROTOP 100, FTSE 100 (GBP)</v>
      </c>
      <c r="O24" s="57" t="str">
        <f>VLOOKUP($E24,$R$3:$Z$70,7,FALSE)</f>
        <v>Electricity</v>
      </c>
      <c r="P24" s="57" t="str">
        <f>VLOOKUP($E24,$R$3:$Z$70,8,FALSE)</f>
        <v>United Kingdom - England</v>
      </c>
      <c r="R24" s="64">
        <v>11237583251</v>
      </c>
      <c r="S24" s="57" t="s">
        <v>255</v>
      </c>
      <c r="T24" s="64">
        <v>11237583251</v>
      </c>
      <c r="U24" s="59">
        <v>41334</v>
      </c>
      <c r="V24" s="57" t="s">
        <v>256</v>
      </c>
      <c r="W24" s="57" t="s">
        <v>85</v>
      </c>
      <c r="X24" s="57" t="s">
        <v>257</v>
      </c>
      <c r="Y24" s="57" t="s">
        <v>86</v>
      </c>
      <c r="Z24" s="57" t="str">
        <f>VLOOKUP(T24,$A$3:$J$461,2,FALSE)</f>
        <v>Anthony (Tony) Bruton Good</v>
      </c>
      <c r="AA24" s="57">
        <f>VLOOKUP($T24,$A$3:$J$461,3,FALSE)</f>
        <v>5369971477</v>
      </c>
      <c r="AB24" s="59">
        <f>VLOOKUP($T24,$A$3:$J$461,4,FALSE)</f>
        <v>41334</v>
      </c>
      <c r="AC24" s="71">
        <f>VLOOKUP($T24,$A$3:$J$461,6,FALSE)</f>
        <v>36</v>
      </c>
      <c r="AD24" s="57" t="str">
        <f t="shared" si="1"/>
        <v>Low</v>
      </c>
      <c r="AE24" s="57" t="str">
        <f>VLOOKUP($T24,$A$3:$P$461,7,FALSE)</f>
        <v>Low</v>
      </c>
      <c r="AF24" s="57" t="str">
        <f t="shared" si="2"/>
        <v>Independent NED</v>
      </c>
      <c r="AG24" s="57" t="str">
        <f t="shared" si="3"/>
        <v>SD</v>
      </c>
      <c r="AH24" s="57" t="str">
        <f>VLOOKUP($T24,$A$3:$J$461,2,FALSE)</f>
        <v>Anthony (Tony) Bruton Good</v>
      </c>
    </row>
    <row r="25" spans="1:34" ht="17" customHeight="1" x14ac:dyDescent="0.2">
      <c r="A25" s="63">
        <v>8285212683</v>
      </c>
      <c r="B25" s="57" t="s">
        <v>607</v>
      </c>
      <c r="C25" s="64">
        <v>6427982396</v>
      </c>
      <c r="D25" s="59">
        <v>41306</v>
      </c>
      <c r="E25" s="63">
        <v>8285212683</v>
      </c>
      <c r="F25" s="71">
        <v>232</v>
      </c>
      <c r="G25" s="57" t="str">
        <f t="shared" si="0"/>
        <v>Middle</v>
      </c>
      <c r="H25" s="71">
        <v>0</v>
      </c>
      <c r="I25" s="57" t="s">
        <v>129</v>
      </c>
      <c r="J25" s="57" t="s">
        <v>56</v>
      </c>
      <c r="K25" s="57" t="str">
        <f>VLOOKUP($E25,$R$3:$Z$70,2,FALSE)</f>
        <v>STOBART GROUP LTD (Westbury Property Fund Ltd prior to 10/2007)</v>
      </c>
      <c r="L25" s="59">
        <f>VLOOKUP($E25,$R$3:$Z$70,4,FALSE)</f>
        <v>41306</v>
      </c>
      <c r="M25" s="57" t="str">
        <f>VLOOKUP($E25,$R$3:$Z$70,5,FALSE)</f>
        <v>STOR, STOB</v>
      </c>
      <c r="N25" s="57" t="str">
        <f>VLOOKUP($E25,$R$3:$Z$70,6,FALSE)</f>
        <v>FTSE SMALL CAP</v>
      </c>
      <c r="O25" s="57" t="str">
        <f>VLOOKUP($E25,$R$3:$Z$70,7,FALSE)</f>
        <v>Real Estate</v>
      </c>
      <c r="P25" s="57" t="str">
        <f>VLOOKUP($E25,$R$3:$Z$70,8,FALSE)</f>
        <v>Guernsey</v>
      </c>
      <c r="R25" s="64">
        <v>5872758949</v>
      </c>
      <c r="S25" s="57" t="s">
        <v>265</v>
      </c>
      <c r="T25" s="64">
        <v>5872758949</v>
      </c>
      <c r="U25" s="59">
        <v>41275</v>
      </c>
      <c r="V25" s="57" t="s">
        <v>266</v>
      </c>
      <c r="W25" s="57" t="s">
        <v>85</v>
      </c>
      <c r="X25" s="57" t="s">
        <v>77</v>
      </c>
      <c r="Y25" s="57" t="s">
        <v>86</v>
      </c>
      <c r="Z25" s="57" t="str">
        <f>VLOOKUP(T25,$A$3:$J$461,2,FALSE)</f>
        <v>Clive Lee Spears</v>
      </c>
      <c r="AA25" s="57">
        <f>VLOOKUP($T25,$A$3:$J$461,3,FALSE)</f>
        <v>30150411102</v>
      </c>
      <c r="AB25" s="59">
        <f>VLOOKUP($T25,$A$3:$J$461,4,FALSE)</f>
        <v>41275</v>
      </c>
      <c r="AC25" s="71">
        <f>VLOOKUP($T25,$A$3:$J$461,6,FALSE)</f>
        <v>37</v>
      </c>
      <c r="AD25" s="57" t="str">
        <f t="shared" si="1"/>
        <v>Low</v>
      </c>
      <c r="AE25" s="57" t="str">
        <f>VLOOKUP($T25,$A$3:$P$461,7,FALSE)</f>
        <v>Low</v>
      </c>
      <c r="AF25" s="57" t="str">
        <f t="shared" si="2"/>
        <v>Independent NED</v>
      </c>
      <c r="AG25" s="57" t="str">
        <f t="shared" si="3"/>
        <v>SD</v>
      </c>
      <c r="AH25" s="57" t="str">
        <f>VLOOKUP($T25,$A$3:$J$461,2,FALSE)</f>
        <v>Clive Lee Spears</v>
      </c>
    </row>
    <row r="26" spans="1:34" x14ac:dyDescent="0.2">
      <c r="A26" s="63">
        <v>172702710373</v>
      </c>
      <c r="B26" s="57" t="s">
        <v>347</v>
      </c>
      <c r="C26" s="64">
        <v>11707284200</v>
      </c>
      <c r="D26" s="59">
        <v>41334</v>
      </c>
      <c r="E26" s="63">
        <v>172702710373</v>
      </c>
      <c r="F26" s="71">
        <v>0</v>
      </c>
      <c r="G26" s="57" t="str">
        <f t="shared" si="0"/>
        <v>Low</v>
      </c>
      <c r="H26" s="71">
        <v>0</v>
      </c>
      <c r="I26" s="57" t="s">
        <v>129</v>
      </c>
      <c r="J26" s="57" t="s">
        <v>56</v>
      </c>
      <c r="K26" s="57" t="str">
        <f>VLOOKUP($E26,$R$3:$Z$70,2,FALSE)</f>
        <v>IENERGIZER LTD</v>
      </c>
      <c r="L26" s="59">
        <f>VLOOKUP($E26,$R$3:$Z$70,4,FALSE)</f>
        <v>41334</v>
      </c>
      <c r="M26" s="57" t="str">
        <f>VLOOKUP($E26,$R$3:$Z$70,5,FALSE)</f>
        <v>IBPO</v>
      </c>
      <c r="N26" s="57" t="str">
        <f>VLOOKUP($E26,$R$3:$Z$70,6,FALSE)</f>
        <v>FTSE AIM(GBP)</v>
      </c>
      <c r="O26" s="57" t="str">
        <f>VLOOKUP($E26,$R$3:$Z$70,7,FALSE)</f>
        <v>Business Services</v>
      </c>
      <c r="P26" s="57" t="str">
        <f>VLOOKUP($E26,$R$3:$Z$70,8,FALSE)</f>
        <v>Guernsey</v>
      </c>
      <c r="R26" s="64">
        <v>91432810497</v>
      </c>
      <c r="S26" s="57" t="s">
        <v>272</v>
      </c>
      <c r="T26" s="64">
        <v>91432810497</v>
      </c>
      <c r="U26" s="59">
        <v>41334</v>
      </c>
      <c r="V26" s="57" t="s">
        <v>273</v>
      </c>
      <c r="W26" s="57" t="s">
        <v>85</v>
      </c>
      <c r="X26" s="57" t="s">
        <v>257</v>
      </c>
      <c r="Y26" s="57" t="s">
        <v>86</v>
      </c>
      <c r="Z26" s="57" t="str">
        <f>VLOOKUP(T26,$A$3:$J$461,2,FALSE)</f>
        <v>Dilip Jayantilal Thakkar</v>
      </c>
      <c r="AA26" s="57">
        <f>VLOOKUP($T26,$A$3:$J$461,3,FALSE)</f>
        <v>5375461708</v>
      </c>
      <c r="AB26" s="59">
        <f>VLOOKUP($T26,$A$3:$J$461,4,FALSE)</f>
        <v>41334</v>
      </c>
      <c r="AC26" s="71">
        <f>VLOOKUP($T26,$A$3:$J$461,6,FALSE)</f>
        <v>62</v>
      </c>
      <c r="AD26" s="57" t="str">
        <f t="shared" si="1"/>
        <v>Low</v>
      </c>
      <c r="AE26" s="57" t="str">
        <f>VLOOKUP($T26,$A$3:$P$461,7,FALSE)</f>
        <v>Low</v>
      </c>
      <c r="AF26" s="57" t="str">
        <f t="shared" si="2"/>
        <v>Independent NED</v>
      </c>
      <c r="AG26" s="57" t="str">
        <f t="shared" si="3"/>
        <v>SD</v>
      </c>
      <c r="AH26" s="57" t="str">
        <f>VLOOKUP($T26,$A$3:$J$461,2,FALSE)</f>
        <v>Dilip Jayantilal Thakkar</v>
      </c>
    </row>
    <row r="27" spans="1:34" x14ac:dyDescent="0.2">
      <c r="A27" s="63">
        <v>11236913251</v>
      </c>
      <c r="B27" s="57" t="s">
        <v>330</v>
      </c>
      <c r="C27" s="64">
        <v>6646676231</v>
      </c>
      <c r="D27" s="59">
        <v>41334</v>
      </c>
      <c r="E27" s="63">
        <v>11236913251</v>
      </c>
      <c r="F27" s="71">
        <v>210</v>
      </c>
      <c r="G27" s="57" t="str">
        <f t="shared" si="0"/>
        <v>Middle</v>
      </c>
      <c r="H27" s="71">
        <v>0</v>
      </c>
      <c r="I27" s="57" t="s">
        <v>331</v>
      </c>
      <c r="J27" s="57" t="s">
        <v>56</v>
      </c>
      <c r="K27" s="57" t="str">
        <f>VLOOKUP($E27,$R$3:$Z$70,2,FALSE)</f>
        <v>GREENKO GROUP PLC</v>
      </c>
      <c r="L27" s="59">
        <f>VLOOKUP($E27,$R$3:$Z$70,4,FALSE)</f>
        <v>41334</v>
      </c>
      <c r="M27" s="57" t="str">
        <f>VLOOKUP($E27,$R$3:$Z$70,5,FALSE)</f>
        <v>GKO</v>
      </c>
      <c r="N27" s="57" t="str">
        <f>VLOOKUP($E27,$R$3:$Z$70,6,FALSE)</f>
        <v>FTSE AIM(GBP)</v>
      </c>
      <c r="O27" s="57" t="str">
        <f>VLOOKUP($E27,$R$3:$Z$70,7,FALSE)</f>
        <v>Renewable Energy</v>
      </c>
      <c r="P27" s="57" t="str">
        <f>VLOOKUP($E27,$R$3:$Z$70,8,FALSE)</f>
        <v>Isle Of Man</v>
      </c>
      <c r="R27" s="64">
        <v>92231311118</v>
      </c>
      <c r="S27" s="57" t="s">
        <v>284</v>
      </c>
      <c r="T27" s="64">
        <v>92231311118</v>
      </c>
      <c r="U27" s="59">
        <v>41334</v>
      </c>
      <c r="V27" s="57" t="s">
        <v>285</v>
      </c>
      <c r="W27" s="57" t="s">
        <v>286</v>
      </c>
      <c r="X27" s="57" t="s">
        <v>226</v>
      </c>
      <c r="Y27" s="57" t="s">
        <v>37</v>
      </c>
      <c r="Z27" s="57" t="str">
        <f>VLOOKUP(T27,$A$3:$J$461,2,FALSE)</f>
        <v>Alan Wayne Jebson</v>
      </c>
      <c r="AA27" s="57">
        <f>VLOOKUP($T27,$A$3:$J$461,3,FALSE)</f>
        <v>175855651</v>
      </c>
      <c r="AB27" s="59">
        <f>VLOOKUP($T27,$A$3:$J$461,4,FALSE)</f>
        <v>41334</v>
      </c>
      <c r="AC27" s="71">
        <f>VLOOKUP($T27,$A$3:$J$461,6,FALSE)</f>
        <v>144</v>
      </c>
      <c r="AD27" s="57" t="str">
        <f t="shared" si="1"/>
        <v>Middle</v>
      </c>
      <c r="AE27" s="57" t="str">
        <f>VLOOKUP($T27,$A$3:$P$461,7,FALSE)</f>
        <v>Middle</v>
      </c>
      <c r="AF27" s="57" t="str">
        <f t="shared" si="2"/>
        <v>Independent NED</v>
      </c>
      <c r="AG27" s="57" t="str">
        <f t="shared" si="3"/>
        <v>SD</v>
      </c>
      <c r="AH27" s="57" t="str">
        <f>VLOOKUP($T27,$A$3:$J$461,2,FALSE)</f>
        <v>Alan Wayne Jebson</v>
      </c>
    </row>
    <row r="28" spans="1:34" x14ac:dyDescent="0.2">
      <c r="A28" s="63">
        <v>93711312216</v>
      </c>
      <c r="B28" s="57" t="s">
        <v>390</v>
      </c>
      <c r="C28" s="64">
        <v>63548512711</v>
      </c>
      <c r="D28" s="59">
        <v>41426</v>
      </c>
      <c r="E28" s="63">
        <v>93711312216</v>
      </c>
      <c r="F28" s="71">
        <v>0</v>
      </c>
      <c r="G28" s="57" t="str">
        <f t="shared" si="0"/>
        <v>Low</v>
      </c>
      <c r="H28" s="71">
        <v>0</v>
      </c>
      <c r="I28" s="57" t="s">
        <v>391</v>
      </c>
      <c r="J28" s="57" t="s">
        <v>40</v>
      </c>
      <c r="K28" s="57" t="str">
        <f>VLOOKUP($E28,$R$3:$Z$70,2,FALSE)</f>
        <v>ISHAAN REAL ESTATE PLC (De-listed 06/2013)</v>
      </c>
      <c r="L28" s="59">
        <f>VLOOKUP($E28,$R$3:$Z$70,4,FALSE)</f>
        <v>41426</v>
      </c>
      <c r="M28" s="57" t="str">
        <f>VLOOKUP($E28,$R$3:$Z$70,5,FALSE)</f>
        <v>ISH</v>
      </c>
      <c r="N28" s="57">
        <f>VLOOKUP($E28,$R$3:$Z$70,6,FALSE)</f>
        <v>0</v>
      </c>
      <c r="O28" s="57" t="str">
        <f>VLOOKUP($E28,$R$3:$Z$70,7,FALSE)</f>
        <v>Real Estate</v>
      </c>
      <c r="P28" s="57" t="str">
        <f>VLOOKUP($E28,$R$3:$Z$70,8,FALSE)</f>
        <v>Isle Of Man</v>
      </c>
      <c r="R28" s="64">
        <v>8506142880</v>
      </c>
      <c r="S28" s="57" t="s">
        <v>299</v>
      </c>
      <c r="T28" s="64">
        <v>8506142880</v>
      </c>
      <c r="U28" s="59">
        <v>41306</v>
      </c>
      <c r="V28" s="57" t="s">
        <v>300</v>
      </c>
      <c r="W28" s="57" t="s">
        <v>52</v>
      </c>
      <c r="X28" s="57" t="s">
        <v>301</v>
      </c>
      <c r="Y28" s="57" t="s">
        <v>302</v>
      </c>
      <c r="Z28" s="57" t="str">
        <f>VLOOKUP(T28,$A$3:$J$461,2,FALSE)</f>
        <v>Adrian John Toner</v>
      </c>
      <c r="AA28" s="57">
        <f>VLOOKUP($T28,$A$3:$J$461,3,FALSE)</f>
        <v>51827311734</v>
      </c>
      <c r="AB28" s="59">
        <f>VLOOKUP($T28,$A$3:$J$461,4,FALSE)</f>
        <v>41306</v>
      </c>
      <c r="AC28" s="71">
        <f>VLOOKUP($T28,$A$3:$J$461,6,FALSE)</f>
        <v>139</v>
      </c>
      <c r="AD28" s="57" t="str">
        <f t="shared" si="1"/>
        <v>Middle</v>
      </c>
      <c r="AE28" s="57" t="str">
        <f>VLOOKUP($T28,$A$3:$P$461,7,FALSE)</f>
        <v>Middle</v>
      </c>
      <c r="AF28" s="57" t="str">
        <f t="shared" si="2"/>
        <v>COO</v>
      </c>
      <c r="AG28" s="57" t="str">
        <f t="shared" si="3"/>
        <v>ED</v>
      </c>
      <c r="AH28" s="57" t="str">
        <f>VLOOKUP($T28,$A$3:$J$461,2,FALSE)</f>
        <v>Adrian John Toner</v>
      </c>
    </row>
    <row r="29" spans="1:34" x14ac:dyDescent="0.2">
      <c r="A29" s="63">
        <v>419506681</v>
      </c>
      <c r="B29" s="57" t="s">
        <v>663</v>
      </c>
      <c r="C29" s="64">
        <v>223549862</v>
      </c>
      <c r="D29" s="59">
        <v>41334</v>
      </c>
      <c r="E29" s="63">
        <v>419506681</v>
      </c>
      <c r="F29" s="71">
        <v>136</v>
      </c>
      <c r="G29" s="57" t="str">
        <f t="shared" si="0"/>
        <v>Middle</v>
      </c>
      <c r="H29" s="71">
        <v>0</v>
      </c>
      <c r="I29" s="57" t="s">
        <v>39</v>
      </c>
      <c r="J29" s="57" t="s">
        <v>40</v>
      </c>
      <c r="K29" s="57" t="str">
        <f>VLOOKUP($E29,$R$3:$Z$70,2,FALSE)</f>
        <v>VODAFONE GROUP PLC (Vodafone Airtouch PLC prior to 07/2000)</v>
      </c>
      <c r="L29" s="59">
        <f>VLOOKUP($E29,$R$3:$Z$70,4,FALSE)</f>
        <v>41334</v>
      </c>
      <c r="M29" s="57" t="str">
        <f>VLOOKUP($E29,$R$3:$Z$70,5,FALSE)</f>
        <v>VOD</v>
      </c>
      <c r="N29" s="57" t="str">
        <f>VLOOKUP($E29,$R$3:$Z$70,6,FALSE)</f>
        <v>EUROTOP 100, FTSE 100 (GBP), FTSE TECHMARK ALL-SHARE, NASDAQ 100</v>
      </c>
      <c r="O29" s="57" t="str">
        <f>VLOOKUP($E29,$R$3:$Z$70,7,FALSE)</f>
        <v>Telecommunication Services</v>
      </c>
      <c r="P29" s="57" t="str">
        <f>VLOOKUP($E29,$R$3:$Z$70,8,FALSE)</f>
        <v>United Kingdom - England</v>
      </c>
      <c r="R29" s="64">
        <v>93891812339</v>
      </c>
      <c r="S29" s="57" t="s">
        <v>312</v>
      </c>
      <c r="T29" s="64">
        <v>93891812339</v>
      </c>
      <c r="U29" s="59">
        <v>41334</v>
      </c>
      <c r="V29" s="57" t="s">
        <v>313</v>
      </c>
      <c r="W29" s="57" t="s">
        <v>85</v>
      </c>
      <c r="X29" s="57" t="s">
        <v>301</v>
      </c>
      <c r="Y29" s="57" t="s">
        <v>37</v>
      </c>
      <c r="Z29" s="57" t="str">
        <f>VLOOKUP(T29,$A$3:$J$461,2,FALSE)</f>
        <v>Amit Navichandra Thakar</v>
      </c>
      <c r="AA29" s="57">
        <f>VLOOKUP($T29,$A$3:$J$461,3,FALSE)</f>
        <v>93753812245</v>
      </c>
      <c r="AB29" s="59">
        <f>VLOOKUP($T29,$A$3:$J$461,4,FALSE)</f>
        <v>41334</v>
      </c>
      <c r="AC29" s="71">
        <f>VLOOKUP($T29,$A$3:$J$461,6,FALSE)</f>
        <v>43</v>
      </c>
      <c r="AD29" s="57" t="str">
        <f t="shared" si="1"/>
        <v>Low</v>
      </c>
      <c r="AE29" s="57" t="str">
        <f>VLOOKUP($T29,$A$3:$P$461,7,FALSE)</f>
        <v>Low</v>
      </c>
      <c r="AF29" s="57" t="str">
        <f t="shared" si="2"/>
        <v>Independent NED</v>
      </c>
      <c r="AG29" s="57" t="str">
        <f t="shared" si="3"/>
        <v>SD</v>
      </c>
      <c r="AH29" s="57" t="str">
        <f>VLOOKUP($T29,$A$3:$J$461,2,FALSE)</f>
        <v>Amit Navichandra Thakar</v>
      </c>
    </row>
    <row r="30" spans="1:34" x14ac:dyDescent="0.2">
      <c r="A30" s="63">
        <v>11237583251</v>
      </c>
      <c r="B30" s="57" t="s">
        <v>262</v>
      </c>
      <c r="C30" s="64">
        <v>5369971477</v>
      </c>
      <c r="D30" s="59">
        <v>41334</v>
      </c>
      <c r="E30" s="63">
        <v>11237583251</v>
      </c>
      <c r="F30" s="71">
        <v>36</v>
      </c>
      <c r="G30" s="57" t="str">
        <f t="shared" si="0"/>
        <v>Low</v>
      </c>
      <c r="H30" s="71">
        <v>0</v>
      </c>
      <c r="I30" s="57" t="s">
        <v>39</v>
      </c>
      <c r="J30" s="57" t="s">
        <v>40</v>
      </c>
      <c r="K30" s="57" t="str">
        <f>VLOOKUP($E30,$R$3:$Z$70,2,FALSE)</f>
        <v>DQ ENTERTAINMENT PLC</v>
      </c>
      <c r="L30" s="59">
        <f>VLOOKUP($E30,$R$3:$Z$70,4,FALSE)</f>
        <v>41334</v>
      </c>
      <c r="M30" s="57" t="str">
        <f>VLOOKUP($E30,$R$3:$Z$70,5,FALSE)</f>
        <v>DQE</v>
      </c>
      <c r="N30" s="57" t="str">
        <f>VLOOKUP($E30,$R$3:$Z$70,6,FALSE)</f>
        <v>FTSE AIM(GBP)</v>
      </c>
      <c r="O30" s="57" t="str">
        <f>VLOOKUP($E30,$R$3:$Z$70,7,FALSE)</f>
        <v>Media &amp; Entertainment</v>
      </c>
      <c r="P30" s="57" t="str">
        <f>VLOOKUP($E30,$R$3:$Z$70,8,FALSE)</f>
        <v>Isle Of Man</v>
      </c>
      <c r="R30" s="64">
        <v>11119922984</v>
      </c>
      <c r="S30" s="57" t="s">
        <v>320</v>
      </c>
      <c r="T30" s="64">
        <v>11119922984</v>
      </c>
      <c r="U30" s="59">
        <v>41275</v>
      </c>
      <c r="V30" s="57" t="s">
        <v>321</v>
      </c>
      <c r="W30" s="57"/>
      <c r="X30" s="57" t="s">
        <v>77</v>
      </c>
      <c r="Y30" s="57" t="s">
        <v>67</v>
      </c>
      <c r="Z30" s="57" t="str">
        <f>VLOOKUP(T30,$A$3:$J$461,2,FALSE)</f>
        <v>Charles A Baillie</v>
      </c>
      <c r="AA30" s="57">
        <f>VLOOKUP($T30,$A$3:$J$461,3,FALSE)</f>
        <v>2449425721</v>
      </c>
      <c r="AB30" s="59">
        <f>VLOOKUP($T30,$A$3:$J$461,4,FALSE)</f>
        <v>41275</v>
      </c>
      <c r="AC30" s="71">
        <f>VLOOKUP($T30,$A$3:$J$461,6,FALSE)</f>
        <v>0</v>
      </c>
      <c r="AD30" s="57" t="str">
        <f t="shared" si="1"/>
        <v>Low</v>
      </c>
      <c r="AE30" s="57" t="str">
        <f>VLOOKUP($T30,$A$3:$P$461,7,FALSE)</f>
        <v>Low</v>
      </c>
      <c r="AF30" s="57" t="str">
        <f t="shared" si="2"/>
        <v>NED</v>
      </c>
      <c r="AG30" s="57" t="str">
        <f t="shared" si="3"/>
        <v>SD</v>
      </c>
      <c r="AH30" s="57" t="str">
        <f>VLOOKUP($T30,$A$3:$J$461,2,FALSE)</f>
        <v>Charles A Baillie</v>
      </c>
    </row>
    <row r="31" spans="1:34" x14ac:dyDescent="0.2">
      <c r="A31" s="63">
        <v>88776231</v>
      </c>
      <c r="B31" s="57" t="s">
        <v>178</v>
      </c>
      <c r="C31" s="64">
        <v>167804656</v>
      </c>
      <c r="D31" s="59">
        <v>41334</v>
      </c>
      <c r="E31" s="63">
        <v>88776231</v>
      </c>
      <c r="F31" s="71">
        <v>94</v>
      </c>
      <c r="G31" s="57" t="str">
        <f t="shared" si="0"/>
        <v>Low</v>
      </c>
      <c r="H31" s="71">
        <v>0</v>
      </c>
      <c r="I31" s="57" t="s">
        <v>39</v>
      </c>
      <c r="J31" s="57" t="s">
        <v>40</v>
      </c>
      <c r="K31" s="57" t="str">
        <f>VLOOKUP($E31,$R$3:$Z$70,2,FALSE)</f>
        <v>BT GROUP PLC</v>
      </c>
      <c r="L31" s="59">
        <f>VLOOKUP($E31,$R$3:$Z$70,4,FALSE)</f>
        <v>41334</v>
      </c>
      <c r="M31" s="57" t="str">
        <f>VLOOKUP($E31,$R$3:$Z$70,5,FALSE)</f>
        <v xml:space="preserve">BT.A, </v>
      </c>
      <c r="N31" s="57" t="str">
        <f>VLOOKUP($E31,$R$3:$Z$70,6,FALSE)</f>
        <v>EUROTOP 100, FTSE 100 (GBP), FTSE TECHMARK ALL-SHARE</v>
      </c>
      <c r="O31" s="57" t="str">
        <f>VLOOKUP($E31,$R$3:$Z$70,7,FALSE)</f>
        <v>Telecommunication Services</v>
      </c>
      <c r="P31" s="57" t="str">
        <f>VLOOKUP($E31,$R$3:$Z$70,8,FALSE)</f>
        <v>United Kingdom - England</v>
      </c>
      <c r="R31" s="64">
        <v>11236913251</v>
      </c>
      <c r="S31" s="57" t="s">
        <v>326</v>
      </c>
      <c r="T31" s="64">
        <v>11236913251</v>
      </c>
      <c r="U31" s="59">
        <v>41334</v>
      </c>
      <c r="V31" s="57" t="s">
        <v>327</v>
      </c>
      <c r="W31" s="57" t="s">
        <v>85</v>
      </c>
      <c r="X31" s="57" t="s">
        <v>328</v>
      </c>
      <c r="Y31" s="57" t="s">
        <v>86</v>
      </c>
      <c r="Z31" s="57" t="str">
        <f>VLOOKUP(T31,$A$3:$J$461,2,FALSE)</f>
        <v>Anil Kumar Chalamalasetty</v>
      </c>
      <c r="AA31" s="57">
        <f>VLOOKUP($T31,$A$3:$J$461,3,FALSE)</f>
        <v>6646676231</v>
      </c>
      <c r="AB31" s="59">
        <f>VLOOKUP($T31,$A$3:$J$461,4,FALSE)</f>
        <v>41334</v>
      </c>
      <c r="AC31" s="71">
        <f>VLOOKUP($T31,$A$3:$J$461,6,FALSE)</f>
        <v>210</v>
      </c>
      <c r="AD31" s="57" t="str">
        <f t="shared" si="1"/>
        <v>Middle</v>
      </c>
      <c r="AE31" s="57" t="str">
        <f>VLOOKUP($T31,$A$3:$P$461,7,FALSE)</f>
        <v>Middle</v>
      </c>
      <c r="AF31" s="57" t="str">
        <f t="shared" si="2"/>
        <v>CEO/MD</v>
      </c>
      <c r="AG31" s="57" t="str">
        <f t="shared" si="3"/>
        <v>ED</v>
      </c>
      <c r="AH31" s="57" t="str">
        <f>VLOOKUP($T31,$A$3:$J$461,2,FALSE)</f>
        <v>Anil Kumar Chalamalasetty</v>
      </c>
    </row>
    <row r="32" spans="1:34" x14ac:dyDescent="0.2">
      <c r="A32" s="63">
        <v>93892312339</v>
      </c>
      <c r="B32" s="57" t="s">
        <v>515</v>
      </c>
      <c r="C32" s="64">
        <v>29883010896</v>
      </c>
      <c r="D32" s="59">
        <v>41334</v>
      </c>
      <c r="E32" s="63">
        <v>93892312339</v>
      </c>
      <c r="F32" s="71">
        <v>80</v>
      </c>
      <c r="G32" s="57" t="str">
        <f t="shared" si="0"/>
        <v>Low</v>
      </c>
      <c r="H32" s="71">
        <v>0</v>
      </c>
      <c r="I32" s="57" t="s">
        <v>39</v>
      </c>
      <c r="J32" s="57" t="s">
        <v>40</v>
      </c>
      <c r="K32" s="57" t="str">
        <f>VLOOKUP($E32,$R$3:$Z$70,2,FALSE)</f>
        <v>PROSPERITY MINERALS HOLDINGS LTD (De-listed 10/2013)</v>
      </c>
      <c r="L32" s="59">
        <f>VLOOKUP($E32,$R$3:$Z$70,4,FALSE)</f>
        <v>41334</v>
      </c>
      <c r="M32" s="57" t="str">
        <f>VLOOKUP($E32,$R$3:$Z$70,5,FALSE)</f>
        <v>PMHL</v>
      </c>
      <c r="N32" s="57">
        <f>VLOOKUP($E32,$R$3:$Z$70,6,FALSE)</f>
        <v>0</v>
      </c>
      <c r="O32" s="57" t="str">
        <f>VLOOKUP($E32,$R$3:$Z$70,7,FALSE)</f>
        <v>Construction &amp; Building Materials</v>
      </c>
      <c r="P32" s="57" t="str">
        <f>VLOOKUP($E32,$R$3:$Z$70,8,FALSE)</f>
        <v>Jersey</v>
      </c>
      <c r="R32" s="64">
        <v>92929711643</v>
      </c>
      <c r="S32" s="57" t="s">
        <v>339</v>
      </c>
      <c r="T32" s="64">
        <v>92929711643</v>
      </c>
      <c r="U32" s="59">
        <v>41334</v>
      </c>
      <c r="V32" s="57" t="s">
        <v>340</v>
      </c>
      <c r="W32" s="57" t="s">
        <v>35</v>
      </c>
      <c r="X32" s="57" t="s">
        <v>77</v>
      </c>
      <c r="Y32" s="57" t="s">
        <v>67</v>
      </c>
      <c r="Z32" s="57" t="str">
        <f>VLOOKUP(T32,$A$3:$J$461,2,FALSE)</f>
        <v>Christopher (Chris) Russell</v>
      </c>
      <c r="AA32" s="57">
        <f>VLOOKUP($T32,$A$3:$J$461,3,FALSE)</f>
        <v>3542776308</v>
      </c>
      <c r="AB32" s="59">
        <f>VLOOKUP($T32,$A$3:$J$461,4,FALSE)</f>
        <v>41334</v>
      </c>
      <c r="AC32" s="71">
        <f>VLOOKUP($T32,$A$3:$J$461,6,FALSE)</f>
        <v>47</v>
      </c>
      <c r="AD32" s="57" t="str">
        <f t="shared" si="1"/>
        <v>Low</v>
      </c>
      <c r="AE32" s="57" t="str">
        <f>VLOOKUP($T32,$A$3:$P$461,7,FALSE)</f>
        <v>Low</v>
      </c>
      <c r="AF32" s="57" t="str">
        <f t="shared" si="2"/>
        <v>Independent NED</v>
      </c>
      <c r="AG32" s="57" t="str">
        <f t="shared" si="3"/>
        <v>SD</v>
      </c>
      <c r="AH32" s="57" t="str">
        <f>VLOOKUP($T32,$A$3:$J$461,2,FALSE)</f>
        <v>Christopher (Chris) Russell</v>
      </c>
    </row>
    <row r="33" spans="1:34" ht="17" customHeight="1" x14ac:dyDescent="0.2">
      <c r="A33" s="63">
        <v>93892312339</v>
      </c>
      <c r="B33" s="57" t="s">
        <v>515</v>
      </c>
      <c r="C33" s="64">
        <v>29883010896</v>
      </c>
      <c r="D33" s="59">
        <v>41548</v>
      </c>
      <c r="E33" s="63">
        <v>93892312339</v>
      </c>
      <c r="F33" s="71">
        <v>0</v>
      </c>
      <c r="G33" s="57" t="str">
        <f t="shared" si="0"/>
        <v>Low</v>
      </c>
      <c r="H33" s="71">
        <v>0</v>
      </c>
      <c r="I33" s="57" t="s">
        <v>39</v>
      </c>
      <c r="J33" s="57" t="s">
        <v>40</v>
      </c>
      <c r="K33" s="57" t="str">
        <f>VLOOKUP($E33,$R$3:$Z$70,2,FALSE)</f>
        <v>PROSPERITY MINERALS HOLDINGS LTD (De-listed 10/2013)</v>
      </c>
      <c r="L33" s="59">
        <f>VLOOKUP($E33,$R$3:$Z$70,4,FALSE)</f>
        <v>41334</v>
      </c>
      <c r="M33" s="57" t="str">
        <f>VLOOKUP($E33,$R$3:$Z$70,5,FALSE)</f>
        <v>PMHL</v>
      </c>
      <c r="N33" s="57">
        <f>VLOOKUP($E33,$R$3:$Z$70,6,FALSE)</f>
        <v>0</v>
      </c>
      <c r="O33" s="57" t="str">
        <f>VLOOKUP($E33,$R$3:$Z$70,7,FALSE)</f>
        <v>Construction &amp; Building Materials</v>
      </c>
      <c r="P33" s="57" t="str">
        <f>VLOOKUP($E33,$R$3:$Z$70,8,FALSE)</f>
        <v>Jersey</v>
      </c>
      <c r="R33" s="64">
        <v>172702710373</v>
      </c>
      <c r="S33" s="57" t="s">
        <v>345</v>
      </c>
      <c r="T33" s="64">
        <v>172702710373</v>
      </c>
      <c r="U33" s="59">
        <v>41334</v>
      </c>
      <c r="V33" s="57" t="s">
        <v>346</v>
      </c>
      <c r="W33" s="57" t="s">
        <v>85</v>
      </c>
      <c r="X33" s="57" t="s">
        <v>226</v>
      </c>
      <c r="Y33" s="57" t="s">
        <v>67</v>
      </c>
      <c r="Z33" s="57" t="str">
        <f>VLOOKUP(T33,$A$3:$J$461,2,FALSE)</f>
        <v>Anil Aggarwal</v>
      </c>
      <c r="AA33" s="57">
        <f>VLOOKUP($T33,$A$3:$J$461,3,FALSE)</f>
        <v>11707284200</v>
      </c>
      <c r="AB33" s="59">
        <f>VLOOKUP($T33,$A$3:$J$461,4,FALSE)</f>
        <v>41334</v>
      </c>
      <c r="AC33" s="71">
        <f>VLOOKUP($T33,$A$3:$J$461,6,FALSE)</f>
        <v>0</v>
      </c>
      <c r="AD33" s="57" t="str">
        <f t="shared" si="1"/>
        <v>Low</v>
      </c>
      <c r="AE33" s="57" t="str">
        <f>VLOOKUP($T33,$A$3:$P$461,7,FALSE)</f>
        <v>Low</v>
      </c>
      <c r="AF33" s="57" t="str">
        <f t="shared" si="2"/>
        <v>CEO</v>
      </c>
      <c r="AG33" s="57" t="str">
        <f t="shared" si="3"/>
        <v>ED</v>
      </c>
      <c r="AH33" s="57" t="str">
        <f>VLOOKUP($T33,$A$3:$J$461,2,FALSE)</f>
        <v>Anil Aggarwal</v>
      </c>
    </row>
    <row r="34" spans="1:34" x14ac:dyDescent="0.2">
      <c r="A34" s="63">
        <v>61851211498</v>
      </c>
      <c r="B34" s="57" t="s">
        <v>197</v>
      </c>
      <c r="C34" s="64">
        <v>46826693</v>
      </c>
      <c r="D34" s="59">
        <v>41306</v>
      </c>
      <c r="E34" s="63">
        <v>61851211498</v>
      </c>
      <c r="F34" s="71">
        <v>57</v>
      </c>
      <c r="G34" s="57" t="str">
        <f t="shared" si="0"/>
        <v>Low</v>
      </c>
      <c r="H34" s="71">
        <v>0</v>
      </c>
      <c r="I34" s="57" t="s">
        <v>39</v>
      </c>
      <c r="J34" s="57" t="s">
        <v>40</v>
      </c>
      <c r="K34" s="57" t="str">
        <f>VLOOKUP($E34,$R$3:$Z$70,2,FALSE)</f>
        <v>C&amp;C GROUP PLC</v>
      </c>
      <c r="L34" s="59">
        <f>VLOOKUP($E34,$R$3:$Z$70,4,FALSE)</f>
        <v>41306</v>
      </c>
      <c r="M34" s="57" t="str">
        <f>VLOOKUP($E34,$R$3:$Z$70,5,FALSE)</f>
        <v>GCC</v>
      </c>
      <c r="N34" s="57" t="str">
        <f>VLOOKUP($E34,$R$3:$Z$70,6,FALSE)</f>
        <v xml:space="preserve">ISEQ OVERALL </v>
      </c>
      <c r="O34" s="57" t="str">
        <f>VLOOKUP($E34,$R$3:$Z$70,7,FALSE)</f>
        <v>Beverages</v>
      </c>
      <c r="P34" s="57" t="str">
        <f>VLOOKUP($E34,$R$3:$Z$70,8,FALSE)</f>
        <v>Republic Of Ireland</v>
      </c>
      <c r="R34" s="64">
        <v>221429705</v>
      </c>
      <c r="S34" s="57" t="s">
        <v>352</v>
      </c>
      <c r="T34" s="64">
        <v>221429705</v>
      </c>
      <c r="U34" s="59">
        <v>41275</v>
      </c>
      <c r="V34" s="57" t="s">
        <v>353</v>
      </c>
      <c r="W34" s="57" t="s">
        <v>354</v>
      </c>
      <c r="X34" s="57" t="s">
        <v>355</v>
      </c>
      <c r="Y34" s="57" t="s">
        <v>356</v>
      </c>
      <c r="Z34" s="57" t="str">
        <f>VLOOKUP(T34,$A$3:$J$461,2,FALSE)</f>
        <v>Armancio Ortega Gaona</v>
      </c>
      <c r="AA34" s="57">
        <f>VLOOKUP($T34,$A$3:$J$461,3,FALSE)</f>
        <v>3844612795</v>
      </c>
      <c r="AB34" s="59">
        <f>VLOOKUP($T34,$A$3:$J$461,4,FALSE)</f>
        <v>41275</v>
      </c>
      <c r="AC34" s="71">
        <f>VLOOKUP($T34,$A$3:$J$461,6,FALSE)</f>
        <v>100</v>
      </c>
      <c r="AD34" s="57" t="str">
        <f t="shared" si="1"/>
        <v>Low</v>
      </c>
      <c r="AE34" s="57" t="str">
        <f>VLOOKUP($T34,$A$3:$P$461,7,FALSE)</f>
        <v>Low</v>
      </c>
      <c r="AF34" s="57" t="str">
        <f t="shared" si="2"/>
        <v>Domanial Director</v>
      </c>
      <c r="AG34" s="57" t="str">
        <f t="shared" si="3"/>
        <v>SD</v>
      </c>
      <c r="AH34" s="57" t="str">
        <f>VLOOKUP($T34,$A$3:$J$461,2,FALSE)</f>
        <v>Armancio Ortega Gaona</v>
      </c>
    </row>
    <row r="35" spans="1:34" x14ac:dyDescent="0.2">
      <c r="A35" s="63">
        <v>431027822</v>
      </c>
      <c r="B35" s="57" t="s">
        <v>701</v>
      </c>
      <c r="C35" s="64">
        <v>63118112411</v>
      </c>
      <c r="D35" s="59">
        <v>41395</v>
      </c>
      <c r="E35" s="63">
        <v>431027822</v>
      </c>
      <c r="F35" s="71">
        <v>0</v>
      </c>
      <c r="G35" s="57" t="str">
        <f t="shared" si="0"/>
        <v>Low</v>
      </c>
      <c r="H35" s="71">
        <v>0</v>
      </c>
      <c r="I35" s="57" t="s">
        <v>44</v>
      </c>
      <c r="J35" s="57" t="s">
        <v>40</v>
      </c>
      <c r="K35" s="57" t="str">
        <f>VLOOKUP($E35,$R$3:$Z$70,2,FALSE)</f>
        <v>XSTRATA PLC (De-listed 05/2013)</v>
      </c>
      <c r="L35" s="59">
        <f>VLOOKUP($E35,$R$3:$Z$70,4,FALSE)</f>
        <v>41395</v>
      </c>
      <c r="M35" s="57" t="str">
        <f>VLOOKUP($E35,$R$3:$Z$70,5,FALSE)</f>
        <v>XTA</v>
      </c>
      <c r="N35" s="57">
        <f>VLOOKUP($E35,$R$3:$Z$70,6,FALSE)</f>
        <v>0</v>
      </c>
      <c r="O35" s="57" t="str">
        <f>VLOOKUP($E35,$R$3:$Z$70,7,FALSE)</f>
        <v>Mining</v>
      </c>
      <c r="P35" s="57" t="str">
        <f>VLOOKUP($E35,$R$3:$Z$70,8,FALSE)</f>
        <v>Switzerland</v>
      </c>
      <c r="R35" s="64">
        <v>11273033344</v>
      </c>
      <c r="S35" s="57" t="s">
        <v>370</v>
      </c>
      <c r="T35" s="64">
        <v>11273033344</v>
      </c>
      <c r="U35" s="59">
        <v>41334</v>
      </c>
      <c r="V35" s="57" t="s">
        <v>371</v>
      </c>
      <c r="W35" s="57" t="s">
        <v>85</v>
      </c>
      <c r="X35" s="57" t="s">
        <v>77</v>
      </c>
      <c r="Y35" s="57" t="s">
        <v>86</v>
      </c>
      <c r="Z35" s="57" t="str">
        <f>VLOOKUP(T35,$A$3:$J$461,2,FALSE)</f>
        <v>Madras Seshmani Ramachandran</v>
      </c>
      <c r="AA35" s="57">
        <f>VLOOKUP($T35,$A$3:$J$461,3,FALSE)</f>
        <v>93296111913</v>
      </c>
      <c r="AB35" s="59">
        <f>VLOOKUP($T35,$A$3:$J$461,4,FALSE)</f>
        <v>41334</v>
      </c>
      <c r="AC35" s="71">
        <f>VLOOKUP($T35,$A$3:$J$461,6,FALSE)</f>
        <v>95</v>
      </c>
      <c r="AD35" s="57" t="str">
        <f t="shared" si="1"/>
        <v>Low</v>
      </c>
      <c r="AE35" s="57" t="str">
        <f>VLOOKUP($T35,$A$3:$P$461,7,FALSE)</f>
        <v>Low</v>
      </c>
      <c r="AF35" s="57" t="str">
        <f t="shared" si="2"/>
        <v>NED</v>
      </c>
      <c r="AG35" s="57" t="str">
        <f t="shared" si="3"/>
        <v>SD</v>
      </c>
      <c r="AH35" s="57" t="str">
        <f>VLOOKUP($T35,$A$3:$J$461,2,FALSE)</f>
        <v>Madras Seshmani Ramachandran</v>
      </c>
    </row>
    <row r="36" spans="1:34" x14ac:dyDescent="0.2">
      <c r="A36" s="63">
        <v>221429705</v>
      </c>
      <c r="B36" s="57" t="s">
        <v>365</v>
      </c>
      <c r="C36" s="64">
        <v>3844612795</v>
      </c>
      <c r="D36" s="59">
        <v>41275</v>
      </c>
      <c r="E36" s="63">
        <v>221429705</v>
      </c>
      <c r="F36" s="71">
        <v>100</v>
      </c>
      <c r="G36" s="57" t="str">
        <f t="shared" si="0"/>
        <v>Low</v>
      </c>
      <c r="H36" s="71">
        <v>0</v>
      </c>
      <c r="I36" s="57" t="s">
        <v>366</v>
      </c>
      <c r="J36" s="57" t="s">
        <v>40</v>
      </c>
      <c r="K36" s="57" t="str">
        <f>VLOOKUP($E36,$R$3:$Z$70,2,FALSE)</f>
        <v>INDITEX - INDUSTRIA DE DISENO TEXTIL SA</v>
      </c>
      <c r="L36" s="59">
        <f>VLOOKUP($E36,$R$3:$Z$70,4,FALSE)</f>
        <v>41275</v>
      </c>
      <c r="M36" s="57" t="str">
        <f>VLOOKUP($E36,$R$3:$Z$70,5,FALSE)</f>
        <v>ITX</v>
      </c>
      <c r="N36" s="57" t="str">
        <f>VLOOKUP($E36,$R$3:$Z$70,6,FALSE)</f>
        <v xml:space="preserve">BCN GLOBAL 100, EUROTOP 100, IBEX 35 , IGBM </v>
      </c>
      <c r="O36" s="57" t="str">
        <f>VLOOKUP($E36,$R$3:$Z$70,7,FALSE)</f>
        <v>General Retailers</v>
      </c>
      <c r="P36" s="57" t="str">
        <f>VLOOKUP($E36,$R$3:$Z$70,8,FALSE)</f>
        <v>Spain</v>
      </c>
      <c r="R36" s="64">
        <v>8777437072</v>
      </c>
      <c r="S36" s="57" t="s">
        <v>380</v>
      </c>
      <c r="T36" s="64">
        <v>8777437072</v>
      </c>
      <c r="U36" s="59">
        <v>41334</v>
      </c>
      <c r="V36" s="57" t="s">
        <v>381</v>
      </c>
      <c r="W36" s="57" t="s">
        <v>85</v>
      </c>
      <c r="X36" s="57" t="s">
        <v>36</v>
      </c>
      <c r="Y36" s="57" t="s">
        <v>67</v>
      </c>
      <c r="Z36" s="57" t="str">
        <f>VLOOKUP(T36,$A$3:$J$461,2,FALSE)</f>
        <v>David Charles Jeffreys</v>
      </c>
      <c r="AA36" s="57">
        <f>VLOOKUP($T36,$A$3:$J$461,3,FALSE)</f>
        <v>5484284345</v>
      </c>
      <c r="AB36" s="59">
        <f>VLOOKUP($T36,$A$3:$J$461,4,FALSE)</f>
        <v>41334</v>
      </c>
      <c r="AC36" s="71">
        <f>VLOOKUP($T36,$A$3:$J$461,6,FALSE)</f>
        <v>18</v>
      </c>
      <c r="AD36" s="57" t="str">
        <f t="shared" si="1"/>
        <v>Low</v>
      </c>
      <c r="AE36" s="57" t="str">
        <f>VLOOKUP($T36,$A$3:$P$461,7,FALSE)</f>
        <v>Low</v>
      </c>
      <c r="AF36" s="57" t="str">
        <f t="shared" si="2"/>
        <v>Independent NED</v>
      </c>
      <c r="AG36" s="57" t="str">
        <f t="shared" si="3"/>
        <v>SD</v>
      </c>
      <c r="AH36" s="57" t="str">
        <f>VLOOKUP($T36,$A$3:$J$461,2,FALSE)</f>
        <v>David Charles Jeffreys</v>
      </c>
    </row>
    <row r="37" spans="1:34" x14ac:dyDescent="0.2">
      <c r="A37" s="63">
        <v>11189783156</v>
      </c>
      <c r="B37" s="57" t="s">
        <v>464</v>
      </c>
      <c r="C37" s="64">
        <v>10611181204</v>
      </c>
      <c r="D37" s="59">
        <v>41334</v>
      </c>
      <c r="E37" s="63">
        <v>11189783156</v>
      </c>
      <c r="F37" s="71">
        <v>332</v>
      </c>
      <c r="G37" s="57" t="str">
        <f t="shared" si="0"/>
        <v>High</v>
      </c>
      <c r="H37" s="71">
        <v>0</v>
      </c>
      <c r="I37" s="57" t="s">
        <v>331</v>
      </c>
      <c r="J37" s="57" t="s">
        <v>56</v>
      </c>
      <c r="K37" s="57" t="str">
        <f>VLOOKUP($E37,$R$3:$Z$70,2,FALSE)</f>
        <v>OPG POWER VENTURES PLC</v>
      </c>
      <c r="L37" s="59">
        <f>VLOOKUP($E37,$R$3:$Z$70,4,FALSE)</f>
        <v>41334</v>
      </c>
      <c r="M37" s="57" t="str">
        <f>VLOOKUP($E37,$R$3:$Z$70,5,FALSE)</f>
        <v>OPG</v>
      </c>
      <c r="N37" s="57" t="str">
        <f>VLOOKUP($E37,$R$3:$Z$70,6,FALSE)</f>
        <v>FTSE AIM(GBP)</v>
      </c>
      <c r="O37" s="57" t="str">
        <f>VLOOKUP($E37,$R$3:$Z$70,7,FALSE)</f>
        <v>Electricity</v>
      </c>
      <c r="P37" s="57" t="str">
        <f>VLOOKUP($E37,$R$3:$Z$70,8,FALSE)</f>
        <v>Isle Of Man</v>
      </c>
      <c r="R37" s="64">
        <v>93711312216</v>
      </c>
      <c r="S37" s="57" t="s">
        <v>387</v>
      </c>
      <c r="T37" s="64">
        <v>93711312216</v>
      </c>
      <c r="U37" s="59">
        <v>41426</v>
      </c>
      <c r="V37" s="57" t="s">
        <v>388</v>
      </c>
      <c r="W37" s="57"/>
      <c r="X37" s="57" t="s">
        <v>66</v>
      </c>
      <c r="Y37" s="57" t="s">
        <v>86</v>
      </c>
      <c r="Z37" s="57" t="str">
        <f>VLOOKUP(T37,$A$3:$J$461,2,FALSE)</f>
        <v>Anne Elizabeth Woods</v>
      </c>
      <c r="AA37" s="57">
        <f>VLOOKUP($T37,$A$3:$J$461,3,FALSE)</f>
        <v>63548512711</v>
      </c>
      <c r="AB37" s="59">
        <f>VLOOKUP($T37,$A$3:$J$461,4,FALSE)</f>
        <v>41426</v>
      </c>
      <c r="AC37" s="71">
        <f>VLOOKUP($T37,$A$3:$J$461,6,FALSE)</f>
        <v>0</v>
      </c>
      <c r="AD37" s="57" t="str">
        <f t="shared" si="1"/>
        <v>Low</v>
      </c>
      <c r="AE37" s="57" t="str">
        <f>VLOOKUP($T37,$A$3:$P$461,7,FALSE)</f>
        <v>Low</v>
      </c>
      <c r="AF37" s="57" t="str">
        <f t="shared" si="2"/>
        <v>Company Secretary</v>
      </c>
      <c r="AG37" s="57" t="str">
        <f t="shared" si="3"/>
        <v>SD</v>
      </c>
      <c r="AH37" s="57" t="str">
        <f>VLOOKUP($T37,$A$3:$J$461,2,FALSE)</f>
        <v>Anne Elizabeth Woods</v>
      </c>
    </row>
    <row r="38" spans="1:34" x14ac:dyDescent="0.2">
      <c r="A38" s="63">
        <v>14435677780</v>
      </c>
      <c r="B38" s="57" t="s">
        <v>430</v>
      </c>
      <c r="C38" s="64">
        <v>830311673</v>
      </c>
      <c r="D38" s="59">
        <v>41334</v>
      </c>
      <c r="E38" s="63">
        <v>14435677780</v>
      </c>
      <c r="F38" s="71">
        <v>83</v>
      </c>
      <c r="G38" s="57" t="str">
        <f t="shared" si="0"/>
        <v>Low</v>
      </c>
      <c r="H38" s="71">
        <v>0</v>
      </c>
      <c r="I38" s="57" t="s">
        <v>89</v>
      </c>
      <c r="J38" s="57" t="s">
        <v>40</v>
      </c>
      <c r="K38" s="57" t="str">
        <f>VLOOKUP($E38,$R$3:$Z$70,2,FALSE)</f>
        <v>MAX PROPERTY GROUP PLC</v>
      </c>
      <c r="L38" s="59">
        <f>VLOOKUP($E38,$R$3:$Z$70,4,FALSE)</f>
        <v>41334</v>
      </c>
      <c r="M38" s="57" t="str">
        <f>VLOOKUP($E38,$R$3:$Z$70,5,FALSE)</f>
        <v>MAX</v>
      </c>
      <c r="N38" s="57" t="str">
        <f>VLOOKUP($E38,$R$3:$Z$70,6,FALSE)</f>
        <v>FTSE AIM(GBP)</v>
      </c>
      <c r="O38" s="57" t="str">
        <f>VLOOKUP($E38,$R$3:$Z$70,7,FALSE)</f>
        <v>Real Estate</v>
      </c>
      <c r="P38" s="57" t="str">
        <f>VLOOKUP($E38,$R$3:$Z$70,8,FALSE)</f>
        <v>Jersey</v>
      </c>
      <c r="R38" s="64">
        <v>5370281477</v>
      </c>
      <c r="S38" s="57" t="s">
        <v>396</v>
      </c>
      <c r="T38" s="64">
        <v>5370281477</v>
      </c>
      <c r="U38" s="59">
        <v>41365</v>
      </c>
      <c r="V38" s="57" t="s">
        <v>397</v>
      </c>
      <c r="W38" s="57"/>
      <c r="X38" s="57" t="s">
        <v>66</v>
      </c>
      <c r="Y38" s="57" t="s">
        <v>67</v>
      </c>
      <c r="Z38" s="57" t="str">
        <f>VLOOKUP(T38,$A$3:$J$461,2,FALSE)</f>
        <v>Michael Sidney Soames</v>
      </c>
      <c r="AA38" s="57">
        <f>VLOOKUP($T38,$A$3:$J$461,3,FALSE)</f>
        <v>3591211157</v>
      </c>
      <c r="AB38" s="59">
        <f>VLOOKUP($T38,$A$3:$J$461,4,FALSE)</f>
        <v>41365</v>
      </c>
      <c r="AC38" s="71">
        <f>VLOOKUP($T38,$A$3:$J$461,6,FALSE)</f>
        <v>0</v>
      </c>
      <c r="AD38" s="57" t="str">
        <f t="shared" si="1"/>
        <v>Low</v>
      </c>
      <c r="AE38" s="57" t="str">
        <f>VLOOKUP($T38,$A$3:$P$461,7,FALSE)</f>
        <v>Low</v>
      </c>
      <c r="AF38" s="57" t="str">
        <f t="shared" si="2"/>
        <v>Independent NED</v>
      </c>
      <c r="AG38" s="57" t="str">
        <f t="shared" si="3"/>
        <v>SD</v>
      </c>
      <c r="AH38" s="57" t="str">
        <f>VLOOKUP($T38,$A$3:$J$461,2,FALSE)</f>
        <v>Michael Sidney Soames</v>
      </c>
    </row>
    <row r="39" spans="1:34" x14ac:dyDescent="0.2">
      <c r="A39" s="63">
        <v>10665911526</v>
      </c>
      <c r="B39" s="57" t="s">
        <v>146</v>
      </c>
      <c r="C39" s="64">
        <v>6871208633</v>
      </c>
      <c r="D39" s="59">
        <v>41334</v>
      </c>
      <c r="E39" s="63">
        <v>10665911526</v>
      </c>
      <c r="F39" s="71">
        <v>14</v>
      </c>
      <c r="G39" s="57" t="str">
        <f t="shared" si="0"/>
        <v>Low</v>
      </c>
      <c r="H39" s="71">
        <v>0</v>
      </c>
      <c r="I39" s="57" t="s">
        <v>44</v>
      </c>
      <c r="J39" s="57" t="s">
        <v>40</v>
      </c>
      <c r="K39" s="57" t="str">
        <f>VLOOKUP($E39,$R$3:$Z$70,2,FALSE)</f>
        <v>AVARAE GLOBAL COINS PLC</v>
      </c>
      <c r="L39" s="59">
        <f>VLOOKUP($E39,$R$3:$Z$70,4,FALSE)</f>
        <v>41334</v>
      </c>
      <c r="M39" s="57" t="str">
        <f>VLOOKUP($E39,$R$3:$Z$70,5,FALSE)</f>
        <v>AVR</v>
      </c>
      <c r="N39" s="57" t="str">
        <f>VLOOKUP($E39,$R$3:$Z$70,6,FALSE)</f>
        <v>FTSE AIM(GBP)</v>
      </c>
      <c r="O39" s="57" t="str">
        <f>VLOOKUP($E39,$R$3:$Z$70,7,FALSE)</f>
        <v>Speciality &amp; Other Finance</v>
      </c>
      <c r="P39" s="57" t="str">
        <f>VLOOKUP($E39,$R$3:$Z$70,8,FALSE)</f>
        <v>Isle Of Man</v>
      </c>
      <c r="R39" s="64">
        <v>2599712281</v>
      </c>
      <c r="S39" s="57" t="s">
        <v>402</v>
      </c>
      <c r="T39" s="64">
        <v>2599712281</v>
      </c>
      <c r="U39" s="59">
        <v>41334</v>
      </c>
      <c r="V39" s="57" t="s">
        <v>403</v>
      </c>
      <c r="W39" s="57"/>
      <c r="X39" s="57" t="s">
        <v>404</v>
      </c>
      <c r="Y39" s="57" t="s">
        <v>405</v>
      </c>
      <c r="Z39" s="57" t="str">
        <f>VLOOKUP(T39,$A$3:$J$461,2,FALSE)</f>
        <v>Didier Hirsch</v>
      </c>
      <c r="AA39" s="57">
        <f>VLOOKUP($T39,$A$3:$J$461,3,FALSE)</f>
        <v>2260312235</v>
      </c>
      <c r="AB39" s="59">
        <f>VLOOKUP($T39,$A$3:$J$461,4,FALSE)</f>
        <v>41334</v>
      </c>
      <c r="AC39" s="71">
        <f>VLOOKUP($T39,$A$3:$J$461,6,FALSE)</f>
        <v>40</v>
      </c>
      <c r="AD39" s="57" t="str">
        <f t="shared" si="1"/>
        <v>Low</v>
      </c>
      <c r="AE39" s="57" t="str">
        <f>VLOOKUP($T39,$A$3:$P$461,7,FALSE)</f>
        <v>Low</v>
      </c>
      <c r="AF39" s="57" t="str">
        <f t="shared" si="2"/>
        <v>Independent Director</v>
      </c>
      <c r="AG39" s="57" t="str">
        <f t="shared" si="3"/>
        <v>SD</v>
      </c>
      <c r="AH39" s="57" t="str">
        <f>VLOOKUP($T39,$A$3:$J$461,2,FALSE)</f>
        <v>Didier Hirsch</v>
      </c>
    </row>
    <row r="40" spans="1:34" x14ac:dyDescent="0.2">
      <c r="A40" s="63">
        <v>8285212683</v>
      </c>
      <c r="B40" s="57" t="s">
        <v>606</v>
      </c>
      <c r="C40" s="64">
        <v>3596436932</v>
      </c>
      <c r="D40" s="59">
        <v>41306</v>
      </c>
      <c r="E40" s="63">
        <v>8285212683</v>
      </c>
      <c r="F40" s="71">
        <v>206</v>
      </c>
      <c r="G40" s="57" t="str">
        <f t="shared" si="0"/>
        <v>Middle</v>
      </c>
      <c r="H40" s="71">
        <v>0</v>
      </c>
      <c r="I40" s="57" t="s">
        <v>59</v>
      </c>
      <c r="J40" s="57" t="s">
        <v>56</v>
      </c>
      <c r="K40" s="57" t="str">
        <f>VLOOKUP($E40,$R$3:$Z$70,2,FALSE)</f>
        <v>STOBART GROUP LTD (Westbury Property Fund Ltd prior to 10/2007)</v>
      </c>
      <c r="L40" s="59">
        <f>VLOOKUP($E40,$R$3:$Z$70,4,FALSE)</f>
        <v>41306</v>
      </c>
      <c r="M40" s="57" t="str">
        <f>VLOOKUP($E40,$R$3:$Z$70,5,FALSE)</f>
        <v>STOR, STOB</v>
      </c>
      <c r="N40" s="57" t="str">
        <f>VLOOKUP($E40,$R$3:$Z$70,6,FALSE)</f>
        <v>FTSE SMALL CAP</v>
      </c>
      <c r="O40" s="57" t="str">
        <f>VLOOKUP($E40,$R$3:$Z$70,7,FALSE)</f>
        <v>Real Estate</v>
      </c>
      <c r="P40" s="57" t="str">
        <f>VLOOKUP($E40,$R$3:$Z$70,8,FALSE)</f>
        <v>Guernsey</v>
      </c>
      <c r="R40" s="64">
        <v>9638024918</v>
      </c>
      <c r="S40" s="57" t="s">
        <v>415</v>
      </c>
      <c r="T40" s="64">
        <v>9638024918</v>
      </c>
      <c r="U40" s="59">
        <v>41426</v>
      </c>
      <c r="V40" s="57" t="s">
        <v>416</v>
      </c>
      <c r="W40" s="57"/>
      <c r="X40" s="57" t="s">
        <v>66</v>
      </c>
      <c r="Y40" s="57" t="s">
        <v>67</v>
      </c>
      <c r="Z40" s="57" t="str">
        <f>VLOOKUP(T40,$A$3:$J$461,2,FALSE)</f>
        <v>Alan Henry Clifton</v>
      </c>
      <c r="AA40" s="57">
        <f>VLOOKUP($T40,$A$3:$J$461,3,FALSE)</f>
        <v>5504504690</v>
      </c>
      <c r="AB40" s="59">
        <f>VLOOKUP($T40,$A$3:$J$461,4,FALSE)</f>
        <v>41426</v>
      </c>
      <c r="AC40" s="71">
        <f>VLOOKUP($T40,$A$3:$J$461,6,FALSE)</f>
        <v>43</v>
      </c>
      <c r="AD40" s="57" t="str">
        <f t="shared" si="1"/>
        <v>Low</v>
      </c>
      <c r="AE40" s="57" t="str">
        <f>VLOOKUP($T40,$A$3:$P$461,7,FALSE)</f>
        <v>Low</v>
      </c>
      <c r="AF40" s="57" t="str">
        <f t="shared" si="2"/>
        <v>Independent NED</v>
      </c>
      <c r="AG40" s="57" t="str">
        <f t="shared" si="3"/>
        <v>SD</v>
      </c>
      <c r="AH40" s="57" t="str">
        <f>VLOOKUP($T40,$A$3:$J$461,2,FALSE)</f>
        <v>Alan Henry Clifton</v>
      </c>
    </row>
    <row r="41" spans="1:34" ht="17" customHeight="1" x14ac:dyDescent="0.2">
      <c r="A41" s="63">
        <v>14297387641</v>
      </c>
      <c r="B41" s="57" t="s">
        <v>476</v>
      </c>
      <c r="C41" s="64">
        <v>5518344902</v>
      </c>
      <c r="D41" s="59">
        <v>41275</v>
      </c>
      <c r="E41" s="63">
        <v>14297387641</v>
      </c>
      <c r="F41" s="71">
        <v>29</v>
      </c>
      <c r="G41" s="57" t="str">
        <f t="shared" si="0"/>
        <v>Low</v>
      </c>
      <c r="H41" s="71">
        <v>0</v>
      </c>
      <c r="I41" s="57" t="s">
        <v>44</v>
      </c>
      <c r="J41" s="57" t="s">
        <v>40</v>
      </c>
      <c r="K41" s="57" t="str">
        <f>VLOOKUP($E41,$R$3:$Z$70,2,FALSE)</f>
        <v>ORA CAPITAL PARTNERS LTD (De-listed 06/2013)</v>
      </c>
      <c r="L41" s="59">
        <f>VLOOKUP($E41,$R$3:$Z$70,4,FALSE)</f>
        <v>41275</v>
      </c>
      <c r="M41" s="57" t="str">
        <f>VLOOKUP($E41,$R$3:$Z$70,5,FALSE)</f>
        <v>ORA</v>
      </c>
      <c r="N41" s="57">
        <f>VLOOKUP($E41,$R$3:$Z$70,6,FALSE)</f>
        <v>0</v>
      </c>
      <c r="O41" s="57" t="str">
        <f>VLOOKUP($E41,$R$3:$Z$70,7,FALSE)</f>
        <v>Private Equity</v>
      </c>
      <c r="P41" s="57" t="str">
        <f>VLOOKUP($E41,$R$3:$Z$70,8,FALSE)</f>
        <v>Guernsey</v>
      </c>
      <c r="R41" s="64">
        <v>14435677780</v>
      </c>
      <c r="S41" s="57" t="s">
        <v>421</v>
      </c>
      <c r="T41" s="64">
        <v>14435677780</v>
      </c>
      <c r="U41" s="59">
        <v>41334</v>
      </c>
      <c r="V41" s="57" t="s">
        <v>422</v>
      </c>
      <c r="W41" s="57" t="s">
        <v>85</v>
      </c>
      <c r="X41" s="57" t="s">
        <v>66</v>
      </c>
      <c r="Y41" s="57" t="s">
        <v>37</v>
      </c>
      <c r="Z41" s="57" t="str">
        <f>VLOOKUP(T41,$A$3:$J$461,2,FALSE)</f>
        <v>Alex David Waters</v>
      </c>
      <c r="AA41" s="57">
        <f>VLOOKUP($T41,$A$3:$J$461,3,FALSE)</f>
        <v>104822712809</v>
      </c>
      <c r="AB41" s="59">
        <f>VLOOKUP($T41,$A$3:$J$461,4,FALSE)</f>
        <v>41334</v>
      </c>
      <c r="AC41" s="71">
        <f>VLOOKUP($T41,$A$3:$J$461,6,FALSE)</f>
        <v>36</v>
      </c>
      <c r="AD41" s="57" t="str">
        <f t="shared" si="1"/>
        <v>Low</v>
      </c>
      <c r="AE41" s="57" t="str">
        <f>VLOOKUP($T41,$A$3:$P$461,7,FALSE)</f>
        <v>Low</v>
      </c>
      <c r="AF41" s="57" t="str">
        <f t="shared" si="2"/>
        <v>Independent NED</v>
      </c>
      <c r="AG41" s="57" t="str">
        <f t="shared" si="3"/>
        <v>SD</v>
      </c>
      <c r="AH41" s="57" t="str">
        <f>VLOOKUP($T41,$A$3:$J$461,2,FALSE)</f>
        <v>Alex David Waters</v>
      </c>
    </row>
    <row r="42" spans="1:34" x14ac:dyDescent="0.2">
      <c r="A42" s="63">
        <v>14297387641</v>
      </c>
      <c r="B42" s="57" t="s">
        <v>476</v>
      </c>
      <c r="C42" s="64">
        <v>5518344902</v>
      </c>
      <c r="D42" s="59">
        <v>41426</v>
      </c>
      <c r="E42" s="63">
        <v>14297387641</v>
      </c>
      <c r="F42" s="71">
        <v>0</v>
      </c>
      <c r="G42" s="57" t="str">
        <f t="shared" si="0"/>
        <v>Low</v>
      </c>
      <c r="H42" s="71">
        <v>0</v>
      </c>
      <c r="I42" s="57" t="s">
        <v>44</v>
      </c>
      <c r="J42" s="57" t="s">
        <v>40</v>
      </c>
      <c r="K42" s="57" t="str">
        <f>VLOOKUP($E42,$R$3:$Z$70,2,FALSE)</f>
        <v>ORA CAPITAL PARTNERS LTD (De-listed 06/2013)</v>
      </c>
      <c r="L42" s="59">
        <f>VLOOKUP($E42,$R$3:$Z$70,4,FALSE)</f>
        <v>41275</v>
      </c>
      <c r="M42" s="57" t="str">
        <f>VLOOKUP($E42,$R$3:$Z$70,5,FALSE)</f>
        <v>ORA</v>
      </c>
      <c r="N42" s="57">
        <f>VLOOKUP($E42,$R$3:$Z$70,6,FALSE)</f>
        <v>0</v>
      </c>
      <c r="O42" s="57" t="str">
        <f>VLOOKUP($E42,$R$3:$Z$70,7,FALSE)</f>
        <v>Private Equity</v>
      </c>
      <c r="P42" s="57" t="str">
        <f>VLOOKUP($E42,$R$3:$Z$70,8,FALSE)</f>
        <v>Guernsey</v>
      </c>
      <c r="R42" s="64">
        <v>288904838</v>
      </c>
      <c r="S42" s="57" t="s">
        <v>431</v>
      </c>
      <c r="T42" s="64">
        <v>288904838</v>
      </c>
      <c r="U42" s="59">
        <v>41334</v>
      </c>
      <c r="V42" s="57" t="s">
        <v>432</v>
      </c>
      <c r="W42" s="57" t="s">
        <v>241</v>
      </c>
      <c r="X42" s="57" t="s">
        <v>433</v>
      </c>
      <c r="Y42" s="57" t="s">
        <v>170</v>
      </c>
      <c r="Z42" s="57" t="str">
        <f>VLOOKUP(T42,$A$3:$J$461,2,FALSE)</f>
        <v>Andrew Robert Bonfield</v>
      </c>
      <c r="AA42" s="57">
        <f>VLOOKUP($T42,$A$3:$J$461,3,FALSE)</f>
        <v>157112880</v>
      </c>
      <c r="AB42" s="59">
        <f>VLOOKUP($T42,$A$3:$J$461,4,FALSE)</f>
        <v>41334</v>
      </c>
      <c r="AC42" s="71">
        <f>VLOOKUP($T42,$A$3:$J$461,6,FALSE)</f>
        <v>841</v>
      </c>
      <c r="AD42" s="57" t="str">
        <f t="shared" si="1"/>
        <v>High</v>
      </c>
      <c r="AE42" s="57" t="str">
        <f>VLOOKUP($T42,$A$3:$P$461,7,FALSE)</f>
        <v>High</v>
      </c>
      <c r="AF42" s="57" t="str">
        <f t="shared" si="2"/>
        <v>GFD</v>
      </c>
      <c r="AG42" s="57" t="str">
        <f t="shared" si="3"/>
        <v>ED</v>
      </c>
      <c r="AH42" s="57" t="str">
        <f>VLOOKUP($T42,$A$3:$J$461,2,FALSE)</f>
        <v>Andrew Robert Bonfield</v>
      </c>
    </row>
    <row r="43" spans="1:34" x14ac:dyDescent="0.2">
      <c r="A43" s="63">
        <v>93892312339</v>
      </c>
      <c r="B43" s="57" t="s">
        <v>511</v>
      </c>
      <c r="C43" s="64">
        <v>5458733894</v>
      </c>
      <c r="D43" s="59">
        <v>41334</v>
      </c>
      <c r="E43" s="63">
        <v>93892312339</v>
      </c>
      <c r="F43" s="71">
        <v>1241</v>
      </c>
      <c r="G43" s="57" t="str">
        <f t="shared" si="0"/>
        <v>High</v>
      </c>
      <c r="H43" s="71">
        <v>0</v>
      </c>
      <c r="I43" s="57" t="s">
        <v>109</v>
      </c>
      <c r="J43" s="57" t="s">
        <v>56</v>
      </c>
      <c r="K43" s="57" t="str">
        <f>VLOOKUP($E43,$R$3:$Z$70,2,FALSE)</f>
        <v>PROSPERITY MINERALS HOLDINGS LTD (De-listed 10/2013)</v>
      </c>
      <c r="L43" s="59">
        <f>VLOOKUP($E43,$R$3:$Z$70,4,FALSE)</f>
        <v>41334</v>
      </c>
      <c r="M43" s="57" t="str">
        <f>VLOOKUP($E43,$R$3:$Z$70,5,FALSE)</f>
        <v>PMHL</v>
      </c>
      <c r="N43" s="57">
        <f>VLOOKUP($E43,$R$3:$Z$70,6,FALSE)</f>
        <v>0</v>
      </c>
      <c r="O43" s="57" t="str">
        <f>VLOOKUP($E43,$R$3:$Z$70,7,FALSE)</f>
        <v>Construction &amp; Building Materials</v>
      </c>
      <c r="P43" s="57" t="str">
        <f>VLOOKUP($E43,$R$3:$Z$70,8,FALSE)</f>
        <v>Jersey</v>
      </c>
      <c r="R43" s="64">
        <v>16456379687</v>
      </c>
      <c r="S43" s="57" t="s">
        <v>448</v>
      </c>
      <c r="T43" s="64">
        <v>16456379687</v>
      </c>
      <c r="U43" s="59">
        <v>41334</v>
      </c>
      <c r="V43" s="57" t="s">
        <v>449</v>
      </c>
      <c r="W43" s="57" t="s">
        <v>85</v>
      </c>
      <c r="X43" s="57" t="s">
        <v>66</v>
      </c>
      <c r="Y43" s="57" t="s">
        <v>67</v>
      </c>
      <c r="Z43" s="57" t="str">
        <f>VLOOKUP(T43,$A$3:$J$461,2,FALSE)</f>
        <v>Allan Stevenson Lockhart</v>
      </c>
      <c r="AA43" s="57">
        <f>VLOOKUP($T43,$A$3:$J$461,3,FALSE)</f>
        <v>10995582663</v>
      </c>
      <c r="AB43" s="59">
        <f>VLOOKUP($T43,$A$3:$J$461,4,FALSE)</f>
        <v>41334</v>
      </c>
      <c r="AC43" s="71">
        <f>VLOOKUP($T43,$A$3:$J$461,6,FALSE)</f>
        <v>368</v>
      </c>
      <c r="AD43" s="57" t="str">
        <f t="shared" si="1"/>
        <v>High</v>
      </c>
      <c r="AE43" s="57" t="str">
        <f>VLOOKUP($T43,$A$3:$P$461,7,FALSE)</f>
        <v>High</v>
      </c>
      <c r="AF43" s="57" t="str">
        <f t="shared" si="2"/>
        <v>Property Director</v>
      </c>
      <c r="AG43" s="57" t="str">
        <f t="shared" si="3"/>
        <v>ED</v>
      </c>
      <c r="AH43" s="57" t="str">
        <f>VLOOKUP($T43,$A$3:$J$461,2,FALSE)</f>
        <v>Allan Stevenson Lockhart</v>
      </c>
    </row>
    <row r="44" spans="1:34" x14ac:dyDescent="0.2">
      <c r="A44" s="63">
        <v>93892312339</v>
      </c>
      <c r="B44" s="57" t="s">
        <v>511</v>
      </c>
      <c r="C44" s="64">
        <v>5458733894</v>
      </c>
      <c r="D44" s="59">
        <v>41548</v>
      </c>
      <c r="E44" s="63">
        <v>93892312339</v>
      </c>
      <c r="F44" s="71">
        <v>0</v>
      </c>
      <c r="G44" s="57" t="str">
        <f t="shared" si="0"/>
        <v>Low</v>
      </c>
      <c r="H44" s="71">
        <v>0</v>
      </c>
      <c r="I44" s="57" t="s">
        <v>109</v>
      </c>
      <c r="J44" s="57" t="s">
        <v>56</v>
      </c>
      <c r="K44" s="57" t="str">
        <f>VLOOKUP($E44,$R$3:$Z$70,2,FALSE)</f>
        <v>PROSPERITY MINERALS HOLDINGS LTD (De-listed 10/2013)</v>
      </c>
      <c r="L44" s="59">
        <f>VLOOKUP($E44,$R$3:$Z$70,4,FALSE)</f>
        <v>41334</v>
      </c>
      <c r="M44" s="57" t="str">
        <f>VLOOKUP($E44,$R$3:$Z$70,5,FALSE)</f>
        <v>PMHL</v>
      </c>
      <c r="N44" s="57">
        <f>VLOOKUP($E44,$R$3:$Z$70,6,FALSE)</f>
        <v>0</v>
      </c>
      <c r="O44" s="57" t="str">
        <f>VLOOKUP($E44,$R$3:$Z$70,7,FALSE)</f>
        <v>Construction &amp; Building Materials</v>
      </c>
      <c r="P44" s="57" t="str">
        <f>VLOOKUP($E44,$R$3:$Z$70,8,FALSE)</f>
        <v>Jersey</v>
      </c>
      <c r="R44" s="64">
        <v>11189783156</v>
      </c>
      <c r="S44" s="57" t="s">
        <v>462</v>
      </c>
      <c r="T44" s="64">
        <v>11189783156</v>
      </c>
      <c r="U44" s="59">
        <v>41334</v>
      </c>
      <c r="V44" s="57" t="s">
        <v>463</v>
      </c>
      <c r="W44" s="57" t="s">
        <v>85</v>
      </c>
      <c r="X44" s="57" t="s">
        <v>433</v>
      </c>
      <c r="Y44" s="57" t="s">
        <v>86</v>
      </c>
      <c r="Z44" s="57" t="str">
        <f>VLOOKUP(T44,$A$3:$J$461,2,FALSE)</f>
        <v>Arvind Gupta</v>
      </c>
      <c r="AA44" s="57">
        <f>VLOOKUP($T44,$A$3:$J$461,3,FALSE)</f>
        <v>10611181204</v>
      </c>
      <c r="AB44" s="59">
        <f>VLOOKUP($T44,$A$3:$J$461,4,FALSE)</f>
        <v>41334</v>
      </c>
      <c r="AC44" s="71">
        <f>VLOOKUP($T44,$A$3:$J$461,6,FALSE)</f>
        <v>332</v>
      </c>
      <c r="AD44" s="57" t="str">
        <f t="shared" si="1"/>
        <v>High</v>
      </c>
      <c r="AE44" s="57" t="str">
        <f>VLOOKUP($T44,$A$3:$P$461,7,FALSE)</f>
        <v>High</v>
      </c>
      <c r="AF44" s="57" t="str">
        <f t="shared" si="2"/>
        <v>CEO/MD</v>
      </c>
      <c r="AG44" s="57" t="str">
        <f t="shared" si="3"/>
        <v>ED</v>
      </c>
      <c r="AH44" s="57" t="str">
        <f>VLOOKUP($T44,$A$3:$J$461,2,FALSE)</f>
        <v>Arvind Gupta</v>
      </c>
    </row>
    <row r="45" spans="1:34" x14ac:dyDescent="0.2">
      <c r="A45" s="63">
        <v>8285212683</v>
      </c>
      <c r="B45" s="57" t="s">
        <v>609</v>
      </c>
      <c r="C45" s="64">
        <v>6428012396</v>
      </c>
      <c r="D45" s="59">
        <v>41306</v>
      </c>
      <c r="E45" s="63">
        <v>8285212683</v>
      </c>
      <c r="F45" s="71">
        <v>232</v>
      </c>
      <c r="G45" s="57" t="str">
        <f t="shared" si="0"/>
        <v>Middle</v>
      </c>
      <c r="H45" s="71">
        <v>0</v>
      </c>
      <c r="I45" s="57" t="s">
        <v>217</v>
      </c>
      <c r="J45" s="57" t="s">
        <v>56</v>
      </c>
      <c r="K45" s="57" t="str">
        <f>VLOOKUP($E45,$R$3:$Z$70,2,FALSE)</f>
        <v>STOBART GROUP LTD (Westbury Property Fund Ltd prior to 10/2007)</v>
      </c>
      <c r="L45" s="59">
        <f>VLOOKUP($E45,$R$3:$Z$70,4,FALSE)</f>
        <v>41306</v>
      </c>
      <c r="M45" s="57" t="str">
        <f>VLOOKUP($E45,$R$3:$Z$70,5,FALSE)</f>
        <v>STOR, STOB</v>
      </c>
      <c r="N45" s="57" t="str">
        <f>VLOOKUP($E45,$R$3:$Z$70,6,FALSE)</f>
        <v>FTSE SMALL CAP</v>
      </c>
      <c r="O45" s="57" t="str">
        <f>VLOOKUP($E45,$R$3:$Z$70,7,FALSE)</f>
        <v>Real Estate</v>
      </c>
      <c r="P45" s="57" t="str">
        <f>VLOOKUP($E45,$R$3:$Z$70,8,FALSE)</f>
        <v>Guernsey</v>
      </c>
      <c r="R45" s="64">
        <v>14297387641</v>
      </c>
      <c r="S45" s="57" t="s">
        <v>471</v>
      </c>
      <c r="T45" s="64">
        <v>14297387641</v>
      </c>
      <c r="U45" s="59">
        <v>41275</v>
      </c>
      <c r="V45" s="57" t="s">
        <v>472</v>
      </c>
      <c r="W45" s="57"/>
      <c r="X45" s="57" t="s">
        <v>473</v>
      </c>
      <c r="Y45" s="57" t="s">
        <v>67</v>
      </c>
      <c r="Z45" s="57" t="str">
        <f>VLOOKUP(T45,$A$3:$J$461,2,FALSE)</f>
        <v>Beatrice Hannah Hollond</v>
      </c>
      <c r="AA45" s="57">
        <f>VLOOKUP($T45,$A$3:$J$461,3,FALSE)</f>
        <v>5518344902</v>
      </c>
      <c r="AB45" s="59">
        <f>VLOOKUP($T45,$A$3:$J$461,4,FALSE)</f>
        <v>41275</v>
      </c>
      <c r="AC45" s="71">
        <f>VLOOKUP($T45,$A$3:$J$461,6,FALSE)</f>
        <v>29</v>
      </c>
      <c r="AD45" s="57" t="str">
        <f t="shared" si="1"/>
        <v>Low</v>
      </c>
      <c r="AE45" s="57" t="str">
        <f>VLOOKUP($T45,$A$3:$P$461,7,FALSE)</f>
        <v>Low</v>
      </c>
      <c r="AF45" s="57" t="str">
        <f t="shared" si="2"/>
        <v>NED</v>
      </c>
      <c r="AG45" s="57" t="str">
        <f t="shared" si="3"/>
        <v>SD</v>
      </c>
      <c r="AH45" s="57" t="str">
        <f>VLOOKUP($T45,$A$3:$J$461,2,FALSE)</f>
        <v>Beatrice Hannah Hollond</v>
      </c>
    </row>
    <row r="46" spans="1:34" x14ac:dyDescent="0.2">
      <c r="A46" s="63">
        <v>139364756</v>
      </c>
      <c r="B46" s="57" t="s">
        <v>251</v>
      </c>
      <c r="C46" s="64">
        <v>421146861</v>
      </c>
      <c r="D46" s="59">
        <v>41426</v>
      </c>
      <c r="E46" s="63">
        <v>139364756</v>
      </c>
      <c r="F46" s="71">
        <v>94</v>
      </c>
      <c r="G46" s="57" t="str">
        <f t="shared" si="0"/>
        <v>Low</v>
      </c>
      <c r="H46" s="71">
        <v>0</v>
      </c>
      <c r="I46" s="57" t="s">
        <v>39</v>
      </c>
      <c r="J46" s="57" t="s">
        <v>40</v>
      </c>
      <c r="K46" s="57" t="str">
        <f>VLOOKUP($E46,$R$3:$Z$70,2,FALSE)</f>
        <v>DIAGEO PLC</v>
      </c>
      <c r="L46" s="59">
        <f>VLOOKUP($E46,$R$3:$Z$70,4,FALSE)</f>
        <v>41426</v>
      </c>
      <c r="M46" s="57" t="str">
        <f>VLOOKUP($E46,$R$3:$Z$70,5,FALSE)</f>
        <v xml:space="preserve">DGE, </v>
      </c>
      <c r="N46" s="57" t="str">
        <f>VLOOKUP($E46,$R$3:$Z$70,6,FALSE)</f>
        <v>EUROTOP 100, FTSE 100 (GBP)</v>
      </c>
      <c r="O46" s="57" t="str">
        <f>VLOOKUP($E46,$R$3:$Z$70,7,FALSE)</f>
        <v>Beverages</v>
      </c>
      <c r="P46" s="57" t="str">
        <f>VLOOKUP($E46,$R$3:$Z$70,8,FALSE)</f>
        <v>United Kingdom - England</v>
      </c>
      <c r="R46" s="64">
        <v>14297387641</v>
      </c>
      <c r="S46" s="57" t="s">
        <v>471</v>
      </c>
      <c r="T46" s="64">
        <v>14297387641</v>
      </c>
      <c r="U46" s="59">
        <v>41426</v>
      </c>
      <c r="V46" s="57" t="s">
        <v>472</v>
      </c>
      <c r="W46" s="57"/>
      <c r="X46" s="57" t="s">
        <v>473</v>
      </c>
      <c r="Y46" s="57" t="s">
        <v>67</v>
      </c>
      <c r="Z46" s="57" t="str">
        <f>VLOOKUP(T46,$A$3:$J$461,2,FALSE)</f>
        <v>Beatrice Hannah Hollond</v>
      </c>
      <c r="AA46" s="57">
        <f>VLOOKUP($T46,$A$3:$J$461,3,FALSE)</f>
        <v>5518344902</v>
      </c>
      <c r="AB46" s="59">
        <f>VLOOKUP($T46,$A$3:$J$461,4,FALSE)</f>
        <v>41275</v>
      </c>
      <c r="AC46" s="71">
        <f>VLOOKUP($T46,$A$3:$J$461,6,FALSE)</f>
        <v>29</v>
      </c>
      <c r="AD46" s="57" t="str">
        <f t="shared" si="1"/>
        <v>Low</v>
      </c>
      <c r="AE46" s="57" t="str">
        <f>VLOOKUP($T46,$A$3:$P$461,7,FALSE)</f>
        <v>Low</v>
      </c>
      <c r="AF46" s="57" t="str">
        <f t="shared" si="2"/>
        <v>NED</v>
      </c>
      <c r="AG46" s="57" t="str">
        <f t="shared" si="3"/>
        <v>SD</v>
      </c>
      <c r="AH46" s="57" t="str">
        <f>VLOOKUP($T46,$A$3:$J$461,2,FALSE)</f>
        <v>Beatrice Hannah Hollond</v>
      </c>
    </row>
    <row r="47" spans="1:34" x14ac:dyDescent="0.2">
      <c r="A47" s="63">
        <v>61851211498</v>
      </c>
      <c r="B47" s="57" t="s">
        <v>193</v>
      </c>
      <c r="C47" s="64">
        <v>1104012128</v>
      </c>
      <c r="D47" s="59">
        <v>41306</v>
      </c>
      <c r="E47" s="63">
        <v>61851211498</v>
      </c>
      <c r="F47" s="71">
        <v>65</v>
      </c>
      <c r="G47" s="57" t="str">
        <f t="shared" si="0"/>
        <v>Low</v>
      </c>
      <c r="H47" s="71">
        <v>0</v>
      </c>
      <c r="I47" s="57" t="s">
        <v>39</v>
      </c>
      <c r="J47" s="57" t="s">
        <v>40</v>
      </c>
      <c r="K47" s="57" t="str">
        <f>VLOOKUP($E47,$R$3:$Z$70,2,FALSE)</f>
        <v>C&amp;C GROUP PLC</v>
      </c>
      <c r="L47" s="59">
        <f>VLOOKUP($E47,$R$3:$Z$70,4,FALSE)</f>
        <v>41306</v>
      </c>
      <c r="M47" s="57" t="str">
        <f>VLOOKUP($E47,$R$3:$Z$70,5,FALSE)</f>
        <v>GCC</v>
      </c>
      <c r="N47" s="57" t="str">
        <f>VLOOKUP($E47,$R$3:$Z$70,6,FALSE)</f>
        <v xml:space="preserve">ISEQ OVERALL </v>
      </c>
      <c r="O47" s="57" t="str">
        <f>VLOOKUP($E47,$R$3:$Z$70,7,FALSE)</f>
        <v>Beverages</v>
      </c>
      <c r="P47" s="57" t="str">
        <f>VLOOKUP($E47,$R$3:$Z$70,8,FALSE)</f>
        <v>Republic Of Ireland</v>
      </c>
      <c r="R47" s="64">
        <v>8804187367</v>
      </c>
      <c r="S47" s="57" t="s">
        <v>479</v>
      </c>
      <c r="T47" s="64">
        <v>8804187367</v>
      </c>
      <c r="U47" s="59">
        <v>41275</v>
      </c>
      <c r="V47" s="57" t="s">
        <v>480</v>
      </c>
      <c r="W47" s="57"/>
      <c r="X47" s="57" t="s">
        <v>66</v>
      </c>
      <c r="Y47" s="57" t="s">
        <v>481</v>
      </c>
      <c r="Z47" s="57" t="str">
        <f>VLOOKUP(T47,$A$3:$J$461,2,FALSE)</f>
        <v>Amir Rosentuler</v>
      </c>
      <c r="AA47" s="57">
        <f>VLOOKUP($T47,$A$3:$J$461,3,FALSE)</f>
        <v>7782507444</v>
      </c>
      <c r="AB47" s="59">
        <f>VLOOKUP($T47,$A$3:$J$461,4,FALSE)</f>
        <v>41275</v>
      </c>
      <c r="AC47" s="71">
        <f>VLOOKUP($T47,$A$3:$J$461,6,FALSE)</f>
        <v>0</v>
      </c>
      <c r="AD47" s="57" t="str">
        <f t="shared" si="1"/>
        <v>Low</v>
      </c>
      <c r="AE47" s="57" t="str">
        <f>VLOOKUP($T47,$A$3:$P$461,7,FALSE)</f>
        <v>Low</v>
      </c>
      <c r="AF47" s="57" t="str">
        <f t="shared" si="2"/>
        <v>Independent NED</v>
      </c>
      <c r="AG47" s="57" t="str">
        <f t="shared" si="3"/>
        <v>SD</v>
      </c>
      <c r="AH47" s="57" t="str">
        <f>VLOOKUP($T47,$A$3:$J$461,2,FALSE)</f>
        <v>Amir Rosentuler</v>
      </c>
    </row>
    <row r="48" spans="1:34" x14ac:dyDescent="0.2">
      <c r="A48" s="63">
        <v>8506142880</v>
      </c>
      <c r="B48" s="57" t="s">
        <v>303</v>
      </c>
      <c r="C48" s="64">
        <v>51826811734</v>
      </c>
      <c r="D48" s="59">
        <v>41306</v>
      </c>
      <c r="E48" s="63">
        <v>8506142880</v>
      </c>
      <c r="F48" s="71">
        <v>187</v>
      </c>
      <c r="G48" s="57" t="str">
        <f t="shared" si="0"/>
        <v>Middle</v>
      </c>
      <c r="H48" s="71">
        <v>116</v>
      </c>
      <c r="I48" s="57" t="s">
        <v>129</v>
      </c>
      <c r="J48" s="57" t="s">
        <v>56</v>
      </c>
      <c r="K48" s="57" t="str">
        <f>VLOOKUP($E48,$R$3:$Z$70,2,FALSE)</f>
        <v>FIRST DERIVATIVES PLC (1st DERIVATIVES)</v>
      </c>
      <c r="L48" s="59">
        <f>VLOOKUP($E48,$R$3:$Z$70,4,FALSE)</f>
        <v>41306</v>
      </c>
      <c r="M48" s="57" t="str">
        <f>VLOOKUP($E48,$R$3:$Z$70,5,FALSE)</f>
        <v>FDP, GYQ</v>
      </c>
      <c r="N48" s="57" t="str">
        <f>VLOOKUP($E48,$R$3:$Z$70,6,FALSE)</f>
        <v xml:space="preserve">FTSE AIM(GBP), ISEQ OVERALL </v>
      </c>
      <c r="O48" s="57" t="str">
        <f>VLOOKUP($E48,$R$3:$Z$70,7,FALSE)</f>
        <v>Software &amp; Computer Services</v>
      </c>
      <c r="P48" s="57" t="str">
        <f>VLOOKUP($E48,$R$3:$Z$70,8,FALSE)</f>
        <v>United Kingdom - Northern Ireland</v>
      </c>
      <c r="R48" s="64">
        <v>310897322</v>
      </c>
      <c r="S48" s="57" t="s">
        <v>487</v>
      </c>
      <c r="T48" s="64">
        <v>310897322</v>
      </c>
      <c r="U48" s="59">
        <v>41334</v>
      </c>
      <c r="V48" s="57" t="s">
        <v>488</v>
      </c>
      <c r="W48" s="57"/>
      <c r="X48" s="57" t="s">
        <v>77</v>
      </c>
      <c r="Y48" s="57" t="s">
        <v>67</v>
      </c>
      <c r="Z48" s="57" t="str">
        <f>VLOOKUP(T48,$A$3:$J$461,2,FALSE)</f>
        <v>Christopher (Chris) Harwood Mills</v>
      </c>
      <c r="AA48" s="57">
        <f>VLOOKUP($T48,$A$3:$J$461,3,FALSE)</f>
        <v>26772801</v>
      </c>
      <c r="AB48" s="59">
        <f>VLOOKUP($T48,$A$3:$J$461,4,FALSE)</f>
        <v>41334</v>
      </c>
      <c r="AC48" s="71">
        <f>VLOOKUP($T48,$A$3:$J$461,6,FALSE)</f>
        <v>21</v>
      </c>
      <c r="AD48" s="57" t="str">
        <f t="shared" si="1"/>
        <v>Low</v>
      </c>
      <c r="AE48" s="57" t="str">
        <f>VLOOKUP($T48,$A$3:$P$461,7,FALSE)</f>
        <v>Low</v>
      </c>
      <c r="AF48" s="57" t="str">
        <f t="shared" si="2"/>
        <v>NED</v>
      </c>
      <c r="AG48" s="57" t="str">
        <f t="shared" si="3"/>
        <v>SD</v>
      </c>
      <c r="AH48" s="57" t="str">
        <f>VLOOKUP($T48,$A$3:$J$461,2,FALSE)</f>
        <v>Christopher (Chris) Harwood Mills</v>
      </c>
    </row>
    <row r="49" spans="1:34" ht="17" customHeight="1" x14ac:dyDescent="0.2">
      <c r="A49" s="63">
        <v>92231311118</v>
      </c>
      <c r="B49" s="57" t="s">
        <v>288</v>
      </c>
      <c r="C49" s="64">
        <v>5367511374</v>
      </c>
      <c r="D49" s="59">
        <v>41334</v>
      </c>
      <c r="E49" s="63">
        <v>92231311118</v>
      </c>
      <c r="F49" s="71">
        <v>322</v>
      </c>
      <c r="G49" s="57" t="str">
        <f t="shared" si="0"/>
        <v>High</v>
      </c>
      <c r="H49" s="71">
        <v>526</v>
      </c>
      <c r="I49" s="57" t="s">
        <v>217</v>
      </c>
      <c r="J49" s="57" t="s">
        <v>56</v>
      </c>
      <c r="K49" s="57" t="str">
        <f>VLOOKUP($E49,$R$3:$Z$70,2,FALSE)</f>
        <v>EXPERIAN PLC (Experian Group Ltd prior to 07/2008)</v>
      </c>
      <c r="L49" s="59">
        <f>VLOOKUP($E49,$R$3:$Z$70,4,FALSE)</f>
        <v>41334</v>
      </c>
      <c r="M49" s="57" t="str">
        <f>VLOOKUP($E49,$R$3:$Z$70,5,FALSE)</f>
        <v>EXPN</v>
      </c>
      <c r="N49" s="57" t="str">
        <f>VLOOKUP($E49,$R$3:$Z$70,6,FALSE)</f>
        <v>FTSE 100 (GBP)</v>
      </c>
      <c r="O49" s="57" t="str">
        <f>VLOOKUP($E49,$R$3:$Z$70,7,FALSE)</f>
        <v>Business Services</v>
      </c>
      <c r="P49" s="57" t="str">
        <f>VLOOKUP($E49,$R$3:$Z$70,8,FALSE)</f>
        <v>Jersey</v>
      </c>
      <c r="R49" s="64">
        <v>10062929608</v>
      </c>
      <c r="S49" s="57" t="s">
        <v>496</v>
      </c>
      <c r="T49" s="64">
        <v>10062929608</v>
      </c>
      <c r="U49" s="59">
        <v>41395</v>
      </c>
      <c r="V49" s="57" t="s">
        <v>497</v>
      </c>
      <c r="W49" s="57" t="s">
        <v>85</v>
      </c>
      <c r="X49" s="57" t="s">
        <v>498</v>
      </c>
      <c r="Y49" s="57" t="s">
        <v>37</v>
      </c>
      <c r="Z49" s="57" t="str">
        <f>VLOOKUP(T49,$A$3:$J$461,2,FALSE)</f>
        <v>Declan Anthony Sheeran</v>
      </c>
      <c r="AA49" s="57">
        <f>VLOOKUP($T49,$A$3:$J$461,3,FALSE)</f>
        <v>13134016308</v>
      </c>
      <c r="AB49" s="59">
        <f>VLOOKUP($T49,$A$3:$J$461,4,FALSE)</f>
        <v>41395</v>
      </c>
      <c r="AC49" s="71">
        <f>VLOOKUP($T49,$A$3:$J$461,6,FALSE)</f>
        <v>11</v>
      </c>
      <c r="AD49" s="57" t="str">
        <f t="shared" si="1"/>
        <v>Low</v>
      </c>
      <c r="AE49" s="57" t="str">
        <f>VLOOKUP($T49,$A$3:$P$461,7,FALSE)</f>
        <v>Low</v>
      </c>
      <c r="AF49" s="57" t="str">
        <f t="shared" si="2"/>
        <v>NED</v>
      </c>
      <c r="AG49" s="57" t="str">
        <f t="shared" si="3"/>
        <v>SD</v>
      </c>
      <c r="AH49" s="57" t="str">
        <f>VLOOKUP($T49,$A$3:$J$461,2,FALSE)</f>
        <v>Declan Anthony Sheeran</v>
      </c>
    </row>
    <row r="50" spans="1:34" x14ac:dyDescent="0.2">
      <c r="A50" s="63">
        <v>14541873</v>
      </c>
      <c r="B50" s="57" t="s">
        <v>57</v>
      </c>
      <c r="C50" s="64">
        <v>1466410912</v>
      </c>
      <c r="D50" s="59">
        <v>41365</v>
      </c>
      <c r="E50" s="63">
        <v>14541873</v>
      </c>
      <c r="F50" s="71">
        <v>55</v>
      </c>
      <c r="G50" s="57" t="str">
        <f t="shared" si="0"/>
        <v>Low</v>
      </c>
      <c r="H50" s="71">
        <v>0</v>
      </c>
      <c r="I50" s="57" t="s">
        <v>56</v>
      </c>
      <c r="J50" s="57" t="s">
        <v>56</v>
      </c>
      <c r="K50" s="57" t="str">
        <f>VLOOKUP($E50,$R$3:$Z$70,2,FALSE)</f>
        <v>ABBEY PLC</v>
      </c>
      <c r="L50" s="59">
        <f>VLOOKUP($E50,$R$3:$Z$70,4,FALSE)</f>
        <v>41365</v>
      </c>
      <c r="M50" s="57" t="str">
        <f>VLOOKUP($E50,$R$3:$Z$70,5,FALSE)</f>
        <v>ABBY, DOY</v>
      </c>
      <c r="N50" s="57" t="str">
        <f>VLOOKUP($E50,$R$3:$Z$70,6,FALSE)</f>
        <v xml:space="preserve">FTSE AIM(GBP), ISEQ OVERALL </v>
      </c>
      <c r="O50" s="57" t="str">
        <f>VLOOKUP($E50,$R$3:$Z$70,7,FALSE)</f>
        <v>Construction &amp; Building Materials</v>
      </c>
      <c r="P50" s="57" t="str">
        <f>VLOOKUP($E50,$R$3:$Z$70,8,FALSE)</f>
        <v>Republic Of Ireland</v>
      </c>
      <c r="R50" s="64">
        <v>94402112697</v>
      </c>
      <c r="S50" s="57" t="s">
        <v>501</v>
      </c>
      <c r="T50" s="64">
        <v>94402112697</v>
      </c>
      <c r="U50" s="59">
        <v>41334</v>
      </c>
      <c r="V50" s="57" t="s">
        <v>502</v>
      </c>
      <c r="W50" s="57" t="s">
        <v>503</v>
      </c>
      <c r="X50" s="57" t="s">
        <v>66</v>
      </c>
      <c r="Y50" s="57" t="s">
        <v>67</v>
      </c>
      <c r="Z50" s="57" t="str">
        <f>VLOOKUP(T50,$A$3:$J$461,2,FALSE)</f>
        <v>Nicholas (Nick) Thompson</v>
      </c>
      <c r="AA50" s="57">
        <f>VLOOKUP($T50,$A$3:$J$461,3,FALSE)</f>
        <v>5472204144</v>
      </c>
      <c r="AB50" s="59">
        <f>VLOOKUP($T50,$A$3:$J$461,4,FALSE)</f>
        <v>41334</v>
      </c>
      <c r="AC50" s="71">
        <f>VLOOKUP($T50,$A$3:$J$461,6,FALSE)</f>
        <v>75</v>
      </c>
      <c r="AD50" s="57" t="str">
        <f t="shared" si="1"/>
        <v>Low</v>
      </c>
      <c r="AE50" s="57" t="str">
        <f>VLOOKUP($T50,$A$3:$P$461,7,FALSE)</f>
        <v>Low</v>
      </c>
      <c r="AF50" s="57" t="str">
        <f t="shared" si="2"/>
        <v>Chairman (Independent NED)</v>
      </c>
      <c r="AG50" s="57" t="str">
        <f t="shared" si="3"/>
        <v>SD</v>
      </c>
      <c r="AH50" s="57" t="str">
        <f>VLOOKUP($T50,$A$3:$J$461,2,FALSE)</f>
        <v>Nicholas (Nick) Thompson</v>
      </c>
    </row>
    <row r="51" spans="1:34" x14ac:dyDescent="0.2">
      <c r="A51" s="63">
        <v>3711611958</v>
      </c>
      <c r="B51" s="57" t="s">
        <v>561</v>
      </c>
      <c r="C51" s="64">
        <v>4751528135</v>
      </c>
      <c r="D51" s="59">
        <v>41334</v>
      </c>
      <c r="E51" s="63">
        <v>3711611958</v>
      </c>
      <c r="F51" s="71">
        <v>95</v>
      </c>
      <c r="G51" s="57" t="str">
        <f t="shared" si="0"/>
        <v>Low</v>
      </c>
      <c r="H51" s="71">
        <v>0</v>
      </c>
      <c r="I51" s="57" t="s">
        <v>44</v>
      </c>
      <c r="J51" s="57" t="s">
        <v>40</v>
      </c>
      <c r="K51" s="57" t="str">
        <f>VLOOKUP($E51,$R$3:$Z$70,2,FALSE)</f>
        <v>SABMILLER PLC (South African Breweries prior to 07/2002)</v>
      </c>
      <c r="L51" s="59">
        <f>VLOOKUP($E51,$R$3:$Z$70,4,FALSE)</f>
        <v>41334</v>
      </c>
      <c r="M51" s="57" t="str">
        <f>VLOOKUP($E51,$R$3:$Z$70,5,FALSE)</f>
        <v xml:space="preserve">SAB, </v>
      </c>
      <c r="N51" s="57" t="str">
        <f>VLOOKUP($E51,$R$3:$Z$70,6,FALSE)</f>
        <v>EUROTOP 100, FTSE 100 (GBP)</v>
      </c>
      <c r="O51" s="57" t="str">
        <f>VLOOKUP($E51,$R$3:$Z$70,7,FALSE)</f>
        <v>Beverages</v>
      </c>
      <c r="P51" s="57" t="str">
        <f>VLOOKUP($E51,$R$3:$Z$70,8,FALSE)</f>
        <v>United Kingdom - England</v>
      </c>
      <c r="R51" s="64">
        <v>93892312339</v>
      </c>
      <c r="S51" s="57" t="s">
        <v>509</v>
      </c>
      <c r="T51" s="64">
        <v>93892312339</v>
      </c>
      <c r="U51" s="59">
        <v>41334</v>
      </c>
      <c r="V51" s="57" t="s">
        <v>510</v>
      </c>
      <c r="W51" s="57"/>
      <c r="X51" s="57" t="s">
        <v>53</v>
      </c>
      <c r="Y51" s="57" t="s">
        <v>37</v>
      </c>
      <c r="Z51" s="57" t="str">
        <f>VLOOKUP(T51,$A$3:$J$461,2,FALSE)</f>
        <v>Anthony (Tony) John Williams</v>
      </c>
      <c r="AA51" s="57">
        <f>VLOOKUP($T51,$A$3:$J$461,3,FALSE)</f>
        <v>29883010896</v>
      </c>
      <c r="AB51" s="59">
        <f>VLOOKUP($T51,$A$3:$J$461,4,FALSE)</f>
        <v>41334</v>
      </c>
      <c r="AC51" s="71">
        <f>VLOOKUP($T51,$A$3:$J$461,6,FALSE)</f>
        <v>80</v>
      </c>
      <c r="AD51" s="57" t="str">
        <f t="shared" si="1"/>
        <v>Low</v>
      </c>
      <c r="AE51" s="57" t="str">
        <f>VLOOKUP($T51,$A$3:$P$461,7,FALSE)</f>
        <v>Low</v>
      </c>
      <c r="AF51" s="57" t="str">
        <f t="shared" si="2"/>
        <v>Independent NED</v>
      </c>
      <c r="AG51" s="57" t="str">
        <f t="shared" si="3"/>
        <v>SD</v>
      </c>
      <c r="AH51" s="57" t="str">
        <f>VLOOKUP($T51,$A$3:$J$461,2,FALSE)</f>
        <v>Anthony (Tony) John Williams</v>
      </c>
    </row>
    <row r="52" spans="1:34" x14ac:dyDescent="0.2">
      <c r="A52" s="63">
        <v>221429705</v>
      </c>
      <c r="B52" s="57" t="s">
        <v>361</v>
      </c>
      <c r="C52" s="64">
        <v>32427759</v>
      </c>
      <c r="D52" s="59">
        <v>41275</v>
      </c>
      <c r="E52" s="63">
        <v>221429705</v>
      </c>
      <c r="F52" s="71">
        <v>137</v>
      </c>
      <c r="G52" s="57" t="str">
        <f t="shared" si="0"/>
        <v>Middle</v>
      </c>
      <c r="H52" s="71">
        <v>0</v>
      </c>
      <c r="I52" s="57" t="s">
        <v>362</v>
      </c>
      <c r="J52" s="57" t="s">
        <v>40</v>
      </c>
      <c r="K52" s="57" t="str">
        <f>VLOOKUP($E52,$R$3:$Z$70,2,FALSE)</f>
        <v>INDITEX - INDUSTRIA DE DISENO TEXTIL SA</v>
      </c>
      <c r="L52" s="59">
        <f>VLOOKUP($E52,$R$3:$Z$70,4,FALSE)</f>
        <v>41275</v>
      </c>
      <c r="M52" s="57" t="str">
        <f>VLOOKUP($E52,$R$3:$Z$70,5,FALSE)</f>
        <v>ITX</v>
      </c>
      <c r="N52" s="57" t="str">
        <f>VLOOKUP($E52,$R$3:$Z$70,6,FALSE)</f>
        <v xml:space="preserve">BCN GLOBAL 100, EUROTOP 100, IBEX 35 , IGBM </v>
      </c>
      <c r="O52" s="57" t="str">
        <f>VLOOKUP($E52,$R$3:$Z$70,7,FALSE)</f>
        <v>General Retailers</v>
      </c>
      <c r="P52" s="57" t="str">
        <f>VLOOKUP($E52,$R$3:$Z$70,8,FALSE)</f>
        <v>Spain</v>
      </c>
      <c r="R52" s="64">
        <v>93892312339</v>
      </c>
      <c r="S52" s="57" t="s">
        <v>509</v>
      </c>
      <c r="T52" s="64">
        <v>93892312339</v>
      </c>
      <c r="U52" s="59">
        <v>41548</v>
      </c>
      <c r="V52" s="57" t="s">
        <v>510</v>
      </c>
      <c r="W52" s="57"/>
      <c r="X52" s="57" t="s">
        <v>53</v>
      </c>
      <c r="Y52" s="57" t="s">
        <v>37</v>
      </c>
      <c r="Z52" s="57" t="str">
        <f>VLOOKUP(T52,$A$3:$J$461,2,FALSE)</f>
        <v>Anthony (Tony) John Williams</v>
      </c>
      <c r="AA52" s="57">
        <f>VLOOKUP($T52,$A$3:$J$461,3,FALSE)</f>
        <v>29883010896</v>
      </c>
      <c r="AB52" s="59">
        <f>VLOOKUP($T52,$A$3:$J$461,4,FALSE)</f>
        <v>41334</v>
      </c>
      <c r="AC52" s="71">
        <f>VLOOKUP($T52,$A$3:$J$461,6,FALSE)</f>
        <v>80</v>
      </c>
      <c r="AD52" s="57" t="str">
        <f t="shared" si="1"/>
        <v>Low</v>
      </c>
      <c r="AE52" s="57" t="str">
        <f>VLOOKUP($T52,$A$3:$P$461,7,FALSE)</f>
        <v>Low</v>
      </c>
      <c r="AF52" s="57" t="str">
        <f t="shared" si="2"/>
        <v>Independent NED</v>
      </c>
      <c r="AG52" s="57" t="str">
        <f t="shared" si="3"/>
        <v>SD</v>
      </c>
      <c r="AH52" s="57" t="str">
        <f>VLOOKUP($T52,$A$3:$J$461,2,FALSE)</f>
        <v>Anthony (Tony) John Williams</v>
      </c>
    </row>
    <row r="53" spans="1:34" x14ac:dyDescent="0.2">
      <c r="A53" s="63">
        <v>3492110464</v>
      </c>
      <c r="B53" s="57" t="s">
        <v>534</v>
      </c>
      <c r="C53" s="64">
        <v>103638911973</v>
      </c>
      <c r="D53" s="59">
        <v>41334</v>
      </c>
      <c r="E53" s="63">
        <v>3492110464</v>
      </c>
      <c r="F53" s="71">
        <v>35</v>
      </c>
      <c r="G53" s="57" t="str">
        <f t="shared" si="0"/>
        <v>Low</v>
      </c>
      <c r="H53" s="71">
        <v>0</v>
      </c>
      <c r="I53" s="57" t="s">
        <v>39</v>
      </c>
      <c r="J53" s="57" t="s">
        <v>40</v>
      </c>
      <c r="K53" s="57" t="str">
        <f>VLOOKUP($E53,$R$3:$Z$70,2,FALSE)</f>
        <v>RYANAIR HOLDINGS PLC</v>
      </c>
      <c r="L53" s="59">
        <f>VLOOKUP($E53,$R$3:$Z$70,4,FALSE)</f>
        <v>41334</v>
      </c>
      <c r="M53" s="57" t="str">
        <f>VLOOKUP($E53,$R$3:$Z$70,5,FALSE)</f>
        <v>RY4B, RYAAY</v>
      </c>
      <c r="N53" s="57" t="str">
        <f>VLOOKUP($E53,$R$3:$Z$70,6,FALSE)</f>
        <v xml:space="preserve">ISEQ OVERALL </v>
      </c>
      <c r="O53" s="57" t="str">
        <f>VLOOKUP($E53,$R$3:$Z$70,7,FALSE)</f>
        <v>Transport</v>
      </c>
      <c r="P53" s="57" t="str">
        <f>VLOOKUP($E53,$R$3:$Z$70,8,FALSE)</f>
        <v>Republic Of Ireland</v>
      </c>
      <c r="R53" s="64">
        <v>9971328778</v>
      </c>
      <c r="S53" s="57" t="s">
        <v>520</v>
      </c>
      <c r="T53" s="64">
        <v>9971328778</v>
      </c>
      <c r="U53" s="59">
        <v>41426</v>
      </c>
      <c r="V53" s="57" t="s">
        <v>521</v>
      </c>
      <c r="W53" s="57"/>
      <c r="X53" s="57" t="s">
        <v>77</v>
      </c>
      <c r="Y53" s="57" t="s">
        <v>86</v>
      </c>
      <c r="Z53" s="57" t="str">
        <f>VLOOKUP(T53,$A$3:$J$461,2,FALSE)</f>
        <v>Leonard Joseph O'Brien</v>
      </c>
      <c r="AA53" s="57">
        <f>VLOOKUP($T53,$A$3:$J$461,3,FALSE)</f>
        <v>63477212661</v>
      </c>
      <c r="AB53" s="59">
        <f>VLOOKUP($T53,$A$3:$J$461,4,FALSE)</f>
        <v>41426</v>
      </c>
      <c r="AC53" s="71">
        <f>VLOOKUP($T53,$A$3:$J$461,6,FALSE)</f>
        <v>35</v>
      </c>
      <c r="AD53" s="57" t="str">
        <f t="shared" si="1"/>
        <v>Low</v>
      </c>
      <c r="AE53" s="57" t="str">
        <f>VLOOKUP($T53,$A$3:$P$461,7,FALSE)</f>
        <v>Low</v>
      </c>
      <c r="AF53" s="57" t="str">
        <f t="shared" si="2"/>
        <v>NED</v>
      </c>
      <c r="AG53" s="57" t="str">
        <f t="shared" si="3"/>
        <v>SD</v>
      </c>
      <c r="AH53" s="57" t="str">
        <f>VLOOKUP($T53,$A$3:$J$461,2,FALSE)</f>
        <v>Leonard Joseph O'Brien</v>
      </c>
    </row>
    <row r="54" spans="1:34" x14ac:dyDescent="0.2">
      <c r="A54" s="63">
        <v>11119922984</v>
      </c>
      <c r="B54" s="57" t="s">
        <v>322</v>
      </c>
      <c r="C54" s="64">
        <v>2449425721</v>
      </c>
      <c r="D54" s="59">
        <v>41275</v>
      </c>
      <c r="E54" s="63">
        <v>11119922984</v>
      </c>
      <c r="F54" s="71">
        <v>0</v>
      </c>
      <c r="G54" s="57" t="str">
        <f t="shared" si="0"/>
        <v>Low</v>
      </c>
      <c r="H54" s="71">
        <v>0</v>
      </c>
      <c r="I54" s="57" t="s">
        <v>44</v>
      </c>
      <c r="J54" s="57" t="s">
        <v>40</v>
      </c>
      <c r="K54" s="57" t="str">
        <f>VLOOKUP($E54,$R$3:$Z$70,2,FALSE)</f>
        <v>GOLDMAN SACHS DYNAMIC OPPORTUNITIES LTD (De-listed 01/2013)</v>
      </c>
      <c r="L54" s="59">
        <f>VLOOKUP($E54,$R$3:$Z$70,4,FALSE)</f>
        <v>41275</v>
      </c>
      <c r="M54" s="57" t="str">
        <f>VLOOKUP($E54,$R$3:$Z$70,5,FALSE)</f>
        <v xml:space="preserve">GSDO, GSDE, GSDU, </v>
      </c>
      <c r="N54" s="57">
        <f>VLOOKUP($E54,$R$3:$Z$70,6,FALSE)</f>
        <v>0</v>
      </c>
      <c r="O54" s="57" t="str">
        <f>VLOOKUP($E54,$R$3:$Z$70,7,FALSE)</f>
        <v>Investment Companies</v>
      </c>
      <c r="P54" s="57" t="str">
        <f>VLOOKUP($E54,$R$3:$Z$70,8,FALSE)</f>
        <v>Guernsey</v>
      </c>
      <c r="R54" s="64">
        <v>92697411475</v>
      </c>
      <c r="S54" s="57" t="s">
        <v>525</v>
      </c>
      <c r="T54" s="64">
        <v>92697411475</v>
      </c>
      <c r="U54" s="59">
        <v>41334</v>
      </c>
      <c r="V54" s="57" t="s">
        <v>526</v>
      </c>
      <c r="W54" s="57" t="s">
        <v>76</v>
      </c>
      <c r="X54" s="57" t="s">
        <v>66</v>
      </c>
      <c r="Y54" s="57" t="s">
        <v>67</v>
      </c>
      <c r="Z54" s="57" t="str">
        <f>VLOOKUP(T54,$A$3:$J$461,2,FALSE)</f>
        <v>Christopher (Chris) Paul Spencer</v>
      </c>
      <c r="AA54" s="57">
        <f>VLOOKUP($T54,$A$3:$J$461,3,FALSE)</f>
        <v>3598546955</v>
      </c>
      <c r="AB54" s="59">
        <f>VLOOKUP($T54,$A$3:$J$461,4,FALSE)</f>
        <v>41334</v>
      </c>
      <c r="AC54" s="71">
        <f>VLOOKUP($T54,$A$3:$J$461,6,FALSE)</f>
        <v>36</v>
      </c>
      <c r="AD54" s="57" t="str">
        <f t="shared" si="1"/>
        <v>Low</v>
      </c>
      <c r="AE54" s="57" t="str">
        <f>VLOOKUP($T54,$A$3:$P$461,7,FALSE)</f>
        <v>Low</v>
      </c>
      <c r="AF54" s="57" t="str">
        <f t="shared" si="2"/>
        <v>Independent NED</v>
      </c>
      <c r="AG54" s="57" t="str">
        <f t="shared" si="3"/>
        <v>SD</v>
      </c>
      <c r="AH54" s="57" t="str">
        <f>VLOOKUP($T54,$A$3:$J$461,2,FALSE)</f>
        <v>Christopher (Chris) Paul Spencer</v>
      </c>
    </row>
    <row r="55" spans="1:34" x14ac:dyDescent="0.2">
      <c r="A55" s="63">
        <v>8282612668</v>
      </c>
      <c r="B55" s="57" t="s">
        <v>686</v>
      </c>
      <c r="C55" s="64">
        <v>53142012661</v>
      </c>
      <c r="D55" s="59">
        <v>41395</v>
      </c>
      <c r="E55" s="63">
        <v>8282612668</v>
      </c>
      <c r="F55" s="71">
        <v>0</v>
      </c>
      <c r="G55" s="57" t="str">
        <f t="shared" si="0"/>
        <v>Low</v>
      </c>
      <c r="H55" s="71">
        <v>0</v>
      </c>
      <c r="I55" s="57" t="s">
        <v>687</v>
      </c>
      <c r="J55" s="57" t="s">
        <v>40</v>
      </c>
      <c r="K55" s="57" t="str">
        <f>VLOOKUP($E55,$R$3:$Z$70,2,FALSE)</f>
        <v>XCOUNTER AB (De-listed 05/2013)</v>
      </c>
      <c r="L55" s="59">
        <f>VLOOKUP($E55,$R$3:$Z$70,4,FALSE)</f>
        <v>41395</v>
      </c>
      <c r="M55" s="57" t="str">
        <f>VLOOKUP($E55,$R$3:$Z$70,5,FALSE)</f>
        <v>XCT</v>
      </c>
      <c r="N55" s="57">
        <f>VLOOKUP($E55,$R$3:$Z$70,6,FALSE)</f>
        <v>0</v>
      </c>
      <c r="O55" s="57" t="str">
        <f>VLOOKUP($E55,$R$3:$Z$70,7,FALSE)</f>
        <v>Health</v>
      </c>
      <c r="P55" s="57" t="str">
        <f>VLOOKUP($E55,$R$3:$Z$70,8,FALSE)</f>
        <v>Sweden</v>
      </c>
      <c r="R55" s="64">
        <v>3492110464</v>
      </c>
      <c r="S55" s="57" t="s">
        <v>530</v>
      </c>
      <c r="T55" s="64">
        <v>3492110464</v>
      </c>
      <c r="U55" s="59">
        <v>41334</v>
      </c>
      <c r="V55" s="57" t="s">
        <v>531</v>
      </c>
      <c r="W55" s="57" t="s">
        <v>186</v>
      </c>
      <c r="X55" s="57" t="s">
        <v>532</v>
      </c>
      <c r="Y55" s="57" t="s">
        <v>54</v>
      </c>
      <c r="Z55" s="57" t="str">
        <f>VLOOKUP(T55,$A$3:$J$461,2,FALSE)</f>
        <v>Charles (Charlie) McCreevy</v>
      </c>
      <c r="AA55" s="57">
        <f>VLOOKUP($T55,$A$3:$J$461,3,FALSE)</f>
        <v>103638911973</v>
      </c>
      <c r="AB55" s="59">
        <f>VLOOKUP($T55,$A$3:$J$461,4,FALSE)</f>
        <v>41334</v>
      </c>
      <c r="AC55" s="71">
        <f>VLOOKUP($T55,$A$3:$J$461,6,FALSE)</f>
        <v>35</v>
      </c>
      <c r="AD55" s="57" t="str">
        <f t="shared" si="1"/>
        <v>Low</v>
      </c>
      <c r="AE55" s="57" t="str">
        <f>VLOOKUP($T55,$A$3:$P$461,7,FALSE)</f>
        <v>Low</v>
      </c>
      <c r="AF55" s="57" t="str">
        <f t="shared" si="2"/>
        <v>Independent NED</v>
      </c>
      <c r="AG55" s="57" t="str">
        <f t="shared" si="3"/>
        <v>SD</v>
      </c>
      <c r="AH55" s="57" t="str">
        <f>VLOOKUP($T55,$A$3:$J$461,2,FALSE)</f>
        <v>Charles (Charlie) McCreevy</v>
      </c>
    </row>
    <row r="56" spans="1:34" x14ac:dyDescent="0.2">
      <c r="A56" s="63">
        <v>14541873</v>
      </c>
      <c r="B56" s="57" t="s">
        <v>58</v>
      </c>
      <c r="C56" s="64">
        <v>3555566459</v>
      </c>
      <c r="D56" s="59">
        <v>41365</v>
      </c>
      <c r="E56" s="63">
        <v>14541873</v>
      </c>
      <c r="F56" s="71">
        <v>710</v>
      </c>
      <c r="G56" s="57" t="str">
        <f t="shared" si="0"/>
        <v>High</v>
      </c>
      <c r="H56" s="71">
        <v>0</v>
      </c>
      <c r="I56" s="57" t="s">
        <v>59</v>
      </c>
      <c r="J56" s="57" t="s">
        <v>56</v>
      </c>
      <c r="K56" s="57" t="str">
        <f>VLOOKUP($E56,$R$3:$Z$70,2,FALSE)</f>
        <v>ABBEY PLC</v>
      </c>
      <c r="L56" s="59">
        <f>VLOOKUP($E56,$R$3:$Z$70,4,FALSE)</f>
        <v>41365</v>
      </c>
      <c r="M56" s="57" t="str">
        <f>VLOOKUP($E56,$R$3:$Z$70,5,FALSE)</f>
        <v>ABBY, DOY</v>
      </c>
      <c r="N56" s="57" t="str">
        <f>VLOOKUP($E56,$R$3:$Z$70,6,FALSE)</f>
        <v xml:space="preserve">FTSE AIM(GBP), ISEQ OVERALL </v>
      </c>
      <c r="O56" s="57" t="str">
        <f>VLOOKUP($E56,$R$3:$Z$70,7,FALSE)</f>
        <v>Construction &amp; Building Materials</v>
      </c>
      <c r="P56" s="57" t="str">
        <f>VLOOKUP($E56,$R$3:$Z$70,8,FALSE)</f>
        <v>Republic Of Ireland</v>
      </c>
      <c r="R56" s="64">
        <v>3711611958</v>
      </c>
      <c r="S56" s="57" t="s">
        <v>543</v>
      </c>
      <c r="T56" s="64">
        <v>3711611958</v>
      </c>
      <c r="U56" s="59">
        <v>41334</v>
      </c>
      <c r="V56" s="57" t="s">
        <v>544</v>
      </c>
      <c r="W56" s="57" t="s">
        <v>241</v>
      </c>
      <c r="X56" s="57" t="s">
        <v>187</v>
      </c>
      <c r="Y56" s="57" t="s">
        <v>170</v>
      </c>
      <c r="Z56" s="57" t="str">
        <f>VLOOKUP(T56,$A$3:$J$461,2,FALSE)</f>
        <v>Alejandro Santo Domingo Davila</v>
      </c>
      <c r="AA56" s="57">
        <f>VLOOKUP($T56,$A$3:$J$461,3,FALSE)</f>
        <v>4751498135</v>
      </c>
      <c r="AB56" s="59">
        <f>VLOOKUP($T56,$A$3:$J$461,4,FALSE)</f>
        <v>41334</v>
      </c>
      <c r="AC56" s="71">
        <f>VLOOKUP($T56,$A$3:$J$461,6,FALSE)</f>
        <v>95</v>
      </c>
      <c r="AD56" s="57" t="str">
        <f t="shared" si="1"/>
        <v>Low</v>
      </c>
      <c r="AE56" s="57" t="str">
        <f>VLOOKUP($T56,$A$3:$P$461,7,FALSE)</f>
        <v>Low</v>
      </c>
      <c r="AF56" s="57" t="str">
        <f t="shared" si="2"/>
        <v>Vice Chairman</v>
      </c>
      <c r="AG56" s="57" t="str">
        <f t="shared" si="3"/>
        <v>SD</v>
      </c>
      <c r="AH56" s="57" t="str">
        <f>VLOOKUP($T56,$A$3:$J$461,2,FALSE)</f>
        <v>Alejandro Santo Domingo Davila</v>
      </c>
    </row>
    <row r="57" spans="1:34" ht="17" customHeight="1" x14ac:dyDescent="0.2">
      <c r="A57" s="63">
        <v>16456379687</v>
      </c>
      <c r="B57" s="57" t="s">
        <v>455</v>
      </c>
      <c r="C57" s="64">
        <v>11990244690</v>
      </c>
      <c r="D57" s="59">
        <v>41334</v>
      </c>
      <c r="E57" s="63">
        <v>16456379687</v>
      </c>
      <c r="F57" s="71">
        <v>267</v>
      </c>
      <c r="G57" s="57" t="str">
        <f t="shared" si="0"/>
        <v>High</v>
      </c>
      <c r="H57" s="71">
        <v>81</v>
      </c>
      <c r="I57" s="57" t="s">
        <v>456</v>
      </c>
      <c r="J57" s="57" t="s">
        <v>56</v>
      </c>
      <c r="K57" s="57" t="str">
        <f>VLOOKUP($E57,$R$3:$Z$70,2,FALSE)</f>
        <v>NEWRIVER RETAIL LTD</v>
      </c>
      <c r="L57" s="59">
        <f>VLOOKUP($E57,$R$3:$Z$70,4,FALSE)</f>
        <v>41334</v>
      </c>
      <c r="M57" s="57" t="str">
        <f>VLOOKUP($E57,$R$3:$Z$70,5,FALSE)</f>
        <v>NRR</v>
      </c>
      <c r="N57" s="57" t="str">
        <f>VLOOKUP($E57,$R$3:$Z$70,6,FALSE)</f>
        <v>FTSE AIM(GBP)</v>
      </c>
      <c r="O57" s="57" t="str">
        <f>VLOOKUP($E57,$R$3:$Z$70,7,FALSE)</f>
        <v>Real Estate</v>
      </c>
      <c r="P57" s="57" t="str">
        <f>VLOOKUP($E57,$R$3:$Z$70,8,FALSE)</f>
        <v>Guernsey</v>
      </c>
      <c r="R57" s="64">
        <v>8592534606</v>
      </c>
      <c r="S57" s="57" t="s">
        <v>564</v>
      </c>
      <c r="T57" s="64">
        <v>8592534606</v>
      </c>
      <c r="U57" s="59">
        <v>41334</v>
      </c>
      <c r="V57" s="57" t="s">
        <v>565</v>
      </c>
      <c r="W57" s="57" t="s">
        <v>503</v>
      </c>
      <c r="X57" s="57" t="s">
        <v>66</v>
      </c>
      <c r="Y57" s="57" t="s">
        <v>67</v>
      </c>
      <c r="Z57" s="57" t="str">
        <f>VLOOKUP(T57,$A$3:$J$461,2,FALSE)</f>
        <v>A Harry Dick-Cleland</v>
      </c>
      <c r="AA57" s="57">
        <f>VLOOKUP($T57,$A$3:$J$461,3,FALSE)</f>
        <v>52013511869</v>
      </c>
      <c r="AB57" s="59">
        <f>VLOOKUP($T57,$A$3:$J$461,4,FALSE)</f>
        <v>41334</v>
      </c>
      <c r="AC57" s="71">
        <f>VLOOKUP($T57,$A$3:$J$461,6,FALSE)</f>
        <v>27</v>
      </c>
      <c r="AD57" s="57" t="str">
        <f t="shared" si="1"/>
        <v>Low</v>
      </c>
      <c r="AE57" s="57" t="str">
        <f>VLOOKUP($T57,$A$3:$P$461,7,FALSE)</f>
        <v>Low</v>
      </c>
      <c r="AF57" s="57" t="str">
        <f t="shared" si="2"/>
        <v>Independent NED</v>
      </c>
      <c r="AG57" s="57" t="str">
        <f t="shared" si="3"/>
        <v>SD</v>
      </c>
      <c r="AH57" s="57" t="str">
        <f>VLOOKUP($T57,$A$3:$J$461,2,FALSE)</f>
        <v>A Harry Dick-Cleland</v>
      </c>
    </row>
    <row r="58" spans="1:34" x14ac:dyDescent="0.2">
      <c r="A58" s="63">
        <v>92231311118</v>
      </c>
      <c r="B58" s="57" t="s">
        <v>289</v>
      </c>
      <c r="C58" s="64">
        <v>5384302062</v>
      </c>
      <c r="D58" s="59">
        <v>41334</v>
      </c>
      <c r="E58" s="63">
        <v>92231311118</v>
      </c>
      <c r="F58" s="71">
        <v>772</v>
      </c>
      <c r="G58" s="57" t="str">
        <f t="shared" si="0"/>
        <v>High</v>
      </c>
      <c r="H58" s="71">
        <v>1158</v>
      </c>
      <c r="I58" s="57" t="s">
        <v>290</v>
      </c>
      <c r="J58" s="57" t="s">
        <v>56</v>
      </c>
      <c r="K58" s="57" t="str">
        <f>VLOOKUP($E58,$R$3:$Z$70,2,FALSE)</f>
        <v>EXPERIAN PLC (Experian Group Ltd prior to 07/2008)</v>
      </c>
      <c r="L58" s="59">
        <f>VLOOKUP($E58,$R$3:$Z$70,4,FALSE)</f>
        <v>41334</v>
      </c>
      <c r="M58" s="57" t="str">
        <f>VLOOKUP($E58,$R$3:$Z$70,5,FALSE)</f>
        <v>EXPN</v>
      </c>
      <c r="N58" s="57" t="str">
        <f>VLOOKUP($E58,$R$3:$Z$70,6,FALSE)</f>
        <v>FTSE 100 (GBP)</v>
      </c>
      <c r="O58" s="57" t="str">
        <f>VLOOKUP($E58,$R$3:$Z$70,7,FALSE)</f>
        <v>Business Services</v>
      </c>
      <c r="P58" s="57" t="str">
        <f>VLOOKUP($E58,$R$3:$Z$70,8,FALSE)</f>
        <v>Jersey</v>
      </c>
      <c r="R58" s="64">
        <v>3569711015</v>
      </c>
      <c r="S58" s="57" t="s">
        <v>571</v>
      </c>
      <c r="T58" s="64">
        <v>3569711015</v>
      </c>
      <c r="U58" s="59">
        <v>41426</v>
      </c>
      <c r="V58" s="57" t="s">
        <v>572</v>
      </c>
      <c r="W58" s="57" t="s">
        <v>573</v>
      </c>
      <c r="X58" s="57" t="s">
        <v>574</v>
      </c>
      <c r="Y58" s="57" t="s">
        <v>54</v>
      </c>
      <c r="Z58" s="57" t="str">
        <f>VLOOKUP(T58,$A$3:$J$461,2,FALSE)</f>
        <v>Doctor Chong Sup Park</v>
      </c>
      <c r="AA58" s="57">
        <f>VLOOKUP($T58,$A$3:$J$461,3,FALSE)</f>
        <v>1222962984</v>
      </c>
      <c r="AB58" s="59">
        <f>VLOOKUP($T58,$A$3:$J$461,4,FALSE)</f>
        <v>41426</v>
      </c>
      <c r="AC58" s="71">
        <f>VLOOKUP($T58,$A$3:$J$461,6,FALSE)</f>
        <v>102</v>
      </c>
      <c r="AD58" s="57" t="str">
        <f t="shared" si="1"/>
        <v>Low</v>
      </c>
      <c r="AE58" s="57" t="str">
        <f>VLOOKUP($T58,$A$3:$P$461,7,FALSE)</f>
        <v>Low</v>
      </c>
      <c r="AF58" s="57" t="str">
        <f t="shared" si="2"/>
        <v>Lead Independent Director</v>
      </c>
      <c r="AG58" s="57" t="str">
        <f t="shared" si="3"/>
        <v>SD</v>
      </c>
      <c r="AH58" s="57" t="str">
        <f>VLOOKUP($T58,$A$3:$J$461,2,FALSE)</f>
        <v>Doctor Chong Sup Park</v>
      </c>
    </row>
    <row r="59" spans="1:34" x14ac:dyDescent="0.2">
      <c r="A59" s="63">
        <v>310897322</v>
      </c>
      <c r="B59" s="57" t="s">
        <v>491</v>
      </c>
      <c r="C59" s="64">
        <v>26772801</v>
      </c>
      <c r="D59" s="59">
        <v>41334</v>
      </c>
      <c r="E59" s="63">
        <v>310897322</v>
      </c>
      <c r="F59" s="71">
        <v>21</v>
      </c>
      <c r="G59" s="57" t="str">
        <f t="shared" si="0"/>
        <v>Low</v>
      </c>
      <c r="H59" s="71">
        <v>0</v>
      </c>
      <c r="I59" s="57" t="s">
        <v>44</v>
      </c>
      <c r="J59" s="57" t="s">
        <v>40</v>
      </c>
      <c r="K59" s="57" t="str">
        <f>VLOOKUP($E59,$R$3:$Z$70,2,FALSE)</f>
        <v>ORYX INTERNATIONAL GROWTH FUND LTD</v>
      </c>
      <c r="L59" s="59">
        <f>VLOOKUP($E59,$R$3:$Z$70,4,FALSE)</f>
        <v>41334</v>
      </c>
      <c r="M59" s="57" t="str">
        <f>VLOOKUP($E59,$R$3:$Z$70,5,FALSE)</f>
        <v>OIG</v>
      </c>
      <c r="N59" s="57">
        <f>VLOOKUP($E59,$R$3:$Z$70,6,FALSE)</f>
        <v>0</v>
      </c>
      <c r="O59" s="57" t="str">
        <f>VLOOKUP($E59,$R$3:$Z$70,7,FALSE)</f>
        <v>Investment Companies</v>
      </c>
      <c r="P59" s="57" t="str">
        <f>VLOOKUP($E59,$R$3:$Z$70,8,FALSE)</f>
        <v>Guernsey</v>
      </c>
      <c r="R59" s="64">
        <v>10768371951</v>
      </c>
      <c r="S59" s="57" t="s">
        <v>588</v>
      </c>
      <c r="T59" s="64">
        <v>10768371951</v>
      </c>
      <c r="U59" s="59">
        <v>41426</v>
      </c>
      <c r="V59" s="57" t="s">
        <v>589</v>
      </c>
      <c r="W59" s="57"/>
      <c r="X59" s="57" t="s">
        <v>301</v>
      </c>
      <c r="Y59" s="57" t="s">
        <v>37</v>
      </c>
      <c r="Z59" s="57" t="str">
        <f>VLOOKUP(T59,$A$3:$J$461,2,FALSE)</f>
        <v>David (Dave) Brereton</v>
      </c>
      <c r="AA59" s="57">
        <f>VLOOKUP($T59,$A$3:$J$461,3,FALSE)</f>
        <v>63568712725</v>
      </c>
      <c r="AB59" s="59">
        <f>VLOOKUP($T59,$A$3:$J$461,4,FALSE)</f>
        <v>41426</v>
      </c>
      <c r="AC59" s="71">
        <f>VLOOKUP($T59,$A$3:$J$461,6,FALSE)</f>
        <v>0</v>
      </c>
      <c r="AD59" s="57" t="str">
        <f t="shared" si="1"/>
        <v>Low</v>
      </c>
      <c r="AE59" s="57" t="str">
        <f>VLOOKUP($T59,$A$3:$P$461,7,FALSE)</f>
        <v>Low</v>
      </c>
      <c r="AF59" s="57" t="str">
        <f t="shared" si="2"/>
        <v>NED</v>
      </c>
      <c r="AG59" s="57" t="str">
        <f t="shared" si="3"/>
        <v>SD</v>
      </c>
      <c r="AH59" s="57" t="str">
        <f>VLOOKUP($T59,$A$3:$J$461,2,FALSE)</f>
        <v>David (Dave) Brereton</v>
      </c>
    </row>
    <row r="60" spans="1:34" x14ac:dyDescent="0.2">
      <c r="A60" s="63">
        <v>11253683298</v>
      </c>
      <c r="B60" s="57" t="s">
        <v>165</v>
      </c>
      <c r="C60" s="64">
        <v>3693197959</v>
      </c>
      <c r="D60" s="59">
        <v>41487</v>
      </c>
      <c r="E60" s="63">
        <v>11253683298</v>
      </c>
      <c r="F60" s="71">
        <v>0</v>
      </c>
      <c r="G60" s="57" t="str">
        <f t="shared" si="0"/>
        <v>Low</v>
      </c>
      <c r="H60" s="71">
        <v>0</v>
      </c>
      <c r="I60" s="57" t="s">
        <v>46</v>
      </c>
      <c r="J60" s="57" t="s">
        <v>40</v>
      </c>
      <c r="K60" s="57" t="str">
        <f>VLOOKUP($E60,$R$3:$Z$70,2,FALSE)</f>
        <v>BROOKWELL LTD (De-listed 08/2013)</v>
      </c>
      <c r="L60" s="59">
        <f>VLOOKUP($E60,$R$3:$Z$70,4,FALSE)</f>
        <v>41487</v>
      </c>
      <c r="M60" s="57" t="str">
        <f>VLOOKUP($E60,$R$3:$Z$70,5,FALSE)</f>
        <v>BKWD</v>
      </c>
      <c r="N60" s="57">
        <f>VLOOKUP($E60,$R$3:$Z$70,6,FALSE)</f>
        <v>0</v>
      </c>
      <c r="O60" s="57" t="str">
        <f>VLOOKUP($E60,$R$3:$Z$70,7,FALSE)</f>
        <v>Investment Companies</v>
      </c>
      <c r="P60" s="57" t="str">
        <f>VLOOKUP($E60,$R$3:$Z$70,8,FALSE)</f>
        <v>Guernsey</v>
      </c>
      <c r="R60" s="64">
        <v>10635761374</v>
      </c>
      <c r="S60" s="57" t="s">
        <v>598</v>
      </c>
      <c r="T60" s="64">
        <v>10635761374</v>
      </c>
      <c r="U60" s="59">
        <v>41334</v>
      </c>
      <c r="V60" s="57" t="s">
        <v>599</v>
      </c>
      <c r="W60" s="57" t="s">
        <v>85</v>
      </c>
      <c r="X60" s="57" t="s">
        <v>66</v>
      </c>
      <c r="Y60" s="57" t="s">
        <v>67</v>
      </c>
      <c r="Z60" s="57" t="str">
        <f>VLOOKUP(T60,$A$3:$J$461,2,FALSE)</f>
        <v>Ian Geoffrey Clarke</v>
      </c>
      <c r="AA60" s="57">
        <f>VLOOKUP($T60,$A$3:$J$461,3,FALSE)</f>
        <v>62923712274</v>
      </c>
      <c r="AB60" s="59">
        <f>VLOOKUP($T60,$A$3:$J$461,4,FALSE)</f>
        <v>41334</v>
      </c>
      <c r="AC60" s="71">
        <f>VLOOKUP($T60,$A$3:$J$461,6,FALSE)</f>
        <v>12</v>
      </c>
      <c r="AD60" s="57" t="str">
        <f t="shared" si="1"/>
        <v>Low</v>
      </c>
      <c r="AE60" s="57" t="str">
        <f>VLOOKUP($T60,$A$3:$P$461,7,FALSE)</f>
        <v>Low</v>
      </c>
      <c r="AF60" s="57" t="str">
        <f t="shared" si="2"/>
        <v>NED</v>
      </c>
      <c r="AG60" s="57" t="str">
        <f t="shared" si="3"/>
        <v>SD</v>
      </c>
      <c r="AH60" s="57" t="str">
        <f>VLOOKUP($T60,$A$3:$J$461,2,FALSE)</f>
        <v>Ian Geoffrey Clarke</v>
      </c>
    </row>
    <row r="61" spans="1:34" x14ac:dyDescent="0.2">
      <c r="A61" s="63">
        <v>9579773914</v>
      </c>
      <c r="B61" s="57" t="s">
        <v>630</v>
      </c>
      <c r="C61" s="64">
        <v>5477594236</v>
      </c>
      <c r="D61" s="59">
        <v>41518</v>
      </c>
      <c r="E61" s="63">
        <v>9579773914</v>
      </c>
      <c r="F61" s="71">
        <v>0</v>
      </c>
      <c r="G61" s="57" t="str">
        <f t="shared" si="0"/>
        <v>Low</v>
      </c>
      <c r="H61" s="71">
        <v>0</v>
      </c>
      <c r="I61" s="57" t="s">
        <v>39</v>
      </c>
      <c r="J61" s="57" t="s">
        <v>40</v>
      </c>
      <c r="K61" s="57" t="str">
        <f>VLOOKUP($E61,$R$3:$Z$70,2,FALSE)</f>
        <v>THAMES RIVER MULTI HEDGE PCC LTD (De-listed 09/2013)</v>
      </c>
      <c r="L61" s="59">
        <f>VLOOKUP($E61,$R$3:$Z$70,4,FALSE)</f>
        <v>41518</v>
      </c>
      <c r="M61" s="57" t="str">
        <f>VLOOKUP($E61,$R$3:$Z$70,5,FALSE)</f>
        <v>TRMB, TRMA</v>
      </c>
      <c r="N61" s="57">
        <f>VLOOKUP($E61,$R$3:$Z$70,6,FALSE)</f>
        <v>0</v>
      </c>
      <c r="O61" s="57" t="str">
        <f>VLOOKUP($E61,$R$3:$Z$70,7,FALSE)</f>
        <v>Investment Companies</v>
      </c>
      <c r="P61" s="57" t="str">
        <f>VLOOKUP($E61,$R$3:$Z$70,8,FALSE)</f>
        <v>Guernsey</v>
      </c>
      <c r="R61" s="64">
        <v>8285212683</v>
      </c>
      <c r="S61" s="57" t="s">
        <v>604</v>
      </c>
      <c r="T61" s="64">
        <v>8285212683</v>
      </c>
      <c r="U61" s="59">
        <v>41306</v>
      </c>
      <c r="V61" s="57" t="s">
        <v>605</v>
      </c>
      <c r="W61" s="57" t="s">
        <v>503</v>
      </c>
      <c r="X61" s="57" t="s">
        <v>66</v>
      </c>
      <c r="Y61" s="57" t="s">
        <v>67</v>
      </c>
      <c r="Z61" s="57" t="str">
        <f>VLOOKUP(T61,$A$3:$J$461,2,FALSE)</f>
        <v>Alan Howard Kelsey</v>
      </c>
      <c r="AA61" s="57">
        <f>VLOOKUP($T61,$A$3:$J$461,3,FALSE)</f>
        <v>2449725735</v>
      </c>
      <c r="AB61" s="59">
        <f>VLOOKUP($T61,$A$3:$J$461,4,FALSE)</f>
        <v>41306</v>
      </c>
      <c r="AC61" s="71">
        <f>VLOOKUP($T61,$A$3:$J$461,6,FALSE)</f>
        <v>58</v>
      </c>
      <c r="AD61" s="57" t="str">
        <f t="shared" si="1"/>
        <v>Low</v>
      </c>
      <c r="AE61" s="57" t="str">
        <f>VLOOKUP($T61,$A$3:$P$461,7,FALSE)</f>
        <v>Low</v>
      </c>
      <c r="AF61" s="57" t="str">
        <f t="shared" si="2"/>
        <v>Senior Independent NED</v>
      </c>
      <c r="AG61" s="57" t="str">
        <f t="shared" si="3"/>
        <v>SD</v>
      </c>
      <c r="AH61" s="57" t="str">
        <f>VLOOKUP($T61,$A$3:$J$461,2,FALSE)</f>
        <v>Alan Howard Kelsey</v>
      </c>
    </row>
    <row r="62" spans="1:34" x14ac:dyDescent="0.2">
      <c r="A62" s="63">
        <v>92697411475</v>
      </c>
      <c r="B62" s="57" t="s">
        <v>527</v>
      </c>
      <c r="C62" s="64">
        <v>3598546955</v>
      </c>
      <c r="D62" s="59">
        <v>41334</v>
      </c>
      <c r="E62" s="63">
        <v>92697411475</v>
      </c>
      <c r="F62" s="71">
        <v>36</v>
      </c>
      <c r="G62" s="57" t="str">
        <f t="shared" si="0"/>
        <v>Low</v>
      </c>
      <c r="H62" s="71">
        <v>0</v>
      </c>
      <c r="I62" s="57" t="s">
        <v>39</v>
      </c>
      <c r="J62" s="57" t="s">
        <v>40</v>
      </c>
      <c r="K62" s="57" t="str">
        <f>VLOOKUP($E62,$R$3:$Z$70,2,FALSE)</f>
        <v>REAL ESTATE CREDIT INVESTMENTS PCC LTD (Real Estate Credit Investments Ltd prior to 08/2011)</v>
      </c>
      <c r="L62" s="59">
        <f>VLOOKUP($E62,$R$3:$Z$70,4,FALSE)</f>
        <v>41334</v>
      </c>
      <c r="M62" s="57" t="str">
        <f>VLOOKUP($E62,$R$3:$Z$70,5,FALSE)</f>
        <v>RECI, RECP, ERII</v>
      </c>
      <c r="N62" s="57" t="str">
        <f>VLOOKUP($E62,$R$3:$Z$70,6,FALSE)</f>
        <v>FTSE FLEDGLING(GBP)</v>
      </c>
      <c r="O62" s="57" t="str">
        <f>VLOOKUP($E62,$R$3:$Z$70,7,FALSE)</f>
        <v>Real Estate</v>
      </c>
      <c r="P62" s="57" t="str">
        <f>VLOOKUP($E62,$R$3:$Z$70,8,FALSE)</f>
        <v>Guernsey</v>
      </c>
      <c r="R62" s="64">
        <v>391982606</v>
      </c>
      <c r="S62" s="57" t="s">
        <v>614</v>
      </c>
      <c r="T62" s="64">
        <v>391982606</v>
      </c>
      <c r="U62" s="59">
        <v>41306</v>
      </c>
      <c r="V62" s="57" t="s">
        <v>615</v>
      </c>
      <c r="W62" s="57" t="s">
        <v>241</v>
      </c>
      <c r="X62" s="57" t="s">
        <v>616</v>
      </c>
      <c r="Y62" s="57" t="s">
        <v>170</v>
      </c>
      <c r="Z62" s="57" t="str">
        <f>VLOOKUP(T62,$A$3:$J$461,2,FALSE)</f>
        <v>Deanna Watson Oppenheimer</v>
      </c>
      <c r="AA62" s="57">
        <f>VLOOKUP($T62,$A$3:$J$461,3,FALSE)</f>
        <v>438318486</v>
      </c>
      <c r="AB62" s="59">
        <f>VLOOKUP($T62,$A$3:$J$461,4,FALSE)</f>
        <v>41306</v>
      </c>
      <c r="AC62" s="71">
        <f>VLOOKUP($T62,$A$3:$J$461,6,FALSE)</f>
        <v>158</v>
      </c>
      <c r="AD62" s="57" t="str">
        <f t="shared" si="1"/>
        <v>Middle</v>
      </c>
      <c r="AE62" s="57" t="str">
        <f>VLOOKUP($T62,$A$3:$P$461,7,FALSE)</f>
        <v>Middle</v>
      </c>
      <c r="AF62" s="57" t="str">
        <f t="shared" si="2"/>
        <v>Independent NED</v>
      </c>
      <c r="AG62" s="57" t="str">
        <f t="shared" si="3"/>
        <v>SD</v>
      </c>
      <c r="AH62" s="57" t="str">
        <f>VLOOKUP($T62,$A$3:$J$461,2,FALSE)</f>
        <v>Deanna Watson Oppenheimer</v>
      </c>
    </row>
    <row r="63" spans="1:34" x14ac:dyDescent="0.2">
      <c r="A63" s="63">
        <v>92929711643</v>
      </c>
      <c r="B63" s="57" t="s">
        <v>342</v>
      </c>
      <c r="C63" s="64">
        <v>3542776308</v>
      </c>
      <c r="D63" s="59">
        <v>41334</v>
      </c>
      <c r="E63" s="63">
        <v>92929711643</v>
      </c>
      <c r="F63" s="71">
        <v>47</v>
      </c>
      <c r="G63" s="57" t="str">
        <f t="shared" si="0"/>
        <v>Low</v>
      </c>
      <c r="H63" s="71">
        <v>0</v>
      </c>
      <c r="I63" s="57" t="s">
        <v>39</v>
      </c>
      <c r="J63" s="57" t="s">
        <v>40</v>
      </c>
      <c r="K63" s="57" t="str">
        <f>VLOOKUP($E63,$R$3:$Z$70,2,FALSE)</f>
        <v>HICL INFRASTRUCTURE CO LTD (HSBC Infrastructure Co Ltd prior to 03/2011)</v>
      </c>
      <c r="L63" s="59">
        <f>VLOOKUP($E63,$R$3:$Z$70,4,FALSE)</f>
        <v>41334</v>
      </c>
      <c r="M63" s="57" t="str">
        <f>VLOOKUP($E63,$R$3:$Z$70,5,FALSE)</f>
        <v>HICL, HICC</v>
      </c>
      <c r="N63" s="57" t="str">
        <f>VLOOKUP($E63,$R$3:$Z$70,6,FALSE)</f>
        <v>FTSE 250(GBP)</v>
      </c>
      <c r="O63" s="57" t="str">
        <f>VLOOKUP($E63,$R$3:$Z$70,7,FALSE)</f>
        <v>Investment Companies</v>
      </c>
      <c r="P63" s="57" t="str">
        <f>VLOOKUP($E63,$R$3:$Z$70,8,FALSE)</f>
        <v>Guernsey</v>
      </c>
      <c r="R63" s="64">
        <v>9579773914</v>
      </c>
      <c r="S63" s="57" t="s">
        <v>628</v>
      </c>
      <c r="T63" s="64">
        <v>9579773914</v>
      </c>
      <c r="U63" s="59">
        <v>41518</v>
      </c>
      <c r="V63" s="57" t="s">
        <v>629</v>
      </c>
      <c r="W63" s="57"/>
      <c r="X63" s="57" t="s">
        <v>77</v>
      </c>
      <c r="Y63" s="57" t="s">
        <v>67</v>
      </c>
      <c r="Z63" s="57" t="str">
        <f>VLOOKUP(T63,$A$3:$J$461,2,FALSE)</f>
        <v>Christopher (Chris) Martin Hill</v>
      </c>
      <c r="AA63" s="57">
        <f>VLOOKUP($T63,$A$3:$J$461,3,FALSE)</f>
        <v>5477594236</v>
      </c>
      <c r="AB63" s="59">
        <f>VLOOKUP($T63,$A$3:$J$461,4,FALSE)</f>
        <v>41518</v>
      </c>
      <c r="AC63" s="71">
        <f>VLOOKUP($T63,$A$3:$J$461,6,FALSE)</f>
        <v>0</v>
      </c>
      <c r="AD63" s="57" t="str">
        <f t="shared" si="1"/>
        <v>Low</v>
      </c>
      <c r="AE63" s="57" t="str">
        <f>VLOOKUP($T63,$A$3:$P$461,7,FALSE)</f>
        <v>Low</v>
      </c>
      <c r="AF63" s="57" t="str">
        <f t="shared" si="2"/>
        <v>Independent NED</v>
      </c>
      <c r="AG63" s="57" t="str">
        <f t="shared" si="3"/>
        <v>SD</v>
      </c>
      <c r="AH63" s="57" t="str">
        <f>VLOOKUP($T63,$A$3:$J$461,2,FALSE)</f>
        <v>Christopher (Chris) Martin Hill</v>
      </c>
    </row>
    <row r="64" spans="1:34" x14ac:dyDescent="0.2">
      <c r="A64" s="63">
        <v>9638024918</v>
      </c>
      <c r="B64" s="57" t="s">
        <v>342</v>
      </c>
      <c r="C64" s="64">
        <v>3542776308</v>
      </c>
      <c r="D64" s="59">
        <v>41426</v>
      </c>
      <c r="E64" s="63">
        <v>9638024918</v>
      </c>
      <c r="F64" s="71">
        <v>36</v>
      </c>
      <c r="G64" s="57" t="str">
        <f t="shared" si="0"/>
        <v>Low</v>
      </c>
      <c r="H64" s="71">
        <v>0</v>
      </c>
      <c r="I64" s="57" t="s">
        <v>39</v>
      </c>
      <c r="J64" s="57" t="s">
        <v>40</v>
      </c>
      <c r="K64" s="57" t="str">
        <f>VLOOKUP($E64,$R$3:$Z$70,2,FALSE)</f>
        <v>MACAU PROPERTY OPPORTUNITIES FUND LTD</v>
      </c>
      <c r="L64" s="59">
        <f>VLOOKUP($E64,$R$3:$Z$70,4,FALSE)</f>
        <v>41426</v>
      </c>
      <c r="M64" s="57" t="str">
        <f>VLOOKUP($E64,$R$3:$Z$70,5,FALSE)</f>
        <v>MPO</v>
      </c>
      <c r="N64" s="57">
        <f>VLOOKUP($E64,$R$3:$Z$70,6,FALSE)</f>
        <v>0</v>
      </c>
      <c r="O64" s="57" t="str">
        <f>VLOOKUP($E64,$R$3:$Z$70,7,FALSE)</f>
        <v>Real Estate</v>
      </c>
      <c r="P64" s="57" t="str">
        <f>VLOOKUP($E64,$R$3:$Z$70,8,FALSE)</f>
        <v>Guernsey</v>
      </c>
      <c r="R64" s="64">
        <v>176107810645</v>
      </c>
      <c r="S64" s="57" t="s">
        <v>634</v>
      </c>
      <c r="T64" s="64">
        <v>176107810645</v>
      </c>
      <c r="U64" s="59">
        <v>41334</v>
      </c>
      <c r="V64" s="57" t="s">
        <v>635</v>
      </c>
      <c r="W64" s="57" t="s">
        <v>85</v>
      </c>
      <c r="X64" s="57" t="s">
        <v>66</v>
      </c>
      <c r="Y64" s="57" t="s">
        <v>37</v>
      </c>
      <c r="Z64" s="57" t="str">
        <f>VLOOKUP(T64,$A$3:$J$461,2,FALSE)</f>
        <v>David Albert Thomas</v>
      </c>
      <c r="AA64" s="57">
        <f>VLOOKUP($T64,$A$3:$J$461,3,FALSE)</f>
        <v>30159311110</v>
      </c>
      <c r="AB64" s="59">
        <f>VLOOKUP($T64,$A$3:$J$461,4,FALSE)</f>
        <v>41334</v>
      </c>
      <c r="AC64" s="71">
        <f>VLOOKUP($T64,$A$3:$J$461,6,FALSE)</f>
        <v>14</v>
      </c>
      <c r="AD64" s="57" t="str">
        <f t="shared" si="1"/>
        <v>Low</v>
      </c>
      <c r="AE64" s="57" t="str">
        <f>VLOOKUP($T64,$A$3:$P$461,7,FALSE)</f>
        <v>Low</v>
      </c>
      <c r="AF64" s="57" t="str">
        <f t="shared" si="2"/>
        <v>NED</v>
      </c>
      <c r="AG64" s="57" t="str">
        <f t="shared" si="3"/>
        <v>SD</v>
      </c>
      <c r="AH64" s="57" t="str">
        <f>VLOOKUP($T64,$A$3:$J$461,2,FALSE)</f>
        <v>David Albert Thomas</v>
      </c>
    </row>
    <row r="65" spans="1:34" ht="17" customHeight="1" x14ac:dyDescent="0.2">
      <c r="A65" s="63">
        <v>16456379687</v>
      </c>
      <c r="B65" s="57" t="s">
        <v>459</v>
      </c>
      <c r="C65" s="64">
        <v>12440665378</v>
      </c>
      <c r="D65" s="59">
        <v>41334</v>
      </c>
      <c r="E65" s="63">
        <v>16456379687</v>
      </c>
      <c r="F65" s="71">
        <v>59</v>
      </c>
      <c r="G65" s="57" t="str">
        <f t="shared" si="0"/>
        <v>Low</v>
      </c>
      <c r="H65" s="71">
        <v>0</v>
      </c>
      <c r="I65" s="57" t="s">
        <v>48</v>
      </c>
      <c r="J65" s="57" t="s">
        <v>40</v>
      </c>
      <c r="K65" s="57" t="str">
        <f>VLOOKUP($E65,$R$3:$Z$70,2,FALSE)</f>
        <v>NEWRIVER RETAIL LTD</v>
      </c>
      <c r="L65" s="59">
        <f>VLOOKUP($E65,$R$3:$Z$70,4,FALSE)</f>
        <v>41334</v>
      </c>
      <c r="M65" s="57" t="str">
        <f>VLOOKUP($E65,$R$3:$Z$70,5,FALSE)</f>
        <v>NRR</v>
      </c>
      <c r="N65" s="57" t="str">
        <f>VLOOKUP($E65,$R$3:$Z$70,6,FALSE)</f>
        <v>FTSE AIM(GBP)</v>
      </c>
      <c r="O65" s="57" t="str">
        <f>VLOOKUP($E65,$R$3:$Z$70,7,FALSE)</f>
        <v>Real Estate</v>
      </c>
      <c r="P65" s="57" t="str">
        <f>VLOOKUP($E65,$R$3:$Z$70,8,FALSE)</f>
        <v>Guernsey</v>
      </c>
      <c r="R65" s="64">
        <v>8806927400</v>
      </c>
      <c r="S65" s="57" t="s">
        <v>640</v>
      </c>
      <c r="T65" s="64">
        <v>8806927400</v>
      </c>
      <c r="U65" s="59">
        <v>41334</v>
      </c>
      <c r="V65" s="57" t="s">
        <v>641</v>
      </c>
      <c r="W65" s="57" t="s">
        <v>85</v>
      </c>
      <c r="X65" s="57" t="s">
        <v>66</v>
      </c>
      <c r="Y65" s="57" t="s">
        <v>86</v>
      </c>
      <c r="Z65" s="57" t="str">
        <f>VLOOKUP(T65,$A$3:$J$461,2,FALSE)</f>
        <v>Graham Roger Smith</v>
      </c>
      <c r="AA65" s="57">
        <f>VLOOKUP($T65,$A$3:$J$461,3,FALSE)</f>
        <v>11008972691</v>
      </c>
      <c r="AB65" s="59">
        <f>VLOOKUP($T65,$A$3:$J$461,4,FALSE)</f>
        <v>41334</v>
      </c>
      <c r="AC65" s="71">
        <f>VLOOKUP($T65,$A$3:$J$461,6,FALSE)</f>
        <v>0</v>
      </c>
      <c r="AD65" s="57" t="str">
        <f t="shared" si="1"/>
        <v>Low</v>
      </c>
      <c r="AE65" s="57" t="str">
        <f>VLOOKUP($T65,$A$3:$P$461,7,FALSE)</f>
        <v>Low</v>
      </c>
      <c r="AF65" s="57" t="str">
        <f t="shared" si="2"/>
        <v>NED</v>
      </c>
      <c r="AG65" s="57" t="str">
        <f t="shared" si="3"/>
        <v>SD</v>
      </c>
      <c r="AH65" s="57" t="str">
        <f>VLOOKUP($T65,$A$3:$J$461,2,FALSE)</f>
        <v>Graham Roger Smith</v>
      </c>
    </row>
    <row r="66" spans="1:34" x14ac:dyDescent="0.2">
      <c r="A66" s="63">
        <v>11119922984</v>
      </c>
      <c r="B66" s="57" t="s">
        <v>325</v>
      </c>
      <c r="C66" s="64">
        <v>5479194273</v>
      </c>
      <c r="D66" s="59">
        <v>41275</v>
      </c>
      <c r="E66" s="63">
        <v>11119922984</v>
      </c>
      <c r="F66" s="71">
        <v>0</v>
      </c>
      <c r="G66" s="57" t="str">
        <f t="shared" si="0"/>
        <v>Low</v>
      </c>
      <c r="H66" s="71">
        <v>0</v>
      </c>
      <c r="I66" s="57" t="s">
        <v>46</v>
      </c>
      <c r="J66" s="57" t="s">
        <v>40</v>
      </c>
      <c r="K66" s="57" t="str">
        <f>VLOOKUP($E66,$R$3:$Z$70,2,FALSE)</f>
        <v>GOLDMAN SACHS DYNAMIC OPPORTUNITIES LTD (De-listed 01/2013)</v>
      </c>
      <c r="L66" s="59">
        <f>VLOOKUP($E66,$R$3:$Z$70,4,FALSE)</f>
        <v>41275</v>
      </c>
      <c r="M66" s="57" t="str">
        <f>VLOOKUP($E66,$R$3:$Z$70,5,FALSE)</f>
        <v xml:space="preserve">GSDO, GSDE, GSDU, </v>
      </c>
      <c r="N66" s="57">
        <f>VLOOKUP($E66,$R$3:$Z$70,6,FALSE)</f>
        <v>0</v>
      </c>
      <c r="O66" s="57" t="str">
        <f>VLOOKUP($E66,$R$3:$Z$70,7,FALSE)</f>
        <v>Investment Companies</v>
      </c>
      <c r="P66" s="57" t="str">
        <f>VLOOKUP($E66,$R$3:$Z$70,8,FALSE)</f>
        <v>Guernsey</v>
      </c>
      <c r="R66" s="64">
        <v>9616384555</v>
      </c>
      <c r="S66" s="57" t="s">
        <v>646</v>
      </c>
      <c r="T66" s="64">
        <v>9616384555</v>
      </c>
      <c r="U66" s="59">
        <v>41334</v>
      </c>
      <c r="V66" s="57" t="s">
        <v>647</v>
      </c>
      <c r="W66" s="57" t="s">
        <v>85</v>
      </c>
      <c r="X66" s="57" t="s">
        <v>66</v>
      </c>
      <c r="Y66" s="57" t="s">
        <v>86</v>
      </c>
      <c r="Z66" s="57" t="str">
        <f>VLOOKUP(T66,$A$3:$J$461,2,FALSE)</f>
        <v>Ajay Chandra</v>
      </c>
      <c r="AA66" s="57">
        <f>VLOOKUP($T66,$A$3:$J$461,3,FALSE)</f>
        <v>5901369210</v>
      </c>
      <c r="AB66" s="59">
        <f>VLOOKUP($T66,$A$3:$J$461,4,FALSE)</f>
        <v>41334</v>
      </c>
      <c r="AC66" s="71">
        <f>VLOOKUP($T66,$A$3:$J$461,6,FALSE)</f>
        <v>33</v>
      </c>
      <c r="AD66" s="57" t="str">
        <f t="shared" si="1"/>
        <v>Low</v>
      </c>
      <c r="AE66" s="57" t="str">
        <f>VLOOKUP($T66,$A$3:$P$461,7,FALSE)</f>
        <v>Low</v>
      </c>
      <c r="AF66" s="57" t="str">
        <f t="shared" si="2"/>
        <v>NED</v>
      </c>
      <c r="AG66" s="57" t="str">
        <f t="shared" si="3"/>
        <v>SD</v>
      </c>
      <c r="AH66" s="57" t="str">
        <f>VLOOKUP($T66,$A$3:$J$461,2,FALSE)</f>
        <v>Ajay Chandra</v>
      </c>
    </row>
    <row r="67" spans="1:34" x14ac:dyDescent="0.2">
      <c r="A67" s="63">
        <v>172702710373</v>
      </c>
      <c r="B67" s="57" t="s">
        <v>350</v>
      </c>
      <c r="C67" s="64">
        <v>11907184555</v>
      </c>
      <c r="D67" s="59">
        <v>41334</v>
      </c>
      <c r="E67" s="63">
        <v>172702710373</v>
      </c>
      <c r="F67" s="71">
        <v>19</v>
      </c>
      <c r="G67" s="57" t="str">
        <f t="shared" ref="G67:G130" si="4">VLOOKUP(F67,$AL$2:$AM$4,2,TRUE)</f>
        <v>Low</v>
      </c>
      <c r="H67" s="71">
        <v>0</v>
      </c>
      <c r="I67" s="57" t="s">
        <v>44</v>
      </c>
      <c r="J67" s="57" t="s">
        <v>40</v>
      </c>
      <c r="K67" s="57" t="str">
        <f>VLOOKUP($E67,$R$3:$Z$70,2,FALSE)</f>
        <v>IENERGIZER LTD</v>
      </c>
      <c r="L67" s="59">
        <f>VLOOKUP($E67,$R$3:$Z$70,4,FALSE)</f>
        <v>41334</v>
      </c>
      <c r="M67" s="57" t="str">
        <f>VLOOKUP($E67,$R$3:$Z$70,5,FALSE)</f>
        <v>IBPO</v>
      </c>
      <c r="N67" s="57" t="str">
        <f>VLOOKUP($E67,$R$3:$Z$70,6,FALSE)</f>
        <v>FTSE AIM(GBP)</v>
      </c>
      <c r="O67" s="57" t="str">
        <f>VLOOKUP($E67,$R$3:$Z$70,7,FALSE)</f>
        <v>Business Services</v>
      </c>
      <c r="P67" s="57" t="str">
        <f>VLOOKUP($E67,$R$3:$Z$70,8,FALSE)</f>
        <v>Guernsey</v>
      </c>
      <c r="R67" s="64">
        <v>419506681</v>
      </c>
      <c r="S67" s="57" t="s">
        <v>652</v>
      </c>
      <c r="T67" s="64">
        <v>419506681</v>
      </c>
      <c r="U67" s="59">
        <v>41334</v>
      </c>
      <c r="V67" s="57" t="s">
        <v>653</v>
      </c>
      <c r="W67" s="57" t="s">
        <v>654</v>
      </c>
      <c r="X67" s="57" t="s">
        <v>169</v>
      </c>
      <c r="Y67" s="57" t="s">
        <v>170</v>
      </c>
      <c r="Z67" s="57" t="str">
        <f>VLOOKUP(T67,$A$3:$J$461,2,FALSE)</f>
        <v>Alan Wayne Jebson</v>
      </c>
      <c r="AA67" s="57">
        <f>VLOOKUP($T67,$A$3:$J$461,3,FALSE)</f>
        <v>175855651</v>
      </c>
      <c r="AB67" s="59">
        <f>VLOOKUP($T67,$A$3:$J$461,4,FALSE)</f>
        <v>41334</v>
      </c>
      <c r="AC67" s="71">
        <f>VLOOKUP($T67,$A$3:$J$461,6,FALSE)</f>
        <v>179</v>
      </c>
      <c r="AD67" s="57" t="str">
        <f t="shared" si="1"/>
        <v>Middle</v>
      </c>
      <c r="AE67" s="57" t="str">
        <f>VLOOKUP($T67,$A$3:$P$461,7,FALSE)</f>
        <v>Middle</v>
      </c>
      <c r="AF67" s="57" t="str">
        <f t="shared" si="2"/>
        <v>Independent NED</v>
      </c>
      <c r="AG67" s="57" t="str">
        <f t="shared" si="3"/>
        <v>SD</v>
      </c>
      <c r="AH67" s="57" t="str">
        <f>VLOOKUP($T67,$A$3:$J$461,2,FALSE)</f>
        <v>Alan Wayne Jebson</v>
      </c>
    </row>
    <row r="68" spans="1:34" x14ac:dyDescent="0.2">
      <c r="A68" s="63">
        <v>93892312339</v>
      </c>
      <c r="B68" s="57" t="s">
        <v>517</v>
      </c>
      <c r="C68" s="64">
        <v>5459083894</v>
      </c>
      <c r="D68" s="59">
        <v>41334</v>
      </c>
      <c r="E68" s="63">
        <v>93892312339</v>
      </c>
      <c r="F68" s="71">
        <v>93</v>
      </c>
      <c r="G68" s="57" t="str">
        <f t="shared" si="4"/>
        <v>Low</v>
      </c>
      <c r="H68" s="71">
        <v>0</v>
      </c>
      <c r="I68" s="57" t="s">
        <v>44</v>
      </c>
      <c r="J68" s="57" t="s">
        <v>40</v>
      </c>
      <c r="K68" s="57" t="str">
        <f>VLOOKUP($E68,$R$3:$Z$70,2,FALSE)</f>
        <v>PROSPERITY MINERALS HOLDINGS LTD (De-listed 10/2013)</v>
      </c>
      <c r="L68" s="59">
        <f>VLOOKUP($E68,$R$3:$Z$70,4,FALSE)</f>
        <v>41334</v>
      </c>
      <c r="M68" s="57" t="str">
        <f>VLOOKUP($E68,$R$3:$Z$70,5,FALSE)</f>
        <v>PMHL</v>
      </c>
      <c r="N68" s="57">
        <f>VLOOKUP($E68,$R$3:$Z$70,6,FALSE)</f>
        <v>0</v>
      </c>
      <c r="O68" s="57" t="str">
        <f>VLOOKUP($E68,$R$3:$Z$70,7,FALSE)</f>
        <v>Construction &amp; Building Materials</v>
      </c>
      <c r="P68" s="57" t="str">
        <f>VLOOKUP($E68,$R$3:$Z$70,8,FALSE)</f>
        <v>Jersey</v>
      </c>
      <c r="R68" s="64">
        <v>9736716282</v>
      </c>
      <c r="S68" s="57" t="s">
        <v>668</v>
      </c>
      <c r="T68" s="64">
        <v>9736716282</v>
      </c>
      <c r="U68" s="59">
        <v>41548</v>
      </c>
      <c r="V68" s="57" t="s">
        <v>669</v>
      </c>
      <c r="W68" s="57"/>
      <c r="X68" s="57" t="s">
        <v>670</v>
      </c>
      <c r="Y68" s="57" t="s">
        <v>54</v>
      </c>
      <c r="Z68" s="57" t="str">
        <f>VLOOKUP(T68,$A$3:$J$461,2,FALSE)</f>
        <v>Doctor John Alexander King</v>
      </c>
      <c r="AA68" s="57">
        <f>VLOOKUP($T68,$A$3:$J$461,3,FALSE)</f>
        <v>664410095</v>
      </c>
      <c r="AB68" s="59">
        <f>VLOOKUP($T68,$A$3:$J$461,4,FALSE)</f>
        <v>41548</v>
      </c>
      <c r="AC68" s="71">
        <f>VLOOKUP($T68,$A$3:$J$461,6,FALSE)</f>
        <v>0</v>
      </c>
      <c r="AD68" s="57" t="str">
        <f t="shared" ref="AD68:AD70" si="5">VLOOKUP(AC68,$AL$2:$AM$4,2,TRUE)</f>
        <v>Low</v>
      </c>
      <c r="AE68" s="57" t="str">
        <f>VLOOKUP($T68,$A$3:$P$461,7,FALSE)</f>
        <v>Low</v>
      </c>
      <c r="AF68" s="57" t="str">
        <f t="shared" ref="AF68:AF70" si="6">VLOOKUP($T68,$A$3:$J$461,9,FALSE)</f>
        <v>Independent Chairman</v>
      </c>
      <c r="AG68" s="57" t="str">
        <f t="shared" ref="AG68:AG70" si="7">VLOOKUP($T68,$A$3:$J$461,10,FALSE)</f>
        <v>SD</v>
      </c>
      <c r="AH68" s="57" t="str">
        <f>VLOOKUP($T68,$A$3:$J$461,2,FALSE)</f>
        <v>Doctor John Alexander King</v>
      </c>
    </row>
    <row r="69" spans="1:34" x14ac:dyDescent="0.2">
      <c r="A69" s="63">
        <v>93892312339</v>
      </c>
      <c r="B69" s="57" t="s">
        <v>517</v>
      </c>
      <c r="C69" s="64">
        <v>5459083894</v>
      </c>
      <c r="D69" s="59">
        <v>41548</v>
      </c>
      <c r="E69" s="63">
        <v>93892312339</v>
      </c>
      <c r="F69" s="71">
        <v>0</v>
      </c>
      <c r="G69" s="57" t="str">
        <f t="shared" si="4"/>
        <v>Low</v>
      </c>
      <c r="H69" s="71">
        <v>0</v>
      </c>
      <c r="I69" s="57" t="s">
        <v>44</v>
      </c>
      <c r="J69" s="57" t="s">
        <v>40</v>
      </c>
      <c r="K69" s="57" t="str">
        <f>VLOOKUP($E69,$R$3:$Z$70,2,FALSE)</f>
        <v>PROSPERITY MINERALS HOLDINGS LTD (De-listed 10/2013)</v>
      </c>
      <c r="L69" s="59">
        <f>VLOOKUP($E69,$R$3:$Z$70,4,FALSE)</f>
        <v>41334</v>
      </c>
      <c r="M69" s="57" t="str">
        <f>VLOOKUP($E69,$R$3:$Z$70,5,FALSE)</f>
        <v>PMHL</v>
      </c>
      <c r="N69" s="57">
        <f>VLOOKUP($E69,$R$3:$Z$70,6,FALSE)</f>
        <v>0</v>
      </c>
      <c r="O69" s="57" t="str">
        <f>VLOOKUP($E69,$R$3:$Z$70,7,FALSE)</f>
        <v>Construction &amp; Building Materials</v>
      </c>
      <c r="P69" s="57" t="str">
        <f>VLOOKUP($E69,$R$3:$Z$70,8,FALSE)</f>
        <v>Jersey</v>
      </c>
      <c r="R69" s="64">
        <v>8282612668</v>
      </c>
      <c r="S69" s="57" t="s">
        <v>680</v>
      </c>
      <c r="T69" s="64">
        <v>8282612668</v>
      </c>
      <c r="U69" s="59">
        <v>41395</v>
      </c>
      <c r="V69" s="57" t="s">
        <v>681</v>
      </c>
      <c r="W69" s="57"/>
      <c r="X69" s="57" t="s">
        <v>682</v>
      </c>
      <c r="Y69" s="57" t="s">
        <v>683</v>
      </c>
      <c r="Z69" s="57" t="str">
        <f>VLOOKUP(T69,$A$3:$J$461,2,FALSE)</f>
        <v>Charles A Spicer</v>
      </c>
      <c r="AA69" s="57">
        <f>VLOOKUP($T69,$A$3:$J$461,3,FALSE)</f>
        <v>53142012661</v>
      </c>
      <c r="AB69" s="59">
        <f>VLOOKUP($T69,$A$3:$J$461,4,FALSE)</f>
        <v>41395</v>
      </c>
      <c r="AC69" s="71">
        <f>VLOOKUP($T69,$A$3:$J$461,6,FALSE)</f>
        <v>0</v>
      </c>
      <c r="AD69" s="57" t="str">
        <f t="shared" si="5"/>
        <v>Low</v>
      </c>
      <c r="AE69" s="57" t="str">
        <f>VLOOKUP($T69,$A$3:$P$461,7,FALSE)</f>
        <v>Low</v>
      </c>
      <c r="AF69" s="57" t="str">
        <f t="shared" si="6"/>
        <v>Board Member -  SD</v>
      </c>
      <c r="AG69" s="57" t="str">
        <f t="shared" si="7"/>
        <v>SD</v>
      </c>
      <c r="AH69" s="57" t="str">
        <f>VLOOKUP($T69,$A$3:$J$461,2,FALSE)</f>
        <v>Charles A Spicer</v>
      </c>
    </row>
    <row r="70" spans="1:34" x14ac:dyDescent="0.2">
      <c r="A70" s="63">
        <v>431027822</v>
      </c>
      <c r="B70" s="57" t="s">
        <v>699</v>
      </c>
      <c r="C70" s="64">
        <v>40480711015</v>
      </c>
      <c r="D70" s="59">
        <v>41395</v>
      </c>
      <c r="E70" s="63">
        <v>431027822</v>
      </c>
      <c r="F70" s="71">
        <v>0</v>
      </c>
      <c r="G70" s="57" t="str">
        <f t="shared" si="4"/>
        <v>Low</v>
      </c>
      <c r="H70" s="71">
        <v>0</v>
      </c>
      <c r="I70" s="57" t="s">
        <v>39</v>
      </c>
      <c r="J70" s="57" t="s">
        <v>40</v>
      </c>
      <c r="K70" s="57" t="str">
        <f>VLOOKUP($E70,$R$3:$Z$70,2,FALSE)</f>
        <v>XSTRATA PLC (De-listed 05/2013)</v>
      </c>
      <c r="L70" s="59">
        <f>VLOOKUP($E70,$R$3:$Z$70,4,FALSE)</f>
        <v>41395</v>
      </c>
      <c r="M70" s="57" t="str">
        <f>VLOOKUP($E70,$R$3:$Z$70,5,FALSE)</f>
        <v>XTA</v>
      </c>
      <c r="N70" s="57">
        <f>VLOOKUP($E70,$R$3:$Z$70,6,FALSE)</f>
        <v>0</v>
      </c>
      <c r="O70" s="57" t="str">
        <f>VLOOKUP($E70,$R$3:$Z$70,7,FALSE)</f>
        <v>Mining</v>
      </c>
      <c r="P70" s="57" t="str">
        <f>VLOOKUP($E70,$R$3:$Z$70,8,FALSE)</f>
        <v>Switzerland</v>
      </c>
      <c r="R70" s="64">
        <v>431027822</v>
      </c>
      <c r="S70" s="57" t="s">
        <v>689</v>
      </c>
      <c r="T70" s="64">
        <v>431027822</v>
      </c>
      <c r="U70" s="59">
        <v>41395</v>
      </c>
      <c r="V70" s="57" t="s">
        <v>690</v>
      </c>
      <c r="W70" s="57"/>
      <c r="X70" s="57" t="s">
        <v>498</v>
      </c>
      <c r="Y70" s="57" t="s">
        <v>405</v>
      </c>
      <c r="Z70" s="57" t="str">
        <f>VLOOKUP(T70,$A$3:$J$461,2,FALSE)</f>
        <v>Aristotelis (Telis) Mistakidis</v>
      </c>
      <c r="AA70" s="57">
        <f>VLOOKUP($T70,$A$3:$J$461,3,FALSE)</f>
        <v>63118112411</v>
      </c>
      <c r="AB70" s="59">
        <f>VLOOKUP($T70,$A$3:$J$461,4,FALSE)</f>
        <v>41395</v>
      </c>
      <c r="AC70" s="71">
        <f>VLOOKUP($T70,$A$3:$J$461,6,FALSE)</f>
        <v>0</v>
      </c>
      <c r="AD70" s="57" t="str">
        <f t="shared" si="5"/>
        <v>Low</v>
      </c>
      <c r="AE70" s="57" t="str">
        <f>VLOOKUP($T70,$A$3:$P$461,7,FALSE)</f>
        <v>Low</v>
      </c>
      <c r="AF70" s="57" t="str">
        <f t="shared" si="6"/>
        <v>NED</v>
      </c>
      <c r="AG70" s="57" t="str">
        <f t="shared" si="7"/>
        <v>SD</v>
      </c>
      <c r="AH70" s="57" t="str">
        <f>VLOOKUP($T70,$A$3:$J$461,2,FALSE)</f>
        <v>Aristotelis (Telis) Mistakidis</v>
      </c>
    </row>
    <row r="71" spans="1:34" x14ac:dyDescent="0.2">
      <c r="A71" s="63">
        <v>10665911526</v>
      </c>
      <c r="B71" s="57" t="s">
        <v>144</v>
      </c>
      <c r="C71" s="64">
        <v>3498785749</v>
      </c>
      <c r="D71" s="59">
        <v>41334</v>
      </c>
      <c r="E71" s="63">
        <v>10665911526</v>
      </c>
      <c r="F71" s="71">
        <v>18</v>
      </c>
      <c r="G71" s="57" t="str">
        <f t="shared" si="4"/>
        <v>Low</v>
      </c>
      <c r="H71" s="71">
        <v>0</v>
      </c>
      <c r="I71" s="57" t="s">
        <v>44</v>
      </c>
      <c r="J71" s="57" t="s">
        <v>40</v>
      </c>
      <c r="K71" s="57" t="str">
        <f>VLOOKUP($E71,$R$3:$Z$70,2,FALSE)</f>
        <v>AVARAE GLOBAL COINS PLC</v>
      </c>
      <c r="L71" s="59">
        <f>VLOOKUP($E71,$R$3:$Z$70,4,FALSE)</f>
        <v>41334</v>
      </c>
      <c r="M71" s="57" t="str">
        <f>VLOOKUP($E71,$R$3:$Z$70,5,FALSE)</f>
        <v>AVR</v>
      </c>
      <c r="N71" s="57" t="str">
        <f>VLOOKUP($E71,$R$3:$Z$70,6,FALSE)</f>
        <v>FTSE AIM(GBP)</v>
      </c>
      <c r="O71" s="57" t="str">
        <f>VLOOKUP($E71,$R$3:$Z$70,7,FALSE)</f>
        <v>Speciality &amp; Other Finance</v>
      </c>
      <c r="P71" s="57" t="str">
        <f>VLOOKUP($E71,$R$3:$Z$70,8,FALSE)</f>
        <v>Isle Of Man</v>
      </c>
    </row>
    <row r="72" spans="1:34" x14ac:dyDescent="0.2">
      <c r="A72" s="63">
        <v>5872758949</v>
      </c>
      <c r="B72" s="57" t="s">
        <v>270</v>
      </c>
      <c r="C72" s="64">
        <v>30150411102</v>
      </c>
      <c r="D72" s="59">
        <v>41275</v>
      </c>
      <c r="E72" s="63">
        <v>5872758949</v>
      </c>
      <c r="F72" s="71">
        <v>37</v>
      </c>
      <c r="G72" s="57" t="str">
        <f t="shared" si="4"/>
        <v>Low</v>
      </c>
      <c r="H72" s="71">
        <v>0</v>
      </c>
      <c r="I72" s="57" t="s">
        <v>39</v>
      </c>
      <c r="J72" s="57" t="s">
        <v>40</v>
      </c>
      <c r="K72" s="57" t="str">
        <f>VLOOKUP($E72,$R$3:$Z$70,2,FALSE)</f>
        <v>EPE SPECIAL OPPORTUNITIES PLC (EPIC Reconstruction PLC prior to 09/2008)</v>
      </c>
      <c r="L72" s="59">
        <f>VLOOKUP($E72,$R$3:$Z$70,4,FALSE)</f>
        <v>41275</v>
      </c>
      <c r="M72" s="57" t="str">
        <f>VLOOKUP($E72,$R$3:$Z$70,5,FALSE)</f>
        <v xml:space="preserve">ESO, </v>
      </c>
      <c r="N72" s="57" t="str">
        <f>VLOOKUP($E72,$R$3:$Z$70,6,FALSE)</f>
        <v>FTSE AIM(GBP)</v>
      </c>
      <c r="O72" s="57" t="str">
        <f>VLOOKUP($E72,$R$3:$Z$70,7,FALSE)</f>
        <v>Investment Companies</v>
      </c>
      <c r="P72" s="57" t="str">
        <f>VLOOKUP($E72,$R$3:$Z$70,8,FALSE)</f>
        <v>Isle Of Man</v>
      </c>
    </row>
    <row r="73" spans="1:34" ht="17" customHeight="1" x14ac:dyDescent="0.2">
      <c r="A73" s="63">
        <v>11563713933</v>
      </c>
      <c r="B73" s="57" t="s">
        <v>155</v>
      </c>
      <c r="C73" s="64">
        <v>63808412886</v>
      </c>
      <c r="D73" s="59">
        <v>41275</v>
      </c>
      <c r="E73" s="63">
        <v>11563713933</v>
      </c>
      <c r="F73" s="71">
        <v>0</v>
      </c>
      <c r="G73" s="57" t="str">
        <f t="shared" si="4"/>
        <v>Low</v>
      </c>
      <c r="H73" s="71">
        <v>0</v>
      </c>
      <c r="I73" s="57" t="s">
        <v>46</v>
      </c>
      <c r="J73" s="57" t="s">
        <v>40</v>
      </c>
      <c r="K73" s="57" t="str">
        <f>VLOOKUP($E73,$R$3:$Z$70,2,FALSE)</f>
        <v>BLACKROCK ABSOLUTE RETURN STRATEGIES LTD (De-listed 01/2013)</v>
      </c>
      <c r="L73" s="59">
        <f>VLOOKUP($E73,$R$3:$Z$70,4,FALSE)</f>
        <v>41275</v>
      </c>
      <c r="M73" s="57" t="str">
        <f>VLOOKUP($E73,$R$3:$Z$70,5,FALSE)</f>
        <v>BARS, BARU, , BARE</v>
      </c>
      <c r="N73" s="57">
        <f>VLOOKUP($E73,$R$3:$Z$70,6,FALSE)</f>
        <v>0</v>
      </c>
      <c r="O73" s="57" t="str">
        <f>VLOOKUP($E73,$R$3:$Z$70,7,FALSE)</f>
        <v>Investment Companies</v>
      </c>
      <c r="P73" s="57" t="str">
        <f>VLOOKUP($E73,$R$3:$Z$70,8,FALSE)</f>
        <v>Jersey</v>
      </c>
    </row>
    <row r="74" spans="1:34" x14ac:dyDescent="0.2">
      <c r="A74" s="63">
        <v>11253683298</v>
      </c>
      <c r="B74" s="57" t="s">
        <v>161</v>
      </c>
      <c r="C74" s="64">
        <v>11802344380</v>
      </c>
      <c r="D74" s="59">
        <v>41487</v>
      </c>
      <c r="E74" s="63">
        <v>11253683298</v>
      </c>
      <c r="F74" s="71">
        <v>0</v>
      </c>
      <c r="G74" s="57" t="str">
        <f t="shared" si="4"/>
        <v>Low</v>
      </c>
      <c r="H74" s="71">
        <v>0</v>
      </c>
      <c r="I74" s="57" t="s">
        <v>48</v>
      </c>
      <c r="J74" s="57" t="s">
        <v>40</v>
      </c>
      <c r="K74" s="57" t="str">
        <f>VLOOKUP($E74,$R$3:$Z$70,2,FALSE)</f>
        <v>BROOKWELL LTD (De-listed 08/2013)</v>
      </c>
      <c r="L74" s="59">
        <f>VLOOKUP($E74,$R$3:$Z$70,4,FALSE)</f>
        <v>41487</v>
      </c>
      <c r="M74" s="57" t="str">
        <f>VLOOKUP($E74,$R$3:$Z$70,5,FALSE)</f>
        <v>BKWD</v>
      </c>
      <c r="N74" s="57">
        <f>VLOOKUP($E74,$R$3:$Z$70,6,FALSE)</f>
        <v>0</v>
      </c>
      <c r="O74" s="57" t="str">
        <f>VLOOKUP($E74,$R$3:$Z$70,7,FALSE)</f>
        <v>Investment Companies</v>
      </c>
      <c r="P74" s="57" t="str">
        <f>VLOOKUP($E74,$R$3:$Z$70,8,FALSE)</f>
        <v>Guernsey</v>
      </c>
    </row>
    <row r="75" spans="1:34" x14ac:dyDescent="0.2">
      <c r="A75" s="63">
        <v>9761766583</v>
      </c>
      <c r="B75" s="57" t="s">
        <v>206</v>
      </c>
      <c r="C75" s="64">
        <v>63467212654</v>
      </c>
      <c r="D75" s="59">
        <v>41365</v>
      </c>
      <c r="E75" s="63">
        <v>9761766583</v>
      </c>
      <c r="F75" s="71">
        <v>0</v>
      </c>
      <c r="G75" s="57" t="str">
        <f t="shared" si="4"/>
        <v>Low</v>
      </c>
      <c r="H75" s="71">
        <v>0</v>
      </c>
      <c r="I75" s="57" t="s">
        <v>44</v>
      </c>
      <c r="J75" s="57" t="s">
        <v>40</v>
      </c>
      <c r="K75" s="57" t="str">
        <f>VLOOKUP($E75,$R$3:$Z$70,2,FALSE)</f>
        <v>CAMBIUM GLOBAL TIMBERLAND LTD</v>
      </c>
      <c r="L75" s="59">
        <f>VLOOKUP($E75,$R$3:$Z$70,4,FALSE)</f>
        <v>41365</v>
      </c>
      <c r="M75" s="57" t="str">
        <f>VLOOKUP($E75,$R$3:$Z$70,5,FALSE)</f>
        <v>TREE</v>
      </c>
      <c r="N75" s="57" t="str">
        <f>VLOOKUP($E75,$R$3:$Z$70,6,FALSE)</f>
        <v>FTSE AIM(GBP)</v>
      </c>
      <c r="O75" s="57" t="str">
        <f>VLOOKUP($E75,$R$3:$Z$70,7,FALSE)</f>
        <v>Forestry &amp; Paper</v>
      </c>
      <c r="P75" s="57" t="str">
        <f>VLOOKUP($E75,$R$3:$Z$70,8,FALSE)</f>
        <v>Jersey</v>
      </c>
    </row>
    <row r="76" spans="1:34" x14ac:dyDescent="0.2">
      <c r="A76" s="63">
        <v>10768371951</v>
      </c>
      <c r="B76" s="57" t="s">
        <v>596</v>
      </c>
      <c r="C76" s="64">
        <v>63568712725</v>
      </c>
      <c r="D76" s="59">
        <v>41426</v>
      </c>
      <c r="E76" s="63">
        <v>10768371951</v>
      </c>
      <c r="F76" s="71">
        <v>0</v>
      </c>
      <c r="G76" s="57" t="str">
        <f t="shared" si="4"/>
        <v>Low</v>
      </c>
      <c r="H76" s="71">
        <v>0</v>
      </c>
      <c r="I76" s="57" t="s">
        <v>44</v>
      </c>
      <c r="J76" s="57" t="s">
        <v>40</v>
      </c>
      <c r="K76" s="57" t="str">
        <f>VLOOKUP($E76,$R$3:$Z$70,2,FALSE)</f>
        <v>SILANIS INTERNATIONAL LTD (De-listed 06/2013)</v>
      </c>
      <c r="L76" s="59">
        <f>VLOOKUP($E76,$R$3:$Z$70,4,FALSE)</f>
        <v>41426</v>
      </c>
      <c r="M76" s="57" t="str">
        <f>VLOOKUP($E76,$R$3:$Z$70,5,FALSE)</f>
        <v>SNS</v>
      </c>
      <c r="N76" s="57">
        <f>VLOOKUP($E76,$R$3:$Z$70,6,FALSE)</f>
        <v>0</v>
      </c>
      <c r="O76" s="57" t="str">
        <f>VLOOKUP($E76,$R$3:$Z$70,7,FALSE)</f>
        <v>Software &amp; Computer Services</v>
      </c>
      <c r="P76" s="57" t="str">
        <f>VLOOKUP($E76,$R$3:$Z$70,8,FALSE)</f>
        <v>Jersey</v>
      </c>
    </row>
    <row r="77" spans="1:34" x14ac:dyDescent="0.2">
      <c r="A77" s="63">
        <v>16456379687</v>
      </c>
      <c r="B77" s="57" t="s">
        <v>457</v>
      </c>
      <c r="C77" s="64">
        <v>3498685735</v>
      </c>
      <c r="D77" s="59">
        <v>41334</v>
      </c>
      <c r="E77" s="63">
        <v>16456379687</v>
      </c>
      <c r="F77" s="71">
        <v>451</v>
      </c>
      <c r="G77" s="57" t="str">
        <f t="shared" si="4"/>
        <v>High</v>
      </c>
      <c r="H77" s="71">
        <v>110</v>
      </c>
      <c r="I77" s="57" t="s">
        <v>129</v>
      </c>
      <c r="J77" s="57" t="s">
        <v>56</v>
      </c>
      <c r="K77" s="57" t="str">
        <f>VLOOKUP($E77,$R$3:$Z$70,2,FALSE)</f>
        <v>NEWRIVER RETAIL LTD</v>
      </c>
      <c r="L77" s="59">
        <f>VLOOKUP($E77,$R$3:$Z$70,4,FALSE)</f>
        <v>41334</v>
      </c>
      <c r="M77" s="57" t="str">
        <f>VLOOKUP($E77,$R$3:$Z$70,5,FALSE)</f>
        <v>NRR</v>
      </c>
      <c r="N77" s="57" t="str">
        <f>VLOOKUP($E77,$R$3:$Z$70,6,FALSE)</f>
        <v>FTSE AIM(GBP)</v>
      </c>
      <c r="O77" s="57" t="str">
        <f>VLOOKUP($E77,$R$3:$Z$70,7,FALSE)</f>
        <v>Real Estate</v>
      </c>
      <c r="P77" s="57" t="str">
        <f>VLOOKUP($E77,$R$3:$Z$70,8,FALSE)</f>
        <v>Guernsey</v>
      </c>
    </row>
    <row r="78" spans="1:34" x14ac:dyDescent="0.2">
      <c r="A78" s="63">
        <v>176107810645</v>
      </c>
      <c r="B78" s="57" t="s">
        <v>639</v>
      </c>
      <c r="C78" s="64">
        <v>30159311110</v>
      </c>
      <c r="D78" s="59">
        <v>41334</v>
      </c>
      <c r="E78" s="63">
        <v>176107810645</v>
      </c>
      <c r="F78" s="71">
        <v>14</v>
      </c>
      <c r="G78" s="57" t="str">
        <f t="shared" si="4"/>
        <v>Low</v>
      </c>
      <c r="H78" s="71">
        <v>0</v>
      </c>
      <c r="I78" s="57" t="s">
        <v>44</v>
      </c>
      <c r="J78" s="57" t="s">
        <v>40</v>
      </c>
      <c r="K78" s="57" t="str">
        <f>VLOOKUP($E78,$R$3:$Z$70,2,FALSE)</f>
        <v>TOP CREATION INVESTMENTS LTD</v>
      </c>
      <c r="L78" s="59">
        <f>VLOOKUP($E78,$R$3:$Z$70,4,FALSE)</f>
        <v>41334</v>
      </c>
      <c r="M78" s="57" t="str">
        <f>VLOOKUP($E78,$R$3:$Z$70,5,FALSE)</f>
        <v>TOPC</v>
      </c>
      <c r="N78" s="57" t="str">
        <f>VLOOKUP($E78,$R$3:$Z$70,6,FALSE)</f>
        <v>FTSE AIM(GBP)</v>
      </c>
      <c r="O78" s="57" t="str">
        <f>VLOOKUP($E78,$R$3:$Z$70,7,FALSE)</f>
        <v>Real Estate</v>
      </c>
      <c r="P78" s="57" t="str">
        <f>VLOOKUP($E78,$R$3:$Z$70,8,FALSE)</f>
        <v>Jersey</v>
      </c>
    </row>
    <row r="79" spans="1:34" x14ac:dyDescent="0.2">
      <c r="A79" s="63">
        <v>14541873</v>
      </c>
      <c r="B79" s="57" t="s">
        <v>63</v>
      </c>
      <c r="C79" s="64">
        <v>557012098</v>
      </c>
      <c r="D79" s="59">
        <v>41365</v>
      </c>
      <c r="E79" s="63">
        <v>14541873</v>
      </c>
      <c r="F79" s="71">
        <v>49</v>
      </c>
      <c r="G79" s="57" t="str">
        <f t="shared" si="4"/>
        <v>Low</v>
      </c>
      <c r="H79" s="71">
        <v>0</v>
      </c>
      <c r="I79" s="57" t="s">
        <v>39</v>
      </c>
      <c r="J79" s="57" t="s">
        <v>40</v>
      </c>
      <c r="K79" s="57" t="str">
        <f>VLOOKUP($E79,$R$3:$Z$70,2,FALSE)</f>
        <v>ABBEY PLC</v>
      </c>
      <c r="L79" s="59">
        <f>VLOOKUP($E79,$R$3:$Z$70,4,FALSE)</f>
        <v>41365</v>
      </c>
      <c r="M79" s="57" t="str">
        <f>VLOOKUP($E79,$R$3:$Z$70,5,FALSE)</f>
        <v>ABBY, DOY</v>
      </c>
      <c r="N79" s="57" t="str">
        <f>VLOOKUP($E79,$R$3:$Z$70,6,FALSE)</f>
        <v xml:space="preserve">FTSE AIM(GBP), ISEQ OVERALL </v>
      </c>
      <c r="O79" s="57" t="str">
        <f>VLOOKUP($E79,$R$3:$Z$70,7,FALSE)</f>
        <v>Construction &amp; Building Materials</v>
      </c>
      <c r="P79" s="57" t="str">
        <f>VLOOKUP($E79,$R$3:$Z$70,8,FALSE)</f>
        <v>Republic Of Ireland</v>
      </c>
    </row>
    <row r="80" spans="1:34" x14ac:dyDescent="0.2">
      <c r="A80" s="63">
        <v>3492110464</v>
      </c>
      <c r="B80" s="57" t="s">
        <v>538</v>
      </c>
      <c r="C80" s="64">
        <v>155502518</v>
      </c>
      <c r="D80" s="59">
        <v>41334</v>
      </c>
      <c r="E80" s="63">
        <v>3492110464</v>
      </c>
      <c r="F80" s="71">
        <v>35</v>
      </c>
      <c r="G80" s="57" t="str">
        <f t="shared" si="4"/>
        <v>Low</v>
      </c>
      <c r="H80" s="71">
        <v>0</v>
      </c>
      <c r="I80" s="57" t="s">
        <v>46</v>
      </c>
      <c r="J80" s="57" t="s">
        <v>40</v>
      </c>
      <c r="K80" s="57" t="str">
        <f>VLOOKUP($E80,$R$3:$Z$70,2,FALSE)</f>
        <v>RYANAIR HOLDINGS PLC</v>
      </c>
      <c r="L80" s="59">
        <f>VLOOKUP($E80,$R$3:$Z$70,4,FALSE)</f>
        <v>41334</v>
      </c>
      <c r="M80" s="57" t="str">
        <f>VLOOKUP($E80,$R$3:$Z$70,5,FALSE)</f>
        <v>RY4B, RYAAY</v>
      </c>
      <c r="N80" s="57" t="str">
        <f>VLOOKUP($E80,$R$3:$Z$70,6,FALSE)</f>
        <v xml:space="preserve">ISEQ OVERALL </v>
      </c>
      <c r="O80" s="57" t="str">
        <f>VLOOKUP($E80,$R$3:$Z$70,7,FALSE)</f>
        <v>Transport</v>
      </c>
      <c r="P80" s="57" t="str">
        <f>VLOOKUP($E80,$R$3:$Z$70,8,FALSE)</f>
        <v>Republic Of Ireland</v>
      </c>
    </row>
    <row r="81" spans="1:16" x14ac:dyDescent="0.2">
      <c r="A81" s="63">
        <v>1352511658</v>
      </c>
      <c r="B81" s="57" t="s">
        <v>233</v>
      </c>
      <c r="C81" s="64">
        <v>3553796434</v>
      </c>
      <c r="D81" s="59">
        <v>41334</v>
      </c>
      <c r="E81" s="63">
        <v>1352511658</v>
      </c>
      <c r="F81" s="71">
        <v>103</v>
      </c>
      <c r="G81" s="57" t="str">
        <f t="shared" si="4"/>
        <v>Low</v>
      </c>
      <c r="H81" s="71">
        <v>0</v>
      </c>
      <c r="I81" s="57" t="s">
        <v>234</v>
      </c>
      <c r="J81" s="57" t="s">
        <v>40</v>
      </c>
      <c r="K81" s="57" t="str">
        <f>VLOOKUP($E81,$R$3:$Z$70,2,FALSE)</f>
        <v>DCC PLC</v>
      </c>
      <c r="L81" s="59">
        <f>VLOOKUP($E81,$R$3:$Z$70,4,FALSE)</f>
        <v>41334</v>
      </c>
      <c r="M81" s="57" t="str">
        <f>VLOOKUP($E81,$R$3:$Z$70,5,FALSE)</f>
        <v>DCC</v>
      </c>
      <c r="N81" s="57" t="str">
        <f>VLOOKUP($E81,$R$3:$Z$70,6,FALSE)</f>
        <v>FTSE 250(GBP)</v>
      </c>
      <c r="O81" s="57" t="str">
        <f>VLOOKUP($E81,$R$3:$Z$70,7,FALSE)</f>
        <v>Business Services</v>
      </c>
      <c r="P81" s="57" t="str">
        <f>VLOOKUP($E81,$R$3:$Z$70,8,FALSE)</f>
        <v>Republic Of Ireland</v>
      </c>
    </row>
    <row r="82" spans="1:16" x14ac:dyDescent="0.2">
      <c r="A82" s="63">
        <v>9601994309</v>
      </c>
      <c r="B82" s="57" t="s">
        <v>101</v>
      </c>
      <c r="C82" s="64">
        <v>5484284345</v>
      </c>
      <c r="D82" s="59">
        <v>41334</v>
      </c>
      <c r="E82" s="63">
        <v>9601994309</v>
      </c>
      <c r="F82" s="71">
        <v>36</v>
      </c>
      <c r="G82" s="57" t="str">
        <f t="shared" si="4"/>
        <v>Low</v>
      </c>
      <c r="H82" s="71">
        <v>0</v>
      </c>
      <c r="I82" s="57" t="s">
        <v>89</v>
      </c>
      <c r="J82" s="57" t="s">
        <v>40</v>
      </c>
      <c r="K82" s="57" t="str">
        <f>VLOOKUP($E82,$R$3:$Z$70,2,FALSE)</f>
        <v>ALPHA REAL TRUST LTD (Alpha Tiger Property Trust Ltd prior to 08/2012)</v>
      </c>
      <c r="L82" s="59">
        <f>VLOOKUP($E82,$R$3:$Z$70,4,FALSE)</f>
        <v>41334</v>
      </c>
      <c r="M82" s="57" t="str">
        <f>VLOOKUP($E82,$R$3:$Z$70,5,FALSE)</f>
        <v>ARTL</v>
      </c>
      <c r="N82" s="57" t="str">
        <f>VLOOKUP($E82,$R$3:$Z$70,6,FALSE)</f>
        <v>FTSE AIM(GBP)</v>
      </c>
      <c r="O82" s="57" t="str">
        <f>VLOOKUP($E82,$R$3:$Z$70,7,FALSE)</f>
        <v>Real Estate</v>
      </c>
      <c r="P82" s="57" t="str">
        <f>VLOOKUP($E82,$R$3:$Z$70,8,FALSE)</f>
        <v>Guernsey</v>
      </c>
    </row>
    <row r="83" spans="1:16" x14ac:dyDescent="0.2">
      <c r="A83" s="63">
        <v>8777437072</v>
      </c>
      <c r="B83" s="57" t="s">
        <v>101</v>
      </c>
      <c r="C83" s="64">
        <v>5484284345</v>
      </c>
      <c r="D83" s="59">
        <v>41334</v>
      </c>
      <c r="E83" s="63">
        <v>8777437072</v>
      </c>
      <c r="F83" s="71">
        <v>18</v>
      </c>
      <c r="G83" s="57" t="str">
        <f t="shared" si="4"/>
        <v>Low</v>
      </c>
      <c r="H83" s="71">
        <v>0</v>
      </c>
      <c r="I83" s="57" t="s">
        <v>39</v>
      </c>
      <c r="J83" s="57" t="s">
        <v>40</v>
      </c>
      <c r="K83" s="57" t="str">
        <f>VLOOKUP($E83,$R$3:$Z$70,2,FALSE)</f>
        <v>INGENIOUS MEDIA ACTIVE CAPITAL LTD (IMAC)</v>
      </c>
      <c r="L83" s="59">
        <f>VLOOKUP($E83,$R$3:$Z$70,4,FALSE)</f>
        <v>41334</v>
      </c>
      <c r="M83" s="57" t="str">
        <f>VLOOKUP($E83,$R$3:$Z$70,5,FALSE)</f>
        <v>IMAC</v>
      </c>
      <c r="N83" s="57" t="str">
        <f>VLOOKUP($E83,$R$3:$Z$70,6,FALSE)</f>
        <v>FTSE AIM(GBP)</v>
      </c>
      <c r="O83" s="57" t="str">
        <f>VLOOKUP($E83,$R$3:$Z$70,7,FALSE)</f>
        <v>Speciality &amp; Other Finance</v>
      </c>
      <c r="P83" s="57" t="str">
        <f>VLOOKUP($E83,$R$3:$Z$70,8,FALSE)</f>
        <v>Guernsey</v>
      </c>
    </row>
    <row r="84" spans="1:16" x14ac:dyDescent="0.2">
      <c r="A84" s="63">
        <v>9579773914</v>
      </c>
      <c r="B84" s="57" t="s">
        <v>631</v>
      </c>
      <c r="C84" s="64">
        <v>63382012597</v>
      </c>
      <c r="D84" s="59">
        <v>41518</v>
      </c>
      <c r="E84" s="63">
        <v>9579773914</v>
      </c>
      <c r="F84" s="71">
        <v>0</v>
      </c>
      <c r="G84" s="57" t="str">
        <f t="shared" si="4"/>
        <v>Low</v>
      </c>
      <c r="H84" s="71">
        <v>0</v>
      </c>
      <c r="I84" s="57" t="s">
        <v>48</v>
      </c>
      <c r="J84" s="57" t="s">
        <v>40</v>
      </c>
      <c r="K84" s="57" t="str">
        <f>VLOOKUP($E84,$R$3:$Z$70,2,FALSE)</f>
        <v>THAMES RIVER MULTI HEDGE PCC LTD (De-listed 09/2013)</v>
      </c>
      <c r="L84" s="59">
        <f>VLOOKUP($E84,$R$3:$Z$70,4,FALSE)</f>
        <v>41518</v>
      </c>
      <c r="M84" s="57" t="str">
        <f>VLOOKUP($E84,$R$3:$Z$70,5,FALSE)</f>
        <v>TRMB, TRMA</v>
      </c>
      <c r="N84" s="57">
        <f>VLOOKUP($E84,$R$3:$Z$70,6,FALSE)</f>
        <v>0</v>
      </c>
      <c r="O84" s="57" t="str">
        <f>VLOOKUP($E84,$R$3:$Z$70,7,FALSE)</f>
        <v>Investment Companies</v>
      </c>
      <c r="P84" s="57" t="str">
        <f>VLOOKUP($E84,$R$3:$Z$70,8,FALSE)</f>
        <v>Guernsey</v>
      </c>
    </row>
    <row r="85" spans="1:16" x14ac:dyDescent="0.2">
      <c r="A85" s="63">
        <v>5693507164</v>
      </c>
      <c r="B85" s="57" t="s">
        <v>133</v>
      </c>
      <c r="C85" s="64">
        <v>132319775</v>
      </c>
      <c r="D85" s="59">
        <v>41334</v>
      </c>
      <c r="E85" s="63">
        <v>5693507164</v>
      </c>
      <c r="F85" s="71">
        <v>59</v>
      </c>
      <c r="G85" s="57" t="str">
        <f t="shared" si="4"/>
        <v>Low</v>
      </c>
      <c r="H85" s="71">
        <v>0</v>
      </c>
      <c r="I85" s="57" t="s">
        <v>48</v>
      </c>
      <c r="J85" s="57" t="s">
        <v>40</v>
      </c>
      <c r="K85" s="57" t="str">
        <f>VLOOKUP($E85,$R$3:$Z$70,2,FALSE)</f>
        <v>ASSURA GROUP LTD (Medical Property Investment Fund Ltd prior to 11/2006)</v>
      </c>
      <c r="L85" s="59">
        <f>VLOOKUP($E85,$R$3:$Z$70,4,FALSE)</f>
        <v>41334</v>
      </c>
      <c r="M85" s="57" t="str">
        <f>VLOOKUP($E85,$R$3:$Z$70,5,FALSE)</f>
        <v>AGR</v>
      </c>
      <c r="N85" s="57">
        <f>VLOOKUP($E85,$R$3:$Z$70,6,FALSE)</f>
        <v>0</v>
      </c>
      <c r="O85" s="57" t="str">
        <f>VLOOKUP($E85,$R$3:$Z$70,7,FALSE)</f>
        <v>Real Estate</v>
      </c>
      <c r="P85" s="57" t="str">
        <f>VLOOKUP($E85,$R$3:$Z$70,8,FALSE)</f>
        <v>Guernsey</v>
      </c>
    </row>
    <row r="86" spans="1:16" x14ac:dyDescent="0.2">
      <c r="A86" s="63">
        <v>8592534606</v>
      </c>
      <c r="B86" s="57" t="s">
        <v>569</v>
      </c>
      <c r="C86" s="64">
        <v>52013611869</v>
      </c>
      <c r="D86" s="59">
        <v>41334</v>
      </c>
      <c r="E86" s="63">
        <v>8592534606</v>
      </c>
      <c r="F86" s="71">
        <v>27</v>
      </c>
      <c r="G86" s="57" t="str">
        <f t="shared" si="4"/>
        <v>Low</v>
      </c>
      <c r="H86" s="71">
        <v>0</v>
      </c>
      <c r="I86" s="57" t="s">
        <v>39</v>
      </c>
      <c r="J86" s="57" t="s">
        <v>40</v>
      </c>
      <c r="K86" s="57" t="str">
        <f>VLOOKUP($E86,$R$3:$Z$70,2,FALSE)</f>
        <v>SCHRODER REAL ESTATE INVESTMENT TRUST LTD (Invista Foundation Property Trust Ltd prior to 03/2012)</v>
      </c>
      <c r="L86" s="59">
        <f>VLOOKUP($E86,$R$3:$Z$70,4,FALSE)</f>
        <v>41334</v>
      </c>
      <c r="M86" s="57" t="str">
        <f>VLOOKUP($E86,$R$3:$Z$70,5,FALSE)</f>
        <v>SREI</v>
      </c>
      <c r="N86" s="57" t="str">
        <f>VLOOKUP($E86,$R$3:$Z$70,6,FALSE)</f>
        <v>FTSE SMALL CAP</v>
      </c>
      <c r="O86" s="57" t="str">
        <f>VLOOKUP($E86,$R$3:$Z$70,7,FALSE)</f>
        <v>Real Estate</v>
      </c>
      <c r="P86" s="57" t="str">
        <f>VLOOKUP($E86,$R$3:$Z$70,8,FALSE)</f>
        <v>Guernsey</v>
      </c>
    </row>
    <row r="87" spans="1:16" x14ac:dyDescent="0.2">
      <c r="A87" s="63">
        <v>9638024918</v>
      </c>
      <c r="B87" s="57" t="s">
        <v>418</v>
      </c>
      <c r="C87" s="64">
        <v>5480374291</v>
      </c>
      <c r="D87" s="59">
        <v>41426</v>
      </c>
      <c r="E87" s="63">
        <v>9638024918</v>
      </c>
      <c r="F87" s="71">
        <v>57</v>
      </c>
      <c r="G87" s="57" t="str">
        <f t="shared" si="4"/>
        <v>Low</v>
      </c>
      <c r="H87" s="71">
        <v>0</v>
      </c>
      <c r="I87" s="57" t="s">
        <v>46</v>
      </c>
      <c r="J87" s="57" t="s">
        <v>40</v>
      </c>
      <c r="K87" s="57" t="str">
        <f>VLOOKUP($E87,$R$3:$Z$70,2,FALSE)</f>
        <v>MACAU PROPERTY OPPORTUNITIES FUND LTD</v>
      </c>
      <c r="L87" s="59">
        <f>VLOOKUP($E87,$R$3:$Z$70,4,FALSE)</f>
        <v>41426</v>
      </c>
      <c r="M87" s="57" t="str">
        <f>VLOOKUP($E87,$R$3:$Z$70,5,FALSE)</f>
        <v>MPO</v>
      </c>
      <c r="N87" s="57">
        <f>VLOOKUP($E87,$R$3:$Z$70,6,FALSE)</f>
        <v>0</v>
      </c>
      <c r="O87" s="57" t="str">
        <f>VLOOKUP($E87,$R$3:$Z$70,7,FALSE)</f>
        <v>Real Estate</v>
      </c>
      <c r="P87" s="57" t="str">
        <f>VLOOKUP($E87,$R$3:$Z$70,8,FALSE)</f>
        <v>Guernsey</v>
      </c>
    </row>
    <row r="88" spans="1:16" x14ac:dyDescent="0.2">
      <c r="A88" s="63">
        <v>391982606</v>
      </c>
      <c r="B88" s="57" t="s">
        <v>623</v>
      </c>
      <c r="C88" s="64">
        <v>438318486</v>
      </c>
      <c r="D88" s="59">
        <v>41306</v>
      </c>
      <c r="E88" s="63">
        <v>391982606</v>
      </c>
      <c r="F88" s="71">
        <v>158</v>
      </c>
      <c r="G88" s="57" t="str">
        <f t="shared" si="4"/>
        <v>Middle</v>
      </c>
      <c r="H88" s="71">
        <v>0</v>
      </c>
      <c r="I88" s="57" t="s">
        <v>39</v>
      </c>
      <c r="J88" s="57" t="s">
        <v>40</v>
      </c>
      <c r="K88" s="57" t="str">
        <f>VLOOKUP($E88,$R$3:$Z$70,2,FALSE)</f>
        <v>TESCO PLC</v>
      </c>
      <c r="L88" s="59">
        <f>VLOOKUP($E88,$R$3:$Z$70,4,FALSE)</f>
        <v>41306</v>
      </c>
      <c r="M88" s="57" t="str">
        <f>VLOOKUP($E88,$R$3:$Z$70,5,FALSE)</f>
        <v>TSCO</v>
      </c>
      <c r="N88" s="57" t="str">
        <f>VLOOKUP($E88,$R$3:$Z$70,6,FALSE)</f>
        <v>EUROTOP 100, FTSE 100 (GBP)</v>
      </c>
      <c r="O88" s="57" t="str">
        <f>VLOOKUP($E88,$R$3:$Z$70,7,FALSE)</f>
        <v>Food &amp; Drug Retailers</v>
      </c>
      <c r="P88" s="57" t="str">
        <f>VLOOKUP($E88,$R$3:$Z$70,8,FALSE)</f>
        <v>United Kingdom - England</v>
      </c>
    </row>
    <row r="89" spans="1:16" x14ac:dyDescent="0.2">
      <c r="A89" s="63">
        <v>10062929608</v>
      </c>
      <c r="B89" s="57" t="s">
        <v>500</v>
      </c>
      <c r="C89" s="64">
        <v>13134016308</v>
      </c>
      <c r="D89" s="59">
        <v>41395</v>
      </c>
      <c r="E89" s="63">
        <v>10062929608</v>
      </c>
      <c r="F89" s="71">
        <v>11</v>
      </c>
      <c r="G89" s="57" t="str">
        <f t="shared" si="4"/>
        <v>Low</v>
      </c>
      <c r="H89" s="71">
        <v>0</v>
      </c>
      <c r="I89" s="57" t="s">
        <v>44</v>
      </c>
      <c r="J89" s="57" t="s">
        <v>40</v>
      </c>
      <c r="K89" s="57" t="str">
        <f>VLOOKUP($E89,$R$3:$Z$70,2,FALSE)</f>
        <v>PARAGON RESOURCES PLC (Noventa Ltd prior to 06/2013)</v>
      </c>
      <c r="L89" s="59">
        <f>VLOOKUP($E89,$R$3:$Z$70,4,FALSE)</f>
        <v>41395</v>
      </c>
      <c r="M89" s="57" t="str">
        <f>VLOOKUP($E89,$R$3:$Z$70,5,FALSE)</f>
        <v>PAR</v>
      </c>
      <c r="N89" s="57" t="str">
        <f>VLOOKUP($E89,$R$3:$Z$70,6,FALSE)</f>
        <v>FTSE AIM(GBP)</v>
      </c>
      <c r="O89" s="57" t="str">
        <f>VLOOKUP($E89,$R$3:$Z$70,7,FALSE)</f>
        <v>Mining</v>
      </c>
      <c r="P89" s="57" t="str">
        <f>VLOOKUP($E89,$R$3:$Z$70,8,FALSE)</f>
        <v>Jersey</v>
      </c>
    </row>
    <row r="90" spans="1:16" x14ac:dyDescent="0.2">
      <c r="A90" s="63">
        <v>3492110464</v>
      </c>
      <c r="B90" s="57" t="s">
        <v>535</v>
      </c>
      <c r="C90" s="64">
        <v>11301653411</v>
      </c>
      <c r="D90" s="59">
        <v>41334</v>
      </c>
      <c r="E90" s="63">
        <v>3492110464</v>
      </c>
      <c r="F90" s="71">
        <v>35</v>
      </c>
      <c r="G90" s="57" t="str">
        <f t="shared" si="4"/>
        <v>Low</v>
      </c>
      <c r="H90" s="71">
        <v>0</v>
      </c>
      <c r="I90" s="57" t="s">
        <v>39</v>
      </c>
      <c r="J90" s="57" t="s">
        <v>40</v>
      </c>
      <c r="K90" s="57" t="str">
        <f>VLOOKUP($E90,$R$3:$Z$70,2,FALSE)</f>
        <v>RYANAIR HOLDINGS PLC</v>
      </c>
      <c r="L90" s="59">
        <f>VLOOKUP($E90,$R$3:$Z$70,4,FALSE)</f>
        <v>41334</v>
      </c>
      <c r="M90" s="57" t="str">
        <f>VLOOKUP($E90,$R$3:$Z$70,5,FALSE)</f>
        <v>RY4B, RYAAY</v>
      </c>
      <c r="N90" s="57" t="str">
        <f>VLOOKUP($E90,$R$3:$Z$70,6,FALSE)</f>
        <v xml:space="preserve">ISEQ OVERALL </v>
      </c>
      <c r="O90" s="57" t="str">
        <f>VLOOKUP($E90,$R$3:$Z$70,7,FALSE)</f>
        <v>Transport</v>
      </c>
      <c r="P90" s="57" t="str">
        <f>VLOOKUP($E90,$R$3:$Z$70,8,FALSE)</f>
        <v>Republic Of Ireland</v>
      </c>
    </row>
    <row r="91" spans="1:16" x14ac:dyDescent="0.2">
      <c r="A91" s="63">
        <v>177465510759</v>
      </c>
      <c r="B91" s="57" t="s">
        <v>222</v>
      </c>
      <c r="C91" s="64">
        <v>6669856509</v>
      </c>
      <c r="D91" s="59">
        <v>41426</v>
      </c>
      <c r="E91" s="63">
        <v>177465510759</v>
      </c>
      <c r="F91" s="71">
        <v>0</v>
      </c>
      <c r="G91" s="57" t="str">
        <f t="shared" si="4"/>
        <v>Low</v>
      </c>
      <c r="H91" s="71">
        <v>0</v>
      </c>
      <c r="I91" s="57" t="s">
        <v>44</v>
      </c>
      <c r="J91" s="57" t="s">
        <v>40</v>
      </c>
      <c r="K91" s="57" t="str">
        <f>VLOOKUP($E91,$R$3:$Z$70,2,FALSE)</f>
        <v>CONTINENTAL FARMERS GROUP PLC (De-listed 06/2013)</v>
      </c>
      <c r="L91" s="59">
        <f>VLOOKUP($E91,$R$3:$Z$70,4,FALSE)</f>
        <v>41426</v>
      </c>
      <c r="M91" s="57" t="str">
        <f>VLOOKUP($E91,$R$3:$Z$70,5,FALSE)</f>
        <v>CFGP</v>
      </c>
      <c r="N91" s="57">
        <f>VLOOKUP($E91,$R$3:$Z$70,6,FALSE)</f>
        <v>0</v>
      </c>
      <c r="O91" s="57" t="str">
        <f>VLOOKUP($E91,$R$3:$Z$70,7,FALSE)</f>
        <v>Food Producers &amp; Processors</v>
      </c>
      <c r="P91" s="57" t="str">
        <f>VLOOKUP($E91,$R$3:$Z$70,8,FALSE)</f>
        <v>Isle Of Man</v>
      </c>
    </row>
    <row r="92" spans="1:16" x14ac:dyDescent="0.2">
      <c r="A92" s="63">
        <v>139364756</v>
      </c>
      <c r="B92" s="57" t="s">
        <v>242</v>
      </c>
      <c r="C92" s="64">
        <v>10671321526</v>
      </c>
      <c r="D92" s="59">
        <v>41426</v>
      </c>
      <c r="E92" s="63">
        <v>139364756</v>
      </c>
      <c r="F92" s="71">
        <v>778</v>
      </c>
      <c r="G92" s="57" t="str">
        <f t="shared" si="4"/>
        <v>High</v>
      </c>
      <c r="H92" s="71">
        <v>762</v>
      </c>
      <c r="I92" s="57" t="s">
        <v>217</v>
      </c>
      <c r="J92" s="57" t="s">
        <v>56</v>
      </c>
      <c r="K92" s="57" t="str">
        <f>VLOOKUP($E92,$R$3:$Z$70,2,FALSE)</f>
        <v>DIAGEO PLC</v>
      </c>
      <c r="L92" s="59">
        <f>VLOOKUP($E92,$R$3:$Z$70,4,FALSE)</f>
        <v>41426</v>
      </c>
      <c r="M92" s="57" t="str">
        <f>VLOOKUP($E92,$R$3:$Z$70,5,FALSE)</f>
        <v xml:space="preserve">DGE, </v>
      </c>
      <c r="N92" s="57" t="str">
        <f>VLOOKUP($E92,$R$3:$Z$70,6,FALSE)</f>
        <v>EUROTOP 100, FTSE 100 (GBP)</v>
      </c>
      <c r="O92" s="57" t="str">
        <f>VLOOKUP($E92,$R$3:$Z$70,7,FALSE)</f>
        <v>Beverages</v>
      </c>
      <c r="P92" s="57" t="str">
        <f>VLOOKUP($E92,$R$3:$Z$70,8,FALSE)</f>
        <v>United Kingdom - England</v>
      </c>
    </row>
    <row r="93" spans="1:16" x14ac:dyDescent="0.2">
      <c r="A93" s="63">
        <v>92231311118</v>
      </c>
      <c r="B93" s="57" t="s">
        <v>242</v>
      </c>
      <c r="C93" s="64">
        <v>10671321526</v>
      </c>
      <c r="D93" s="59">
        <v>41334</v>
      </c>
      <c r="E93" s="63">
        <v>92231311118</v>
      </c>
      <c r="F93" s="71">
        <v>62</v>
      </c>
      <c r="G93" s="57" t="str">
        <f t="shared" si="4"/>
        <v>Low</v>
      </c>
      <c r="H93" s="71">
        <v>0</v>
      </c>
      <c r="I93" s="57" t="s">
        <v>39</v>
      </c>
      <c r="J93" s="57" t="s">
        <v>40</v>
      </c>
      <c r="K93" s="57" t="str">
        <f>VLOOKUP($E93,$R$3:$Z$70,2,FALSE)</f>
        <v>EXPERIAN PLC (Experian Group Ltd prior to 07/2008)</v>
      </c>
      <c r="L93" s="59">
        <f>VLOOKUP($E93,$R$3:$Z$70,4,FALSE)</f>
        <v>41334</v>
      </c>
      <c r="M93" s="57" t="str">
        <f>VLOOKUP($E93,$R$3:$Z$70,5,FALSE)</f>
        <v>EXPN</v>
      </c>
      <c r="N93" s="57" t="str">
        <f>VLOOKUP($E93,$R$3:$Z$70,6,FALSE)</f>
        <v>FTSE 100 (GBP)</v>
      </c>
      <c r="O93" s="57" t="str">
        <f>VLOOKUP($E93,$R$3:$Z$70,7,FALSE)</f>
        <v>Business Services</v>
      </c>
      <c r="P93" s="57" t="str">
        <f>VLOOKUP($E93,$R$3:$Z$70,8,FALSE)</f>
        <v>Jersey</v>
      </c>
    </row>
    <row r="94" spans="1:16" x14ac:dyDescent="0.2">
      <c r="A94" s="63">
        <v>10665911526</v>
      </c>
      <c r="B94" s="57" t="s">
        <v>143</v>
      </c>
      <c r="C94" s="64">
        <v>11027102746</v>
      </c>
      <c r="D94" s="59">
        <v>41334</v>
      </c>
      <c r="E94" s="63">
        <v>10665911526</v>
      </c>
      <c r="F94" s="71">
        <v>0</v>
      </c>
      <c r="G94" s="57" t="str">
        <f t="shared" si="4"/>
        <v>Low</v>
      </c>
      <c r="H94" s="71">
        <v>0</v>
      </c>
      <c r="I94" s="57" t="s">
        <v>56</v>
      </c>
      <c r="J94" s="57" t="s">
        <v>56</v>
      </c>
      <c r="K94" s="57" t="str">
        <f>VLOOKUP($E94,$R$3:$Z$70,2,FALSE)</f>
        <v>AVARAE GLOBAL COINS PLC</v>
      </c>
      <c r="L94" s="59">
        <f>VLOOKUP($E94,$R$3:$Z$70,4,FALSE)</f>
        <v>41334</v>
      </c>
      <c r="M94" s="57" t="str">
        <f>VLOOKUP($E94,$R$3:$Z$70,5,FALSE)</f>
        <v>AVR</v>
      </c>
      <c r="N94" s="57" t="str">
        <f>VLOOKUP($E94,$R$3:$Z$70,6,FALSE)</f>
        <v>FTSE AIM(GBP)</v>
      </c>
      <c r="O94" s="57" t="str">
        <f>VLOOKUP($E94,$R$3:$Z$70,7,FALSE)</f>
        <v>Speciality &amp; Other Finance</v>
      </c>
      <c r="P94" s="57" t="str">
        <f>VLOOKUP($E94,$R$3:$Z$70,8,FALSE)</f>
        <v>Isle Of Man</v>
      </c>
    </row>
    <row r="95" spans="1:16" x14ac:dyDescent="0.2">
      <c r="A95" s="63">
        <v>2599712281</v>
      </c>
      <c r="B95" s="57" t="s">
        <v>407</v>
      </c>
      <c r="C95" s="64">
        <v>2260312235</v>
      </c>
      <c r="D95" s="59">
        <v>41334</v>
      </c>
      <c r="E95" s="63">
        <v>2599712281</v>
      </c>
      <c r="F95" s="71">
        <v>40</v>
      </c>
      <c r="G95" s="57" t="str">
        <f t="shared" si="4"/>
        <v>Low</v>
      </c>
      <c r="H95" s="71">
        <v>0</v>
      </c>
      <c r="I95" s="57" t="s">
        <v>111</v>
      </c>
      <c r="J95" s="57" t="s">
        <v>40</v>
      </c>
      <c r="K95" s="57" t="str">
        <f>VLOOKUP($E95,$R$3:$Z$70,2,FALSE)</f>
        <v>LOGITECH INTERNATIONAL SA</v>
      </c>
      <c r="L95" s="59">
        <f>VLOOKUP($E95,$R$3:$Z$70,4,FALSE)</f>
        <v>41334</v>
      </c>
      <c r="M95" s="57" t="str">
        <f>VLOOKUP($E95,$R$3:$Z$70,5,FALSE)</f>
        <v>LOGN, , LOGI</v>
      </c>
      <c r="N95" s="57">
        <f>VLOOKUP($E95,$R$3:$Z$70,6,FALSE)</f>
        <v>0</v>
      </c>
      <c r="O95" s="57" t="str">
        <f>VLOOKUP($E95,$R$3:$Z$70,7,FALSE)</f>
        <v>Information Technology Hardware</v>
      </c>
      <c r="P95" s="57" t="str">
        <f>VLOOKUP($E95,$R$3:$Z$70,8,FALSE)</f>
        <v>Switzerland</v>
      </c>
    </row>
    <row r="96" spans="1:16" x14ac:dyDescent="0.2">
      <c r="A96" s="63">
        <v>91432810497</v>
      </c>
      <c r="B96" s="57" t="s">
        <v>283</v>
      </c>
      <c r="C96" s="64">
        <v>5375461708</v>
      </c>
      <c r="D96" s="59">
        <v>41334</v>
      </c>
      <c r="E96" s="63">
        <v>91432810497</v>
      </c>
      <c r="F96" s="71">
        <v>62</v>
      </c>
      <c r="G96" s="57" t="str">
        <f t="shared" si="4"/>
        <v>Low</v>
      </c>
      <c r="H96" s="71">
        <v>0</v>
      </c>
      <c r="I96" s="57" t="s">
        <v>39</v>
      </c>
      <c r="J96" s="57" t="s">
        <v>40</v>
      </c>
      <c r="K96" s="57" t="str">
        <f>VLOOKUP($E96,$R$3:$Z$70,2,FALSE)</f>
        <v>EROS INTERNATIONAL PLC</v>
      </c>
      <c r="L96" s="59">
        <f>VLOOKUP($E96,$R$3:$Z$70,4,FALSE)</f>
        <v>41334</v>
      </c>
      <c r="M96" s="57" t="str">
        <f>VLOOKUP($E96,$R$3:$Z$70,5,FALSE)</f>
        <v>EROS</v>
      </c>
      <c r="N96" s="57" t="str">
        <f>VLOOKUP($E96,$R$3:$Z$70,6,FALSE)</f>
        <v>FTSE AIM(GBP)</v>
      </c>
      <c r="O96" s="57" t="str">
        <f>VLOOKUP($E96,$R$3:$Z$70,7,FALSE)</f>
        <v>Media &amp; Entertainment</v>
      </c>
      <c r="P96" s="57" t="str">
        <f>VLOOKUP($E96,$R$3:$Z$70,8,FALSE)</f>
        <v>Isle Of Man</v>
      </c>
    </row>
    <row r="97" spans="1:16" x14ac:dyDescent="0.2">
      <c r="A97" s="63">
        <v>3711611958</v>
      </c>
      <c r="B97" s="57" t="s">
        <v>558</v>
      </c>
      <c r="C97" s="64">
        <v>4639910514</v>
      </c>
      <c r="D97" s="59">
        <v>41334</v>
      </c>
      <c r="E97" s="63">
        <v>3711611958</v>
      </c>
      <c r="F97" s="71">
        <v>95</v>
      </c>
      <c r="G97" s="57" t="str">
        <f t="shared" si="4"/>
        <v>Low</v>
      </c>
      <c r="H97" s="71">
        <v>0</v>
      </c>
      <c r="I97" s="57" t="s">
        <v>44</v>
      </c>
      <c r="J97" s="57" t="s">
        <v>40</v>
      </c>
      <c r="K97" s="57" t="str">
        <f>VLOOKUP($E97,$R$3:$Z$70,2,FALSE)</f>
        <v>SABMILLER PLC (South African Breweries prior to 07/2002)</v>
      </c>
      <c r="L97" s="59">
        <f>VLOOKUP($E97,$R$3:$Z$70,4,FALSE)</f>
        <v>41334</v>
      </c>
      <c r="M97" s="57" t="str">
        <f>VLOOKUP($E97,$R$3:$Z$70,5,FALSE)</f>
        <v xml:space="preserve">SAB, </v>
      </c>
      <c r="N97" s="57" t="str">
        <f>VLOOKUP($E97,$R$3:$Z$70,6,FALSE)</f>
        <v>EUROTOP 100, FTSE 100 (GBP)</v>
      </c>
      <c r="O97" s="57" t="str">
        <f>VLOOKUP($E97,$R$3:$Z$70,7,FALSE)</f>
        <v>Beverages</v>
      </c>
      <c r="P97" s="57" t="str">
        <f>VLOOKUP($E97,$R$3:$Z$70,8,FALSE)</f>
        <v>United Kingdom - England</v>
      </c>
    </row>
    <row r="98" spans="1:16" x14ac:dyDescent="0.2">
      <c r="A98" s="63">
        <v>3711611958</v>
      </c>
      <c r="B98" s="57" t="s">
        <v>546</v>
      </c>
      <c r="C98" s="64">
        <v>52869512476</v>
      </c>
      <c r="D98" s="59">
        <v>41334</v>
      </c>
      <c r="E98" s="63">
        <v>3711611958</v>
      </c>
      <c r="F98" s="71">
        <v>687</v>
      </c>
      <c r="G98" s="57" t="str">
        <f t="shared" si="4"/>
        <v>High</v>
      </c>
      <c r="H98" s="71">
        <v>629</v>
      </c>
      <c r="I98" s="57" t="s">
        <v>547</v>
      </c>
      <c r="J98" s="57" t="s">
        <v>56</v>
      </c>
      <c r="K98" s="57" t="str">
        <f>VLOOKUP($E98,$R$3:$Z$70,2,FALSE)</f>
        <v>SABMILLER PLC (South African Breweries prior to 07/2002)</v>
      </c>
      <c r="L98" s="59">
        <f>VLOOKUP($E98,$R$3:$Z$70,4,FALSE)</f>
        <v>41334</v>
      </c>
      <c r="M98" s="57" t="str">
        <f>VLOOKUP($E98,$R$3:$Z$70,5,FALSE)</f>
        <v xml:space="preserve">SAB, </v>
      </c>
      <c r="N98" s="57" t="str">
        <f>VLOOKUP($E98,$R$3:$Z$70,6,FALSE)</f>
        <v>EUROTOP 100, FTSE 100 (GBP)</v>
      </c>
      <c r="O98" s="57" t="str">
        <f>VLOOKUP($E98,$R$3:$Z$70,7,FALSE)</f>
        <v>Beverages</v>
      </c>
      <c r="P98" s="57" t="str">
        <f>VLOOKUP($E98,$R$3:$Z$70,8,FALSE)</f>
        <v>United Kingdom - England</v>
      </c>
    </row>
    <row r="99" spans="1:16" x14ac:dyDescent="0.2">
      <c r="A99" s="63">
        <v>419506681</v>
      </c>
      <c r="B99" s="57" t="s">
        <v>661</v>
      </c>
      <c r="C99" s="64">
        <v>202258206</v>
      </c>
      <c r="D99" s="59">
        <v>41334</v>
      </c>
      <c r="E99" s="63">
        <v>419506681</v>
      </c>
      <c r="F99" s="71">
        <v>136</v>
      </c>
      <c r="G99" s="57" t="str">
        <f t="shared" si="4"/>
        <v>Middle</v>
      </c>
      <c r="H99" s="71">
        <v>0</v>
      </c>
      <c r="I99" s="57" t="s">
        <v>39</v>
      </c>
      <c r="J99" s="57" t="s">
        <v>40</v>
      </c>
      <c r="K99" s="57" t="str">
        <f>VLOOKUP($E99,$R$3:$Z$70,2,FALSE)</f>
        <v>VODAFONE GROUP PLC (Vodafone Airtouch PLC prior to 07/2000)</v>
      </c>
      <c r="L99" s="59">
        <f>VLOOKUP($E99,$R$3:$Z$70,4,FALSE)</f>
        <v>41334</v>
      </c>
      <c r="M99" s="57" t="str">
        <f>VLOOKUP($E99,$R$3:$Z$70,5,FALSE)</f>
        <v>VOD</v>
      </c>
      <c r="N99" s="57" t="str">
        <f>VLOOKUP($E99,$R$3:$Z$70,6,FALSE)</f>
        <v>EUROTOP 100, FTSE 100 (GBP), FTSE TECHMARK ALL-SHARE, NASDAQ 100</v>
      </c>
      <c r="O99" s="57" t="str">
        <f>VLOOKUP($E99,$R$3:$Z$70,7,FALSE)</f>
        <v>Telecommunication Services</v>
      </c>
      <c r="P99" s="57" t="str">
        <f>VLOOKUP($E99,$R$3:$Z$70,8,FALSE)</f>
        <v>United Kingdom - England</v>
      </c>
    </row>
    <row r="100" spans="1:16" x14ac:dyDescent="0.2">
      <c r="A100" s="63">
        <v>36219949</v>
      </c>
      <c r="B100" s="57" t="s">
        <v>115</v>
      </c>
      <c r="C100" s="64">
        <v>171835168</v>
      </c>
      <c r="D100" s="59">
        <v>41334</v>
      </c>
      <c r="E100" s="63">
        <v>36219949</v>
      </c>
      <c r="F100" s="71">
        <v>53</v>
      </c>
      <c r="G100" s="57" t="str">
        <f t="shared" si="4"/>
        <v>Low</v>
      </c>
      <c r="H100" s="71">
        <v>0</v>
      </c>
      <c r="I100" s="57" t="s">
        <v>116</v>
      </c>
      <c r="J100" s="57" t="s">
        <v>40</v>
      </c>
      <c r="K100" s="57" t="str">
        <f>VLOOKUP($E100,$R$3:$Z$70,2,FALSE)</f>
        <v>ALSTOM SA</v>
      </c>
      <c r="L100" s="59">
        <f>VLOOKUP($E100,$R$3:$Z$70,4,FALSE)</f>
        <v>41334</v>
      </c>
      <c r="M100" s="57" t="str">
        <f>VLOOKUP($E100,$R$3:$Z$70,5,FALSE)</f>
        <v xml:space="preserve">ALO, </v>
      </c>
      <c r="N100" s="57" t="str">
        <f>VLOOKUP($E100,$R$3:$Z$70,6,FALSE)</f>
        <v xml:space="preserve">CAC 40 , SBF 120 </v>
      </c>
      <c r="O100" s="57" t="str">
        <f>VLOOKUP($E100,$R$3:$Z$70,7,FALSE)</f>
        <v>Electronic &amp; Electrical Equipment</v>
      </c>
      <c r="P100" s="57" t="str">
        <f>VLOOKUP($E100,$R$3:$Z$70,8,FALSE)</f>
        <v>France</v>
      </c>
    </row>
    <row r="101" spans="1:16" x14ac:dyDescent="0.2">
      <c r="A101" s="63">
        <v>3569711015</v>
      </c>
      <c r="B101" s="57" t="s">
        <v>577</v>
      </c>
      <c r="C101" s="64">
        <v>1222962984</v>
      </c>
      <c r="D101" s="59">
        <v>41426</v>
      </c>
      <c r="E101" s="63">
        <v>3569711015</v>
      </c>
      <c r="F101" s="71">
        <v>102</v>
      </c>
      <c r="G101" s="57" t="str">
        <f t="shared" si="4"/>
        <v>Low</v>
      </c>
      <c r="H101" s="71">
        <v>0</v>
      </c>
      <c r="I101" s="57" t="s">
        <v>362</v>
      </c>
      <c r="J101" s="57" t="s">
        <v>40</v>
      </c>
      <c r="K101" s="57" t="str">
        <f>VLOOKUP($E101,$R$3:$Z$70,2,FALSE)</f>
        <v>SEAGATE TECHNOLOGY PLC (Seagate Technology prior to 07/2010)</v>
      </c>
      <c r="L101" s="59">
        <f>VLOOKUP($E101,$R$3:$Z$70,4,FALSE)</f>
        <v>41426</v>
      </c>
      <c r="M101" s="57" t="str">
        <f>VLOOKUP($E101,$R$3:$Z$70,5,FALSE)</f>
        <v>STX</v>
      </c>
      <c r="N101" s="57" t="str">
        <f>VLOOKUP($E101,$R$3:$Z$70,6,FALSE)</f>
        <v>NASDAQ 100, S&amp;P 500</v>
      </c>
      <c r="O101" s="57" t="str">
        <f>VLOOKUP($E101,$R$3:$Z$70,7,FALSE)</f>
        <v>Engineering &amp; Machinery</v>
      </c>
      <c r="P101" s="57" t="str">
        <f>VLOOKUP($E101,$R$3:$Z$70,8,FALSE)</f>
        <v>Republic Of Ireland</v>
      </c>
    </row>
    <row r="102" spans="1:16" x14ac:dyDescent="0.2">
      <c r="A102" s="63">
        <v>431027822</v>
      </c>
      <c r="B102" s="57" t="s">
        <v>702</v>
      </c>
      <c r="C102" s="64">
        <v>6666376472</v>
      </c>
      <c r="D102" s="59">
        <v>41395</v>
      </c>
      <c r="E102" s="63">
        <v>431027822</v>
      </c>
      <c r="F102" s="71">
        <v>0</v>
      </c>
      <c r="G102" s="57" t="str">
        <f t="shared" si="4"/>
        <v>Low</v>
      </c>
      <c r="H102" s="71">
        <v>0</v>
      </c>
      <c r="I102" s="57" t="s">
        <v>39</v>
      </c>
      <c r="J102" s="57" t="s">
        <v>40</v>
      </c>
      <c r="K102" s="57" t="str">
        <f>VLOOKUP($E102,$R$3:$Z$70,2,FALSE)</f>
        <v>XSTRATA PLC (De-listed 05/2013)</v>
      </c>
      <c r="L102" s="59">
        <f>VLOOKUP($E102,$R$3:$Z$70,4,FALSE)</f>
        <v>41395</v>
      </c>
      <c r="M102" s="57" t="str">
        <f>VLOOKUP($E102,$R$3:$Z$70,5,FALSE)</f>
        <v>XTA</v>
      </c>
      <c r="N102" s="57">
        <f>VLOOKUP($E102,$R$3:$Z$70,6,FALSE)</f>
        <v>0</v>
      </c>
      <c r="O102" s="57" t="str">
        <f>VLOOKUP($E102,$R$3:$Z$70,7,FALSE)</f>
        <v>Mining</v>
      </c>
      <c r="P102" s="57" t="str">
        <f>VLOOKUP($E102,$R$3:$Z$70,8,FALSE)</f>
        <v>Switzerland</v>
      </c>
    </row>
    <row r="103" spans="1:16" x14ac:dyDescent="0.2">
      <c r="A103" s="63">
        <v>3711611958</v>
      </c>
      <c r="B103" s="57" t="s">
        <v>563</v>
      </c>
      <c r="C103" s="64">
        <v>93212711854</v>
      </c>
      <c r="D103" s="59">
        <v>41334</v>
      </c>
      <c r="E103" s="63">
        <v>3711611958</v>
      </c>
      <c r="F103" s="71">
        <v>95</v>
      </c>
      <c r="G103" s="57" t="str">
        <f t="shared" si="4"/>
        <v>Low</v>
      </c>
      <c r="H103" s="71">
        <v>0</v>
      </c>
      <c r="I103" s="57" t="s">
        <v>39</v>
      </c>
      <c r="J103" s="57" t="s">
        <v>40</v>
      </c>
      <c r="K103" s="57" t="str">
        <f>VLOOKUP($E103,$R$3:$Z$70,2,FALSE)</f>
        <v>SABMILLER PLC (South African Breweries prior to 07/2002)</v>
      </c>
      <c r="L103" s="59">
        <f>VLOOKUP($E103,$R$3:$Z$70,4,FALSE)</f>
        <v>41334</v>
      </c>
      <c r="M103" s="57" t="str">
        <f>VLOOKUP($E103,$R$3:$Z$70,5,FALSE)</f>
        <v xml:space="preserve">SAB, </v>
      </c>
      <c r="N103" s="57" t="str">
        <f>VLOOKUP($E103,$R$3:$Z$70,6,FALSE)</f>
        <v>EUROTOP 100, FTSE 100 (GBP)</v>
      </c>
      <c r="O103" s="57" t="str">
        <f>VLOOKUP($E103,$R$3:$Z$70,7,FALSE)</f>
        <v>Beverages</v>
      </c>
      <c r="P103" s="57" t="str">
        <f>VLOOKUP($E103,$R$3:$Z$70,8,FALSE)</f>
        <v>United Kingdom - England</v>
      </c>
    </row>
    <row r="104" spans="1:16" x14ac:dyDescent="0.2">
      <c r="A104" s="63">
        <v>3569711015</v>
      </c>
      <c r="B104" s="57" t="s">
        <v>582</v>
      </c>
      <c r="C104" s="64">
        <v>451309554</v>
      </c>
      <c r="D104" s="59">
        <v>41426</v>
      </c>
      <c r="E104" s="63">
        <v>3569711015</v>
      </c>
      <c r="F104" s="71">
        <v>75</v>
      </c>
      <c r="G104" s="57" t="str">
        <f t="shared" si="4"/>
        <v>Low</v>
      </c>
      <c r="H104" s="71">
        <v>0</v>
      </c>
      <c r="I104" s="57" t="s">
        <v>111</v>
      </c>
      <c r="J104" s="57" t="s">
        <v>40</v>
      </c>
      <c r="K104" s="57" t="str">
        <f>VLOOKUP($E104,$R$3:$Z$70,2,FALSE)</f>
        <v>SEAGATE TECHNOLOGY PLC (Seagate Technology prior to 07/2010)</v>
      </c>
      <c r="L104" s="59">
        <f>VLOOKUP($E104,$R$3:$Z$70,4,FALSE)</f>
        <v>41426</v>
      </c>
      <c r="M104" s="57" t="str">
        <f>VLOOKUP($E104,$R$3:$Z$70,5,FALSE)</f>
        <v>STX</v>
      </c>
      <c r="N104" s="57" t="str">
        <f>VLOOKUP($E104,$R$3:$Z$70,6,FALSE)</f>
        <v>NASDAQ 100, S&amp;P 500</v>
      </c>
      <c r="O104" s="57" t="str">
        <f>VLOOKUP($E104,$R$3:$Z$70,7,FALSE)</f>
        <v>Engineering &amp; Machinery</v>
      </c>
      <c r="P104" s="57" t="str">
        <f>VLOOKUP($E104,$R$3:$Z$70,8,FALSE)</f>
        <v>Republic Of Ireland</v>
      </c>
    </row>
    <row r="105" spans="1:16" x14ac:dyDescent="0.2">
      <c r="A105" s="63">
        <v>139364756</v>
      </c>
      <c r="B105" s="57" t="s">
        <v>252</v>
      </c>
      <c r="C105" s="64">
        <v>48748104</v>
      </c>
      <c r="D105" s="59">
        <v>41426</v>
      </c>
      <c r="E105" s="63">
        <v>139364756</v>
      </c>
      <c r="F105" s="71">
        <v>584</v>
      </c>
      <c r="G105" s="57" t="str">
        <f t="shared" si="4"/>
        <v>High</v>
      </c>
      <c r="H105" s="71">
        <v>0</v>
      </c>
      <c r="I105" s="57" t="s">
        <v>89</v>
      </c>
      <c r="J105" s="57" t="s">
        <v>40</v>
      </c>
      <c r="K105" s="57" t="str">
        <f>VLOOKUP($E105,$R$3:$Z$70,2,FALSE)</f>
        <v>DIAGEO PLC</v>
      </c>
      <c r="L105" s="59">
        <f>VLOOKUP($E105,$R$3:$Z$70,4,FALSE)</f>
        <v>41426</v>
      </c>
      <c r="M105" s="57" t="str">
        <f>VLOOKUP($E105,$R$3:$Z$70,5,FALSE)</f>
        <v xml:space="preserve">DGE, </v>
      </c>
      <c r="N105" s="57" t="str">
        <f>VLOOKUP($E105,$R$3:$Z$70,6,FALSE)</f>
        <v>EUROTOP 100, FTSE 100 (GBP)</v>
      </c>
      <c r="O105" s="57" t="str">
        <f>VLOOKUP($E105,$R$3:$Z$70,7,FALSE)</f>
        <v>Beverages</v>
      </c>
      <c r="P105" s="57" t="str">
        <f>VLOOKUP($E105,$R$3:$Z$70,8,FALSE)</f>
        <v>United Kingdom - England</v>
      </c>
    </row>
    <row r="106" spans="1:16" x14ac:dyDescent="0.2">
      <c r="A106" s="63">
        <v>419506681</v>
      </c>
      <c r="B106" s="57" t="s">
        <v>662</v>
      </c>
      <c r="C106" s="64">
        <v>221859731</v>
      </c>
      <c r="D106" s="59">
        <v>41334</v>
      </c>
      <c r="E106" s="63">
        <v>419506681</v>
      </c>
      <c r="F106" s="71">
        <v>712</v>
      </c>
      <c r="G106" s="57" t="str">
        <f t="shared" si="4"/>
        <v>High</v>
      </c>
      <c r="H106" s="71">
        <v>0</v>
      </c>
      <c r="I106" s="57" t="s">
        <v>46</v>
      </c>
      <c r="J106" s="57" t="s">
        <v>40</v>
      </c>
      <c r="K106" s="57" t="str">
        <f>VLOOKUP($E106,$R$3:$Z$70,2,FALSE)</f>
        <v>VODAFONE GROUP PLC (Vodafone Airtouch PLC prior to 07/2000)</v>
      </c>
      <c r="L106" s="59">
        <f>VLOOKUP($E106,$R$3:$Z$70,4,FALSE)</f>
        <v>41334</v>
      </c>
      <c r="M106" s="57" t="str">
        <f>VLOOKUP($E106,$R$3:$Z$70,5,FALSE)</f>
        <v>VOD</v>
      </c>
      <c r="N106" s="57" t="str">
        <f>VLOOKUP($E106,$R$3:$Z$70,6,FALSE)</f>
        <v>EUROTOP 100, FTSE 100 (GBP), FTSE TECHMARK ALL-SHARE, NASDAQ 100</v>
      </c>
      <c r="O106" s="57" t="str">
        <f>VLOOKUP($E106,$R$3:$Z$70,7,FALSE)</f>
        <v>Telecommunication Services</v>
      </c>
      <c r="P106" s="57" t="str">
        <f>VLOOKUP($E106,$R$3:$Z$70,8,FALSE)</f>
        <v>United Kingdom - England</v>
      </c>
    </row>
    <row r="107" spans="1:16" x14ac:dyDescent="0.2">
      <c r="A107" s="63">
        <v>9736716282</v>
      </c>
      <c r="B107" s="57" t="s">
        <v>677</v>
      </c>
      <c r="C107" s="64">
        <v>664410095</v>
      </c>
      <c r="D107" s="59">
        <v>41548</v>
      </c>
      <c r="E107" s="63">
        <v>9736716282</v>
      </c>
      <c r="F107" s="71">
        <v>0</v>
      </c>
      <c r="G107" s="57" t="str">
        <f t="shared" si="4"/>
        <v>Low</v>
      </c>
      <c r="H107" s="71">
        <v>0</v>
      </c>
      <c r="I107" s="57" t="s">
        <v>678</v>
      </c>
      <c r="J107" s="57" t="s">
        <v>40</v>
      </c>
      <c r="K107" s="57" t="str">
        <f>VLOOKUP($E107,$R$3:$Z$70,2,FALSE)</f>
        <v>WARNER CHILCOTT PLC (Warner Chilcott Ltd prior to 08/2009) (De-listed 10/2013)</v>
      </c>
      <c r="L107" s="59">
        <f>VLOOKUP($E107,$R$3:$Z$70,4,FALSE)</f>
        <v>41548</v>
      </c>
      <c r="M107" s="57" t="str">
        <f>VLOOKUP($E107,$R$3:$Z$70,5,FALSE)</f>
        <v>WCRX</v>
      </c>
      <c r="N107" s="57">
        <f>VLOOKUP($E107,$R$3:$Z$70,6,FALSE)</f>
        <v>0</v>
      </c>
      <c r="O107" s="57" t="str">
        <f>VLOOKUP($E107,$R$3:$Z$70,7,FALSE)</f>
        <v>Pharmaceuticals and Biotechnology</v>
      </c>
      <c r="P107" s="57" t="str">
        <f>VLOOKUP($E107,$R$3:$Z$70,8,FALSE)</f>
        <v>Republic Of Ireland</v>
      </c>
    </row>
    <row r="108" spans="1:16" x14ac:dyDescent="0.2">
      <c r="A108" s="63">
        <v>93892312339</v>
      </c>
      <c r="B108" s="57" t="s">
        <v>516</v>
      </c>
      <c r="C108" s="64">
        <v>5443483586</v>
      </c>
      <c r="D108" s="59">
        <v>41334</v>
      </c>
      <c r="E108" s="63">
        <v>93892312339</v>
      </c>
      <c r="F108" s="71">
        <v>80</v>
      </c>
      <c r="G108" s="57" t="str">
        <f t="shared" si="4"/>
        <v>Low</v>
      </c>
      <c r="H108" s="71">
        <v>0</v>
      </c>
      <c r="I108" s="57" t="s">
        <v>39</v>
      </c>
      <c r="J108" s="57" t="s">
        <v>40</v>
      </c>
      <c r="K108" s="57" t="str">
        <f>VLOOKUP($E108,$R$3:$Z$70,2,FALSE)</f>
        <v>PROSPERITY MINERALS HOLDINGS LTD (De-listed 10/2013)</v>
      </c>
      <c r="L108" s="59">
        <f>VLOOKUP($E108,$R$3:$Z$70,4,FALSE)</f>
        <v>41334</v>
      </c>
      <c r="M108" s="57" t="str">
        <f>VLOOKUP($E108,$R$3:$Z$70,5,FALSE)</f>
        <v>PMHL</v>
      </c>
      <c r="N108" s="57">
        <f>VLOOKUP($E108,$R$3:$Z$70,6,FALSE)</f>
        <v>0</v>
      </c>
      <c r="O108" s="57" t="str">
        <f>VLOOKUP($E108,$R$3:$Z$70,7,FALSE)</f>
        <v>Construction &amp; Building Materials</v>
      </c>
      <c r="P108" s="57" t="str">
        <f>VLOOKUP($E108,$R$3:$Z$70,8,FALSE)</f>
        <v>Jersey</v>
      </c>
    </row>
    <row r="109" spans="1:16" x14ac:dyDescent="0.2">
      <c r="A109" s="63">
        <v>93892312339</v>
      </c>
      <c r="B109" s="57" t="s">
        <v>516</v>
      </c>
      <c r="C109" s="64">
        <v>5443483586</v>
      </c>
      <c r="D109" s="59">
        <v>41548</v>
      </c>
      <c r="E109" s="63">
        <v>93892312339</v>
      </c>
      <c r="F109" s="71">
        <v>0</v>
      </c>
      <c r="G109" s="57" t="str">
        <f t="shared" si="4"/>
        <v>Low</v>
      </c>
      <c r="H109" s="71">
        <v>0</v>
      </c>
      <c r="I109" s="57" t="s">
        <v>39</v>
      </c>
      <c r="J109" s="57" t="s">
        <v>40</v>
      </c>
      <c r="K109" s="57" t="str">
        <f>VLOOKUP($E109,$R$3:$Z$70,2,FALSE)</f>
        <v>PROSPERITY MINERALS HOLDINGS LTD (De-listed 10/2013)</v>
      </c>
      <c r="L109" s="59">
        <f>VLOOKUP($E109,$R$3:$Z$70,4,FALSE)</f>
        <v>41334</v>
      </c>
      <c r="M109" s="57" t="str">
        <f>VLOOKUP($E109,$R$3:$Z$70,5,FALSE)</f>
        <v>PMHL</v>
      </c>
      <c r="N109" s="57">
        <f>VLOOKUP($E109,$R$3:$Z$70,6,FALSE)</f>
        <v>0</v>
      </c>
      <c r="O109" s="57" t="str">
        <f>VLOOKUP($E109,$R$3:$Z$70,7,FALSE)</f>
        <v>Construction &amp; Building Materials</v>
      </c>
      <c r="P109" s="57" t="str">
        <f>VLOOKUP($E109,$R$3:$Z$70,8,FALSE)</f>
        <v>Jersey</v>
      </c>
    </row>
    <row r="110" spans="1:16" x14ac:dyDescent="0.2">
      <c r="A110" s="63">
        <v>139364756</v>
      </c>
      <c r="B110" s="57" t="s">
        <v>253</v>
      </c>
      <c r="C110" s="64">
        <v>695711861</v>
      </c>
      <c r="D110" s="59">
        <v>41426</v>
      </c>
      <c r="E110" s="63">
        <v>139364756</v>
      </c>
      <c r="F110" s="71">
        <v>70</v>
      </c>
      <c r="G110" s="57" t="str">
        <f t="shared" si="4"/>
        <v>Low</v>
      </c>
      <c r="H110" s="71">
        <v>0</v>
      </c>
      <c r="I110" s="57" t="s">
        <v>39</v>
      </c>
      <c r="J110" s="57" t="s">
        <v>40</v>
      </c>
      <c r="K110" s="57" t="str">
        <f>VLOOKUP($E110,$R$3:$Z$70,2,FALSE)</f>
        <v>DIAGEO PLC</v>
      </c>
      <c r="L110" s="59">
        <f>VLOOKUP($E110,$R$3:$Z$70,4,FALSE)</f>
        <v>41426</v>
      </c>
      <c r="M110" s="57" t="str">
        <f>VLOOKUP($E110,$R$3:$Z$70,5,FALSE)</f>
        <v xml:space="preserve">DGE, </v>
      </c>
      <c r="N110" s="57" t="str">
        <f>VLOOKUP($E110,$R$3:$Z$70,6,FALSE)</f>
        <v>EUROTOP 100, FTSE 100 (GBP)</v>
      </c>
      <c r="O110" s="57" t="str">
        <f>VLOOKUP($E110,$R$3:$Z$70,7,FALSE)</f>
        <v>Beverages</v>
      </c>
      <c r="P110" s="57" t="str">
        <f>VLOOKUP($E110,$R$3:$Z$70,8,FALSE)</f>
        <v>United Kingdom - England</v>
      </c>
    </row>
    <row r="111" spans="1:16" x14ac:dyDescent="0.2">
      <c r="A111" s="63">
        <v>9616384555</v>
      </c>
      <c r="B111" s="57" t="s">
        <v>650</v>
      </c>
      <c r="C111" s="64">
        <v>5901409210</v>
      </c>
      <c r="D111" s="59">
        <v>41334</v>
      </c>
      <c r="E111" s="63">
        <v>9616384555</v>
      </c>
      <c r="F111" s="71">
        <v>33</v>
      </c>
      <c r="G111" s="57" t="str">
        <f t="shared" si="4"/>
        <v>Low</v>
      </c>
      <c r="H111" s="71">
        <v>0</v>
      </c>
      <c r="I111" s="57" t="s">
        <v>39</v>
      </c>
      <c r="J111" s="57" t="s">
        <v>40</v>
      </c>
      <c r="K111" s="57" t="str">
        <f>VLOOKUP($E111,$R$3:$Z$70,2,FALSE)</f>
        <v>UNITECH CORPORATE PARKS PLC</v>
      </c>
      <c r="L111" s="59">
        <f>VLOOKUP($E111,$R$3:$Z$70,4,FALSE)</f>
        <v>41334</v>
      </c>
      <c r="M111" s="57" t="str">
        <f>VLOOKUP($E111,$R$3:$Z$70,5,FALSE)</f>
        <v>UCP</v>
      </c>
      <c r="N111" s="57" t="str">
        <f>VLOOKUP($E111,$R$3:$Z$70,6,FALSE)</f>
        <v>FTSE AIM(GBP)</v>
      </c>
      <c r="O111" s="57" t="str">
        <f>VLOOKUP($E111,$R$3:$Z$70,7,FALSE)</f>
        <v>Real Estate</v>
      </c>
      <c r="P111" s="57" t="str">
        <f>VLOOKUP($E111,$R$3:$Z$70,8,FALSE)</f>
        <v>Isle Of Man</v>
      </c>
    </row>
    <row r="112" spans="1:16" x14ac:dyDescent="0.2">
      <c r="A112" s="63">
        <v>2599712281</v>
      </c>
      <c r="B112" s="57" t="s">
        <v>413</v>
      </c>
      <c r="C112" s="64">
        <v>52546612252</v>
      </c>
      <c r="D112" s="59">
        <v>41334</v>
      </c>
      <c r="E112" s="63">
        <v>2599712281</v>
      </c>
      <c r="F112" s="71">
        <v>75</v>
      </c>
      <c r="G112" s="57" t="str">
        <f t="shared" si="4"/>
        <v>Low</v>
      </c>
      <c r="H112" s="71">
        <v>0</v>
      </c>
      <c r="I112" s="57" t="s">
        <v>111</v>
      </c>
      <c r="J112" s="57" t="s">
        <v>40</v>
      </c>
      <c r="K112" s="57" t="str">
        <f>VLOOKUP($E112,$R$3:$Z$70,2,FALSE)</f>
        <v>LOGITECH INTERNATIONAL SA</v>
      </c>
      <c r="L112" s="59">
        <f>VLOOKUP($E112,$R$3:$Z$70,4,FALSE)</f>
        <v>41334</v>
      </c>
      <c r="M112" s="57" t="str">
        <f>VLOOKUP($E112,$R$3:$Z$70,5,FALSE)</f>
        <v>LOGN, , LOGI</v>
      </c>
      <c r="N112" s="57">
        <f>VLOOKUP($E112,$R$3:$Z$70,6,FALSE)</f>
        <v>0</v>
      </c>
      <c r="O112" s="57" t="str">
        <f>VLOOKUP($E112,$R$3:$Z$70,7,FALSE)</f>
        <v>Information Technology Hardware</v>
      </c>
      <c r="P112" s="57" t="str">
        <f>VLOOKUP($E112,$R$3:$Z$70,8,FALSE)</f>
        <v>Switzerland</v>
      </c>
    </row>
    <row r="113" spans="1:16" x14ac:dyDescent="0.2">
      <c r="A113" s="63">
        <v>36219949</v>
      </c>
      <c r="B113" s="57" t="s">
        <v>119</v>
      </c>
      <c r="C113" s="64">
        <v>210388864</v>
      </c>
      <c r="D113" s="59">
        <v>41334</v>
      </c>
      <c r="E113" s="63">
        <v>36219949</v>
      </c>
      <c r="F113" s="71">
        <v>65</v>
      </c>
      <c r="G113" s="57" t="str">
        <f t="shared" si="4"/>
        <v>Low</v>
      </c>
      <c r="H113" s="71">
        <v>0</v>
      </c>
      <c r="I113" s="57" t="s">
        <v>111</v>
      </c>
      <c r="J113" s="57" t="s">
        <v>40</v>
      </c>
      <c r="K113" s="57" t="str">
        <f>VLOOKUP($E113,$R$3:$Z$70,2,FALSE)</f>
        <v>ALSTOM SA</v>
      </c>
      <c r="L113" s="59">
        <f>VLOOKUP($E113,$R$3:$Z$70,4,FALSE)</f>
        <v>41334</v>
      </c>
      <c r="M113" s="57" t="str">
        <f>VLOOKUP($E113,$R$3:$Z$70,5,FALSE)</f>
        <v xml:space="preserve">ALO, </v>
      </c>
      <c r="N113" s="57" t="str">
        <f>VLOOKUP($E113,$R$3:$Z$70,6,FALSE)</f>
        <v xml:space="preserve">CAC 40 , SBF 120 </v>
      </c>
      <c r="O113" s="57" t="str">
        <f>VLOOKUP($E113,$R$3:$Z$70,7,FALSE)</f>
        <v>Electronic &amp; Electrical Equipment</v>
      </c>
      <c r="P113" s="57" t="str">
        <f>VLOOKUP($E113,$R$3:$Z$70,8,FALSE)</f>
        <v>France</v>
      </c>
    </row>
    <row r="114" spans="1:16" x14ac:dyDescent="0.2">
      <c r="A114" s="63">
        <v>288904838</v>
      </c>
      <c r="B114" s="57" t="s">
        <v>444</v>
      </c>
      <c r="C114" s="64">
        <v>338459670</v>
      </c>
      <c r="D114" s="59">
        <v>41334</v>
      </c>
      <c r="E114" s="63">
        <v>288904838</v>
      </c>
      <c r="F114" s="71">
        <v>90</v>
      </c>
      <c r="G114" s="57" t="str">
        <f t="shared" si="4"/>
        <v>Low</v>
      </c>
      <c r="H114" s="71">
        <v>0</v>
      </c>
      <c r="I114" s="57" t="s">
        <v>39</v>
      </c>
      <c r="J114" s="57" t="s">
        <v>40</v>
      </c>
      <c r="K114" s="57" t="str">
        <f>VLOOKUP($E114,$R$3:$Z$70,2,FALSE)</f>
        <v>NATIONAL GRID PLC (National Grid Transco prior to 07/2005)</v>
      </c>
      <c r="L114" s="59">
        <f>VLOOKUP($E114,$R$3:$Z$70,4,FALSE)</f>
        <v>41334</v>
      </c>
      <c r="M114" s="57" t="str">
        <f>VLOOKUP($E114,$R$3:$Z$70,5,FALSE)</f>
        <v>NG., NGG</v>
      </c>
      <c r="N114" s="57" t="str">
        <f>VLOOKUP($E114,$R$3:$Z$70,6,FALSE)</f>
        <v>EUROTOP 100, FTSE 100 (GBP)</v>
      </c>
      <c r="O114" s="57" t="str">
        <f>VLOOKUP($E114,$R$3:$Z$70,7,FALSE)</f>
        <v>Electricity</v>
      </c>
      <c r="P114" s="57" t="str">
        <f>VLOOKUP($E114,$R$3:$Z$70,8,FALSE)</f>
        <v>United Kingdom - England</v>
      </c>
    </row>
    <row r="115" spans="1:16" x14ac:dyDescent="0.2">
      <c r="A115" s="63">
        <v>419506681</v>
      </c>
      <c r="B115" s="57" t="s">
        <v>655</v>
      </c>
      <c r="C115" s="64">
        <v>168584756</v>
      </c>
      <c r="D115" s="59">
        <v>41334</v>
      </c>
      <c r="E115" s="63">
        <v>419506681</v>
      </c>
      <c r="F115" s="71">
        <v>1316</v>
      </c>
      <c r="G115" s="57" t="str">
        <f t="shared" si="4"/>
        <v>High</v>
      </c>
      <c r="H115" s="71">
        <v>867</v>
      </c>
      <c r="I115" s="57" t="s">
        <v>129</v>
      </c>
      <c r="J115" s="57" t="s">
        <v>56</v>
      </c>
      <c r="K115" s="57" t="str">
        <f>VLOOKUP($E115,$R$3:$Z$70,2,FALSE)</f>
        <v>VODAFONE GROUP PLC (Vodafone Airtouch PLC prior to 07/2000)</v>
      </c>
      <c r="L115" s="59">
        <f>VLOOKUP($E115,$R$3:$Z$70,4,FALSE)</f>
        <v>41334</v>
      </c>
      <c r="M115" s="57" t="str">
        <f>VLOOKUP($E115,$R$3:$Z$70,5,FALSE)</f>
        <v>VOD</v>
      </c>
      <c r="N115" s="57" t="str">
        <f>VLOOKUP($E115,$R$3:$Z$70,6,FALSE)</f>
        <v>EUROTOP 100, FTSE 100 (GBP), FTSE TECHMARK ALL-SHARE, NASDAQ 100</v>
      </c>
      <c r="O115" s="57" t="str">
        <f>VLOOKUP($E115,$R$3:$Z$70,7,FALSE)</f>
        <v>Telecommunication Services</v>
      </c>
      <c r="P115" s="57" t="str">
        <f>VLOOKUP($E115,$R$3:$Z$70,8,FALSE)</f>
        <v>United Kingdom - England</v>
      </c>
    </row>
    <row r="116" spans="1:16" x14ac:dyDescent="0.2">
      <c r="A116" s="63">
        <v>11236913251</v>
      </c>
      <c r="B116" s="57" t="s">
        <v>338</v>
      </c>
      <c r="C116" s="64">
        <v>6646726231</v>
      </c>
      <c r="D116" s="59">
        <v>41334</v>
      </c>
      <c r="E116" s="63">
        <v>11236913251</v>
      </c>
      <c r="F116" s="71">
        <v>45</v>
      </c>
      <c r="G116" s="57" t="str">
        <f t="shared" si="4"/>
        <v>Low</v>
      </c>
      <c r="H116" s="71">
        <v>0</v>
      </c>
      <c r="I116" s="57" t="s">
        <v>44</v>
      </c>
      <c r="J116" s="57" t="s">
        <v>40</v>
      </c>
      <c r="K116" s="57" t="str">
        <f>VLOOKUP($E116,$R$3:$Z$70,2,FALSE)</f>
        <v>GREENKO GROUP PLC</v>
      </c>
      <c r="L116" s="59">
        <f>VLOOKUP($E116,$R$3:$Z$70,4,FALSE)</f>
        <v>41334</v>
      </c>
      <c r="M116" s="57" t="str">
        <f>VLOOKUP($E116,$R$3:$Z$70,5,FALSE)</f>
        <v>GKO</v>
      </c>
      <c r="N116" s="57" t="str">
        <f>VLOOKUP($E116,$R$3:$Z$70,6,FALSE)</f>
        <v>FTSE AIM(GBP)</v>
      </c>
      <c r="O116" s="57" t="str">
        <f>VLOOKUP($E116,$R$3:$Z$70,7,FALSE)</f>
        <v>Renewable Energy</v>
      </c>
      <c r="P116" s="57" t="str">
        <f>VLOOKUP($E116,$R$3:$Z$70,8,FALSE)</f>
        <v>Isle Of Man</v>
      </c>
    </row>
    <row r="117" spans="1:16" x14ac:dyDescent="0.2">
      <c r="A117" s="63">
        <v>1352511658</v>
      </c>
      <c r="B117" s="57" t="s">
        <v>228</v>
      </c>
      <c r="C117" s="64">
        <v>52731812382</v>
      </c>
      <c r="D117" s="59">
        <v>41334</v>
      </c>
      <c r="E117" s="63">
        <v>1352511658</v>
      </c>
      <c r="F117" s="71">
        <v>400</v>
      </c>
      <c r="G117" s="57" t="str">
        <f t="shared" si="4"/>
        <v>High</v>
      </c>
      <c r="H117" s="71">
        <v>400</v>
      </c>
      <c r="I117" s="57" t="s">
        <v>229</v>
      </c>
      <c r="J117" s="57" t="s">
        <v>56</v>
      </c>
      <c r="K117" s="57" t="str">
        <f>VLOOKUP($E117,$R$3:$Z$70,2,FALSE)</f>
        <v>DCC PLC</v>
      </c>
      <c r="L117" s="59">
        <f>VLOOKUP($E117,$R$3:$Z$70,4,FALSE)</f>
        <v>41334</v>
      </c>
      <c r="M117" s="57" t="str">
        <f>VLOOKUP($E117,$R$3:$Z$70,5,FALSE)</f>
        <v>DCC</v>
      </c>
      <c r="N117" s="57" t="str">
        <f>VLOOKUP($E117,$R$3:$Z$70,6,FALSE)</f>
        <v>FTSE 250(GBP)</v>
      </c>
      <c r="O117" s="57" t="str">
        <f>VLOOKUP($E117,$R$3:$Z$70,7,FALSE)</f>
        <v>Business Services</v>
      </c>
      <c r="P117" s="57" t="str">
        <f>VLOOKUP($E117,$R$3:$Z$70,8,FALSE)</f>
        <v>Republic Of Ireland</v>
      </c>
    </row>
    <row r="118" spans="1:16" x14ac:dyDescent="0.2">
      <c r="A118" s="63">
        <v>92231311118</v>
      </c>
      <c r="B118" s="57" t="s">
        <v>287</v>
      </c>
      <c r="C118" s="64">
        <v>3614077129</v>
      </c>
      <c r="D118" s="59">
        <v>41334</v>
      </c>
      <c r="E118" s="63">
        <v>92231311118</v>
      </c>
      <c r="F118" s="71">
        <v>1209</v>
      </c>
      <c r="G118" s="57" t="str">
        <f t="shared" si="4"/>
        <v>High</v>
      </c>
      <c r="H118" s="71">
        <v>1813</v>
      </c>
      <c r="I118" s="57" t="s">
        <v>129</v>
      </c>
      <c r="J118" s="57" t="s">
        <v>56</v>
      </c>
      <c r="K118" s="57" t="str">
        <f>VLOOKUP($E118,$R$3:$Z$70,2,FALSE)</f>
        <v>EXPERIAN PLC (Experian Group Ltd prior to 07/2008)</v>
      </c>
      <c r="L118" s="59">
        <f>VLOOKUP($E118,$R$3:$Z$70,4,FALSE)</f>
        <v>41334</v>
      </c>
      <c r="M118" s="57" t="str">
        <f>VLOOKUP($E118,$R$3:$Z$70,5,FALSE)</f>
        <v>EXPN</v>
      </c>
      <c r="N118" s="57" t="str">
        <f>VLOOKUP($E118,$R$3:$Z$70,6,FALSE)</f>
        <v>FTSE 100 (GBP)</v>
      </c>
      <c r="O118" s="57" t="str">
        <f>VLOOKUP($E118,$R$3:$Z$70,7,FALSE)</f>
        <v>Business Services</v>
      </c>
      <c r="P118" s="57" t="str">
        <f>VLOOKUP($E118,$R$3:$Z$70,8,FALSE)</f>
        <v>Jersey</v>
      </c>
    </row>
    <row r="119" spans="1:16" x14ac:dyDescent="0.2">
      <c r="A119" s="63">
        <v>9616384555</v>
      </c>
      <c r="B119" s="57" t="s">
        <v>648</v>
      </c>
      <c r="C119" s="64">
        <v>5493484503</v>
      </c>
      <c r="D119" s="59">
        <v>41334</v>
      </c>
      <c r="E119" s="63">
        <v>9616384555</v>
      </c>
      <c r="F119" s="71">
        <v>71</v>
      </c>
      <c r="G119" s="57" t="str">
        <f t="shared" si="4"/>
        <v>Low</v>
      </c>
      <c r="H119" s="71">
        <v>0</v>
      </c>
      <c r="I119" s="57" t="s">
        <v>46</v>
      </c>
      <c r="J119" s="57" t="s">
        <v>40</v>
      </c>
      <c r="K119" s="57" t="str">
        <f>VLOOKUP($E119,$R$3:$Z$70,2,FALSE)</f>
        <v>UNITECH CORPORATE PARKS PLC</v>
      </c>
      <c r="L119" s="59">
        <f>VLOOKUP($E119,$R$3:$Z$70,4,FALSE)</f>
        <v>41334</v>
      </c>
      <c r="M119" s="57" t="str">
        <f>VLOOKUP($E119,$R$3:$Z$70,5,FALSE)</f>
        <v>UCP</v>
      </c>
      <c r="N119" s="57" t="str">
        <f>VLOOKUP($E119,$R$3:$Z$70,6,FALSE)</f>
        <v>FTSE AIM(GBP)</v>
      </c>
      <c r="O119" s="57" t="str">
        <f>VLOOKUP($E119,$R$3:$Z$70,7,FALSE)</f>
        <v>Real Estate</v>
      </c>
      <c r="P119" s="57" t="str">
        <f>VLOOKUP($E119,$R$3:$Z$70,8,FALSE)</f>
        <v>Isle Of Man</v>
      </c>
    </row>
    <row r="120" spans="1:16" x14ac:dyDescent="0.2">
      <c r="A120" s="63">
        <v>9761766583</v>
      </c>
      <c r="B120" s="57" t="s">
        <v>207</v>
      </c>
      <c r="C120" s="64">
        <v>712212718</v>
      </c>
      <c r="D120" s="59">
        <v>41365</v>
      </c>
      <c r="E120" s="63">
        <v>9761766583</v>
      </c>
      <c r="F120" s="71">
        <v>47</v>
      </c>
      <c r="G120" s="57" t="str">
        <f t="shared" si="4"/>
        <v>Low</v>
      </c>
      <c r="H120" s="71">
        <v>0</v>
      </c>
      <c r="I120" s="57" t="s">
        <v>46</v>
      </c>
      <c r="J120" s="57" t="s">
        <v>40</v>
      </c>
      <c r="K120" s="57" t="str">
        <f>VLOOKUP($E120,$R$3:$Z$70,2,FALSE)</f>
        <v>CAMBIUM GLOBAL TIMBERLAND LTD</v>
      </c>
      <c r="L120" s="59">
        <f>VLOOKUP($E120,$R$3:$Z$70,4,FALSE)</f>
        <v>41365</v>
      </c>
      <c r="M120" s="57" t="str">
        <f>VLOOKUP($E120,$R$3:$Z$70,5,FALSE)</f>
        <v>TREE</v>
      </c>
      <c r="N120" s="57" t="str">
        <f>VLOOKUP($E120,$R$3:$Z$70,6,FALSE)</f>
        <v>FTSE AIM(GBP)</v>
      </c>
      <c r="O120" s="57" t="str">
        <f>VLOOKUP($E120,$R$3:$Z$70,7,FALSE)</f>
        <v>Forestry &amp; Paper</v>
      </c>
      <c r="P120" s="57" t="str">
        <f>VLOOKUP($E120,$R$3:$Z$70,8,FALSE)</f>
        <v>Jersey</v>
      </c>
    </row>
    <row r="121" spans="1:16" x14ac:dyDescent="0.2">
      <c r="A121" s="63">
        <v>221429705</v>
      </c>
      <c r="B121" s="57" t="s">
        <v>369</v>
      </c>
      <c r="C121" s="64">
        <v>6599445609</v>
      </c>
      <c r="D121" s="59">
        <v>41275</v>
      </c>
      <c r="E121" s="63">
        <v>221429705</v>
      </c>
      <c r="F121" s="71">
        <v>100</v>
      </c>
      <c r="G121" s="57" t="str">
        <f t="shared" si="4"/>
        <v>Low</v>
      </c>
      <c r="H121" s="71">
        <v>0</v>
      </c>
      <c r="I121" s="57" t="s">
        <v>111</v>
      </c>
      <c r="J121" s="57" t="s">
        <v>40</v>
      </c>
      <c r="K121" s="57" t="str">
        <f>VLOOKUP($E121,$R$3:$Z$70,2,FALSE)</f>
        <v>INDITEX - INDUSTRIA DE DISENO TEXTIL SA</v>
      </c>
      <c r="L121" s="59">
        <f>VLOOKUP($E121,$R$3:$Z$70,4,FALSE)</f>
        <v>41275</v>
      </c>
      <c r="M121" s="57" t="str">
        <f>VLOOKUP($E121,$R$3:$Z$70,5,FALSE)</f>
        <v>ITX</v>
      </c>
      <c r="N121" s="57" t="str">
        <f>VLOOKUP($E121,$R$3:$Z$70,6,FALSE)</f>
        <v xml:space="preserve">BCN GLOBAL 100, EUROTOP 100, IBEX 35 , IGBM </v>
      </c>
      <c r="O121" s="57" t="str">
        <f>VLOOKUP($E121,$R$3:$Z$70,7,FALSE)</f>
        <v>General Retailers</v>
      </c>
      <c r="P121" s="57" t="str">
        <f>VLOOKUP($E121,$R$3:$Z$70,8,FALSE)</f>
        <v>Spain</v>
      </c>
    </row>
    <row r="122" spans="1:16" x14ac:dyDescent="0.2">
      <c r="A122" s="63">
        <v>2599712281</v>
      </c>
      <c r="B122" s="57" t="s">
        <v>410</v>
      </c>
      <c r="C122" s="64">
        <v>392192663</v>
      </c>
      <c r="D122" s="59">
        <v>41334</v>
      </c>
      <c r="E122" s="63">
        <v>2599712281</v>
      </c>
      <c r="F122" s="71">
        <v>77</v>
      </c>
      <c r="G122" s="57" t="str">
        <f t="shared" si="4"/>
        <v>Low</v>
      </c>
      <c r="H122" s="71">
        <v>0</v>
      </c>
      <c r="I122" s="57" t="s">
        <v>111</v>
      </c>
      <c r="J122" s="57" t="s">
        <v>40</v>
      </c>
      <c r="K122" s="57" t="str">
        <f>VLOOKUP($E122,$R$3:$Z$70,2,FALSE)</f>
        <v>LOGITECH INTERNATIONAL SA</v>
      </c>
      <c r="L122" s="59">
        <f>VLOOKUP($E122,$R$3:$Z$70,4,FALSE)</f>
        <v>41334</v>
      </c>
      <c r="M122" s="57" t="str">
        <f>VLOOKUP($E122,$R$3:$Z$70,5,FALSE)</f>
        <v>LOGN, , LOGI</v>
      </c>
      <c r="N122" s="57">
        <f>VLOOKUP($E122,$R$3:$Z$70,6,FALSE)</f>
        <v>0</v>
      </c>
      <c r="O122" s="57" t="str">
        <f>VLOOKUP($E122,$R$3:$Z$70,7,FALSE)</f>
        <v>Information Technology Hardware</v>
      </c>
      <c r="P122" s="57" t="str">
        <f>VLOOKUP($E122,$R$3:$Z$70,8,FALSE)</f>
        <v>Switzerland</v>
      </c>
    </row>
    <row r="123" spans="1:16" x14ac:dyDescent="0.2">
      <c r="A123" s="63">
        <v>3711611958</v>
      </c>
      <c r="B123" s="57" t="s">
        <v>548</v>
      </c>
      <c r="C123" s="64">
        <v>531510767</v>
      </c>
      <c r="D123" s="59">
        <v>41334</v>
      </c>
      <c r="E123" s="63">
        <v>3711611958</v>
      </c>
      <c r="F123" s="71">
        <v>1536</v>
      </c>
      <c r="G123" s="57" t="str">
        <f t="shared" si="4"/>
        <v>High</v>
      </c>
      <c r="H123" s="71">
        <v>1660</v>
      </c>
      <c r="I123" s="57" t="s">
        <v>549</v>
      </c>
      <c r="J123" s="57" t="s">
        <v>56</v>
      </c>
      <c r="K123" s="57" t="str">
        <f>VLOOKUP($E123,$R$3:$Z$70,2,FALSE)</f>
        <v>SABMILLER PLC (South African Breweries prior to 07/2002)</v>
      </c>
      <c r="L123" s="59">
        <f>VLOOKUP($E123,$R$3:$Z$70,4,FALSE)</f>
        <v>41334</v>
      </c>
      <c r="M123" s="57" t="str">
        <f>VLOOKUP($E123,$R$3:$Z$70,5,FALSE)</f>
        <v xml:space="preserve">SAB, </v>
      </c>
      <c r="N123" s="57" t="str">
        <f>VLOOKUP($E123,$R$3:$Z$70,6,FALSE)</f>
        <v>EUROTOP 100, FTSE 100 (GBP)</v>
      </c>
      <c r="O123" s="57" t="str">
        <f>VLOOKUP($E123,$R$3:$Z$70,7,FALSE)</f>
        <v>Beverages</v>
      </c>
      <c r="P123" s="57" t="str">
        <f>VLOOKUP($E123,$R$3:$Z$70,8,FALSE)</f>
        <v>United Kingdom - England</v>
      </c>
    </row>
    <row r="124" spans="1:16" x14ac:dyDescent="0.2">
      <c r="A124" s="63">
        <v>93892312339</v>
      </c>
      <c r="B124" s="57" t="s">
        <v>514</v>
      </c>
      <c r="C124" s="64">
        <v>11243733275</v>
      </c>
      <c r="D124" s="59">
        <v>41334</v>
      </c>
      <c r="E124" s="63">
        <v>93892312339</v>
      </c>
      <c r="F124" s="71">
        <v>73</v>
      </c>
      <c r="G124" s="57" t="str">
        <f t="shared" si="4"/>
        <v>Low</v>
      </c>
      <c r="H124" s="71">
        <v>0</v>
      </c>
      <c r="I124" s="57" t="s">
        <v>39</v>
      </c>
      <c r="J124" s="57" t="s">
        <v>40</v>
      </c>
      <c r="K124" s="57" t="str">
        <f>VLOOKUP($E124,$R$3:$Z$70,2,FALSE)</f>
        <v>PROSPERITY MINERALS HOLDINGS LTD (De-listed 10/2013)</v>
      </c>
      <c r="L124" s="59">
        <f>VLOOKUP($E124,$R$3:$Z$70,4,FALSE)</f>
        <v>41334</v>
      </c>
      <c r="M124" s="57" t="str">
        <f>VLOOKUP($E124,$R$3:$Z$70,5,FALSE)</f>
        <v>PMHL</v>
      </c>
      <c r="N124" s="57">
        <f>VLOOKUP($E124,$R$3:$Z$70,6,FALSE)</f>
        <v>0</v>
      </c>
      <c r="O124" s="57" t="str">
        <f>VLOOKUP($E124,$R$3:$Z$70,7,FALSE)</f>
        <v>Construction &amp; Building Materials</v>
      </c>
      <c r="P124" s="57" t="str">
        <f>VLOOKUP($E124,$R$3:$Z$70,8,FALSE)</f>
        <v>Jersey</v>
      </c>
    </row>
    <row r="125" spans="1:16" x14ac:dyDescent="0.2">
      <c r="A125" s="63">
        <v>93892312339</v>
      </c>
      <c r="B125" s="57" t="s">
        <v>514</v>
      </c>
      <c r="C125" s="64">
        <v>11243733275</v>
      </c>
      <c r="D125" s="59">
        <v>41548</v>
      </c>
      <c r="E125" s="63">
        <v>93892312339</v>
      </c>
      <c r="F125" s="71">
        <v>0</v>
      </c>
      <c r="G125" s="57" t="str">
        <f t="shared" si="4"/>
        <v>Low</v>
      </c>
      <c r="H125" s="71">
        <v>0</v>
      </c>
      <c r="I125" s="57" t="s">
        <v>39</v>
      </c>
      <c r="J125" s="57" t="s">
        <v>40</v>
      </c>
      <c r="K125" s="57" t="str">
        <f>VLOOKUP($E125,$R$3:$Z$70,2,FALSE)</f>
        <v>PROSPERITY MINERALS HOLDINGS LTD (De-listed 10/2013)</v>
      </c>
      <c r="L125" s="59">
        <f>VLOOKUP($E125,$R$3:$Z$70,4,FALSE)</f>
        <v>41334</v>
      </c>
      <c r="M125" s="57" t="str">
        <f>VLOOKUP($E125,$R$3:$Z$70,5,FALSE)</f>
        <v>PMHL</v>
      </c>
      <c r="N125" s="57">
        <f>VLOOKUP($E125,$R$3:$Z$70,6,FALSE)</f>
        <v>0</v>
      </c>
      <c r="O125" s="57" t="str">
        <f>VLOOKUP($E125,$R$3:$Z$70,7,FALSE)</f>
        <v>Construction &amp; Building Materials</v>
      </c>
      <c r="P125" s="57" t="str">
        <f>VLOOKUP($E125,$R$3:$Z$70,8,FALSE)</f>
        <v>Jersey</v>
      </c>
    </row>
    <row r="126" spans="1:16" x14ac:dyDescent="0.2">
      <c r="A126" s="63">
        <v>92231311118</v>
      </c>
      <c r="B126" s="57" t="s">
        <v>291</v>
      </c>
      <c r="C126" s="64">
        <v>105028701</v>
      </c>
      <c r="D126" s="59">
        <v>41334</v>
      </c>
      <c r="E126" s="63">
        <v>92231311118</v>
      </c>
      <c r="F126" s="71">
        <v>116</v>
      </c>
      <c r="G126" s="57" t="str">
        <f t="shared" si="4"/>
        <v>Low</v>
      </c>
      <c r="H126" s="71">
        <v>0</v>
      </c>
      <c r="I126" s="57" t="s">
        <v>39</v>
      </c>
      <c r="J126" s="57" t="s">
        <v>40</v>
      </c>
      <c r="K126" s="57" t="str">
        <f>VLOOKUP($E126,$R$3:$Z$70,2,FALSE)</f>
        <v>EXPERIAN PLC (Experian Group Ltd prior to 07/2008)</v>
      </c>
      <c r="L126" s="59">
        <f>VLOOKUP($E126,$R$3:$Z$70,4,FALSE)</f>
        <v>41334</v>
      </c>
      <c r="M126" s="57" t="str">
        <f>VLOOKUP($E126,$R$3:$Z$70,5,FALSE)</f>
        <v>EXPN</v>
      </c>
      <c r="N126" s="57" t="str">
        <f>VLOOKUP($E126,$R$3:$Z$70,6,FALSE)</f>
        <v>FTSE 100 (GBP)</v>
      </c>
      <c r="O126" s="57" t="str">
        <f>VLOOKUP($E126,$R$3:$Z$70,7,FALSE)</f>
        <v>Business Services</v>
      </c>
      <c r="P126" s="57" t="str">
        <f>VLOOKUP($E126,$R$3:$Z$70,8,FALSE)</f>
        <v>Jersey</v>
      </c>
    </row>
    <row r="127" spans="1:16" x14ac:dyDescent="0.2">
      <c r="A127" s="63">
        <v>1352511658</v>
      </c>
      <c r="B127" s="57" t="s">
        <v>230</v>
      </c>
      <c r="C127" s="64">
        <v>541711313</v>
      </c>
      <c r="D127" s="59">
        <v>41334</v>
      </c>
      <c r="E127" s="63">
        <v>1352511658</v>
      </c>
      <c r="F127" s="71">
        <v>400</v>
      </c>
      <c r="G127" s="57" t="str">
        <f t="shared" si="4"/>
        <v>High</v>
      </c>
      <c r="H127" s="71">
        <v>300</v>
      </c>
      <c r="I127" s="57" t="s">
        <v>217</v>
      </c>
      <c r="J127" s="57" t="s">
        <v>56</v>
      </c>
      <c r="K127" s="57" t="str">
        <f>VLOOKUP($E127,$R$3:$Z$70,2,FALSE)</f>
        <v>DCC PLC</v>
      </c>
      <c r="L127" s="59">
        <f>VLOOKUP($E127,$R$3:$Z$70,4,FALSE)</f>
        <v>41334</v>
      </c>
      <c r="M127" s="57" t="str">
        <f>VLOOKUP($E127,$R$3:$Z$70,5,FALSE)</f>
        <v>DCC</v>
      </c>
      <c r="N127" s="57" t="str">
        <f>VLOOKUP($E127,$R$3:$Z$70,6,FALSE)</f>
        <v>FTSE 250(GBP)</v>
      </c>
      <c r="O127" s="57" t="str">
        <f>VLOOKUP($E127,$R$3:$Z$70,7,FALSE)</f>
        <v>Business Services</v>
      </c>
      <c r="P127" s="57" t="str">
        <f>VLOOKUP($E127,$R$3:$Z$70,8,FALSE)</f>
        <v>Republic Of Ireland</v>
      </c>
    </row>
    <row r="128" spans="1:16" x14ac:dyDescent="0.2">
      <c r="A128" s="63">
        <v>221429705</v>
      </c>
      <c r="B128" s="57" t="s">
        <v>363</v>
      </c>
      <c r="C128" s="64">
        <v>3621207209</v>
      </c>
      <c r="D128" s="59">
        <v>41275</v>
      </c>
      <c r="E128" s="63">
        <v>221429705</v>
      </c>
      <c r="F128" s="71">
        <v>100</v>
      </c>
      <c r="G128" s="57" t="str">
        <f t="shared" si="4"/>
        <v>Low</v>
      </c>
      <c r="H128" s="71">
        <v>0</v>
      </c>
      <c r="I128" s="57" t="s">
        <v>364</v>
      </c>
      <c r="J128" s="57" t="s">
        <v>40</v>
      </c>
      <c r="K128" s="57" t="str">
        <f>VLOOKUP($E128,$R$3:$Z$70,2,FALSE)</f>
        <v>INDITEX - INDUSTRIA DE DISENO TEXTIL SA</v>
      </c>
      <c r="L128" s="59">
        <f>VLOOKUP($E128,$R$3:$Z$70,4,FALSE)</f>
        <v>41275</v>
      </c>
      <c r="M128" s="57" t="str">
        <f>VLOOKUP($E128,$R$3:$Z$70,5,FALSE)</f>
        <v>ITX</v>
      </c>
      <c r="N128" s="57" t="str">
        <f>VLOOKUP($E128,$R$3:$Z$70,6,FALSE)</f>
        <v xml:space="preserve">BCN GLOBAL 100, EUROTOP 100, IBEX 35 , IGBM </v>
      </c>
      <c r="O128" s="57" t="str">
        <f>VLOOKUP($E128,$R$3:$Z$70,7,FALSE)</f>
        <v>General Retailers</v>
      </c>
      <c r="P128" s="57" t="str">
        <f>VLOOKUP($E128,$R$3:$Z$70,8,FALSE)</f>
        <v>Spain</v>
      </c>
    </row>
    <row r="129" spans="1:16" x14ac:dyDescent="0.2">
      <c r="A129" s="63">
        <v>9811997164</v>
      </c>
      <c r="B129" s="57" t="s">
        <v>41</v>
      </c>
      <c r="C129" s="64">
        <v>11384953586</v>
      </c>
      <c r="D129" s="59">
        <v>41334</v>
      </c>
      <c r="E129" s="63">
        <v>9811997164</v>
      </c>
      <c r="F129" s="71">
        <v>62</v>
      </c>
      <c r="G129" s="57" t="str">
        <f t="shared" si="4"/>
        <v>Low</v>
      </c>
      <c r="H129" s="71">
        <v>0</v>
      </c>
      <c r="I129" s="57" t="s">
        <v>39</v>
      </c>
      <c r="J129" s="57" t="s">
        <v>40</v>
      </c>
      <c r="K129" s="57" t="str">
        <f>VLOOKUP($E129,$R$3:$Z$70,2,FALSE)</f>
        <v>3I INFRASTRUCTURE PLC (3i Infrastructure Ltd prior to 07/2008)</v>
      </c>
      <c r="L129" s="59">
        <f>VLOOKUP($E129,$R$3:$Z$70,4,FALSE)</f>
        <v>41334</v>
      </c>
      <c r="M129" s="57" t="str">
        <f>VLOOKUP($E129,$R$3:$Z$70,5,FALSE)</f>
        <v>3IN</v>
      </c>
      <c r="N129" s="57" t="str">
        <f>VLOOKUP($E129,$R$3:$Z$70,6,FALSE)</f>
        <v>FTSE 250(GBP)</v>
      </c>
      <c r="O129" s="57" t="str">
        <f>VLOOKUP($E129,$R$3:$Z$70,7,FALSE)</f>
        <v>Speciality &amp; Other Finance</v>
      </c>
      <c r="P129" s="57" t="str">
        <f>VLOOKUP($E129,$R$3:$Z$70,8,FALSE)</f>
        <v>Jersey</v>
      </c>
    </row>
    <row r="130" spans="1:16" x14ac:dyDescent="0.2">
      <c r="A130" s="63">
        <v>3569711015</v>
      </c>
      <c r="B130" s="57" t="s">
        <v>583</v>
      </c>
      <c r="C130" s="64">
        <v>452859679</v>
      </c>
      <c r="D130" s="59">
        <v>41426</v>
      </c>
      <c r="E130" s="63">
        <v>3569711015</v>
      </c>
      <c r="F130" s="71">
        <v>80</v>
      </c>
      <c r="G130" s="57" t="str">
        <f t="shared" si="4"/>
        <v>Low</v>
      </c>
      <c r="H130" s="71">
        <v>0</v>
      </c>
      <c r="I130" s="57" t="s">
        <v>111</v>
      </c>
      <c r="J130" s="57" t="s">
        <v>40</v>
      </c>
      <c r="K130" s="57" t="str">
        <f>VLOOKUP($E130,$R$3:$Z$70,2,FALSE)</f>
        <v>SEAGATE TECHNOLOGY PLC (Seagate Technology prior to 07/2010)</v>
      </c>
      <c r="L130" s="59">
        <f>VLOOKUP($E130,$R$3:$Z$70,4,FALSE)</f>
        <v>41426</v>
      </c>
      <c r="M130" s="57" t="str">
        <f>VLOOKUP($E130,$R$3:$Z$70,5,FALSE)</f>
        <v>STX</v>
      </c>
      <c r="N130" s="57" t="str">
        <f>VLOOKUP($E130,$R$3:$Z$70,6,FALSE)</f>
        <v>NASDAQ 100, S&amp;P 500</v>
      </c>
      <c r="O130" s="57" t="str">
        <f>VLOOKUP($E130,$R$3:$Z$70,7,FALSE)</f>
        <v>Engineering &amp; Machinery</v>
      </c>
      <c r="P130" s="57" t="str">
        <f>VLOOKUP($E130,$R$3:$Z$70,8,FALSE)</f>
        <v>Republic Of Ireland</v>
      </c>
    </row>
    <row r="131" spans="1:16" x14ac:dyDescent="0.2">
      <c r="A131" s="63">
        <v>11563713933</v>
      </c>
      <c r="B131" s="57" t="s">
        <v>158</v>
      </c>
      <c r="C131" s="64">
        <v>6871308633</v>
      </c>
      <c r="D131" s="59">
        <v>41275</v>
      </c>
      <c r="E131" s="63">
        <v>11563713933</v>
      </c>
      <c r="F131" s="71">
        <v>0</v>
      </c>
      <c r="G131" s="57" t="str">
        <f t="shared" ref="G131:G194" si="8">VLOOKUP(F131,$AL$2:$AM$4,2,TRUE)</f>
        <v>Low</v>
      </c>
      <c r="H131" s="71">
        <v>0</v>
      </c>
      <c r="I131" s="57" t="s">
        <v>44</v>
      </c>
      <c r="J131" s="57" t="s">
        <v>40</v>
      </c>
      <c r="K131" s="57" t="str">
        <f>VLOOKUP($E131,$R$3:$Z$70,2,FALSE)</f>
        <v>BLACKROCK ABSOLUTE RETURN STRATEGIES LTD (De-listed 01/2013)</v>
      </c>
      <c r="L131" s="59">
        <f>VLOOKUP($E131,$R$3:$Z$70,4,FALSE)</f>
        <v>41275</v>
      </c>
      <c r="M131" s="57" t="str">
        <f>VLOOKUP($E131,$R$3:$Z$70,5,FALSE)</f>
        <v>BARS, BARU, , BARE</v>
      </c>
      <c r="N131" s="57">
        <f>VLOOKUP($E131,$R$3:$Z$70,6,FALSE)</f>
        <v>0</v>
      </c>
      <c r="O131" s="57" t="str">
        <f>VLOOKUP($E131,$R$3:$Z$70,7,FALSE)</f>
        <v>Investment Companies</v>
      </c>
      <c r="P131" s="57" t="str">
        <f>VLOOKUP($E131,$R$3:$Z$70,8,FALSE)</f>
        <v>Jersey</v>
      </c>
    </row>
    <row r="132" spans="1:16" x14ac:dyDescent="0.2">
      <c r="A132" s="63">
        <v>14435677780</v>
      </c>
      <c r="B132" s="57" t="s">
        <v>425</v>
      </c>
      <c r="C132" s="64">
        <v>11347263500</v>
      </c>
      <c r="D132" s="59">
        <v>41334</v>
      </c>
      <c r="E132" s="63">
        <v>14435677780</v>
      </c>
      <c r="F132" s="71">
        <v>36</v>
      </c>
      <c r="G132" s="57" t="str">
        <f t="shared" si="8"/>
        <v>Low</v>
      </c>
      <c r="H132" s="71">
        <v>0</v>
      </c>
      <c r="I132" s="57" t="s">
        <v>39</v>
      </c>
      <c r="J132" s="57" t="s">
        <v>40</v>
      </c>
      <c r="K132" s="57" t="str">
        <f>VLOOKUP($E132,$R$3:$Z$70,2,FALSE)</f>
        <v>MAX PROPERTY GROUP PLC</v>
      </c>
      <c r="L132" s="59">
        <f>VLOOKUP($E132,$R$3:$Z$70,4,FALSE)</f>
        <v>41334</v>
      </c>
      <c r="M132" s="57" t="str">
        <f>VLOOKUP($E132,$R$3:$Z$70,5,FALSE)</f>
        <v>MAX</v>
      </c>
      <c r="N132" s="57" t="str">
        <f>VLOOKUP($E132,$R$3:$Z$70,6,FALSE)</f>
        <v>FTSE AIM(GBP)</v>
      </c>
      <c r="O132" s="57" t="str">
        <f>VLOOKUP($E132,$R$3:$Z$70,7,FALSE)</f>
        <v>Real Estate</v>
      </c>
      <c r="P132" s="57" t="str">
        <f>VLOOKUP($E132,$R$3:$Z$70,8,FALSE)</f>
        <v>Jersey</v>
      </c>
    </row>
    <row r="133" spans="1:16" x14ac:dyDescent="0.2">
      <c r="A133" s="63">
        <v>391982606</v>
      </c>
      <c r="B133" s="57" t="s">
        <v>622</v>
      </c>
      <c r="C133" s="64">
        <v>3590296861</v>
      </c>
      <c r="D133" s="59">
        <v>41306</v>
      </c>
      <c r="E133" s="63">
        <v>391982606</v>
      </c>
      <c r="F133" s="71">
        <v>162</v>
      </c>
      <c r="G133" s="57" t="str">
        <f t="shared" si="8"/>
        <v>Middle</v>
      </c>
      <c r="H133" s="71">
        <v>0</v>
      </c>
      <c r="I133" s="57" t="s">
        <v>39</v>
      </c>
      <c r="J133" s="57" t="s">
        <v>40</v>
      </c>
      <c r="K133" s="57" t="str">
        <f>VLOOKUP($E133,$R$3:$Z$70,2,FALSE)</f>
        <v>TESCO PLC</v>
      </c>
      <c r="L133" s="59">
        <f>VLOOKUP($E133,$R$3:$Z$70,4,FALSE)</f>
        <v>41306</v>
      </c>
      <c r="M133" s="57" t="str">
        <f>VLOOKUP($E133,$R$3:$Z$70,5,FALSE)</f>
        <v>TSCO</v>
      </c>
      <c r="N133" s="57" t="str">
        <f>VLOOKUP($E133,$R$3:$Z$70,6,FALSE)</f>
        <v>EUROTOP 100, FTSE 100 (GBP)</v>
      </c>
      <c r="O133" s="57" t="str">
        <f>VLOOKUP($E133,$R$3:$Z$70,7,FALSE)</f>
        <v>Food &amp; Drug Retailers</v>
      </c>
      <c r="P133" s="57" t="str">
        <f>VLOOKUP($E133,$R$3:$Z$70,8,FALSE)</f>
        <v>United Kingdom - England</v>
      </c>
    </row>
    <row r="134" spans="1:16" x14ac:dyDescent="0.2">
      <c r="A134" s="63">
        <v>88776231</v>
      </c>
      <c r="B134" s="57" t="s">
        <v>172</v>
      </c>
      <c r="C134" s="64">
        <v>6458873204</v>
      </c>
      <c r="D134" s="59">
        <v>41334</v>
      </c>
      <c r="E134" s="63">
        <v>88776231</v>
      </c>
      <c r="F134" s="71">
        <v>676</v>
      </c>
      <c r="G134" s="57" t="str">
        <f t="shared" si="8"/>
        <v>High</v>
      </c>
      <c r="H134" s="71">
        <v>648</v>
      </c>
      <c r="I134" s="57" t="s">
        <v>173</v>
      </c>
      <c r="J134" s="57" t="s">
        <v>56</v>
      </c>
      <c r="K134" s="57" t="str">
        <f>VLOOKUP($E134,$R$3:$Z$70,2,FALSE)</f>
        <v>BT GROUP PLC</v>
      </c>
      <c r="L134" s="59">
        <f>VLOOKUP($E134,$R$3:$Z$70,4,FALSE)</f>
        <v>41334</v>
      </c>
      <c r="M134" s="57" t="str">
        <f>VLOOKUP($E134,$R$3:$Z$70,5,FALSE)</f>
        <v xml:space="preserve">BT.A, </v>
      </c>
      <c r="N134" s="57" t="str">
        <f>VLOOKUP($E134,$R$3:$Z$70,6,FALSE)</f>
        <v>EUROTOP 100, FTSE 100 (GBP), FTSE TECHMARK ALL-SHARE</v>
      </c>
      <c r="O134" s="57" t="str">
        <f>VLOOKUP($E134,$R$3:$Z$70,7,FALSE)</f>
        <v>Telecommunication Services</v>
      </c>
      <c r="P134" s="57" t="str">
        <f>VLOOKUP($E134,$R$3:$Z$70,8,FALSE)</f>
        <v>United Kingdom - England</v>
      </c>
    </row>
    <row r="135" spans="1:16" x14ac:dyDescent="0.2">
      <c r="A135" s="63">
        <v>91876210847</v>
      </c>
      <c r="B135" s="57" t="s">
        <v>138</v>
      </c>
      <c r="C135" s="64">
        <v>3726718287</v>
      </c>
      <c r="D135" s="59">
        <v>41334</v>
      </c>
      <c r="E135" s="63">
        <v>91876210847</v>
      </c>
      <c r="F135" s="71">
        <v>57</v>
      </c>
      <c r="G135" s="57" t="str">
        <f t="shared" si="8"/>
        <v>Low</v>
      </c>
      <c r="H135" s="71">
        <v>0</v>
      </c>
      <c r="I135" s="57" t="s">
        <v>39</v>
      </c>
      <c r="J135" s="57" t="s">
        <v>40</v>
      </c>
      <c r="K135" s="57" t="str">
        <f>VLOOKUP($E135,$R$3:$Z$70,2,FALSE)</f>
        <v>AURORA RUSSIA LTD</v>
      </c>
      <c r="L135" s="59">
        <f>VLOOKUP($E135,$R$3:$Z$70,4,FALSE)</f>
        <v>41334</v>
      </c>
      <c r="M135" s="57" t="str">
        <f>VLOOKUP($E135,$R$3:$Z$70,5,FALSE)</f>
        <v>AURR</v>
      </c>
      <c r="N135" s="57" t="str">
        <f>VLOOKUP($E135,$R$3:$Z$70,6,FALSE)</f>
        <v>FTSE AIM(GBP)</v>
      </c>
      <c r="O135" s="57" t="str">
        <f>VLOOKUP($E135,$R$3:$Z$70,7,FALSE)</f>
        <v>Speciality &amp; Other Finance</v>
      </c>
      <c r="P135" s="57" t="str">
        <f>VLOOKUP($E135,$R$3:$Z$70,8,FALSE)</f>
        <v>Guernsey</v>
      </c>
    </row>
    <row r="136" spans="1:16" x14ac:dyDescent="0.2">
      <c r="A136" s="63">
        <v>3711611958</v>
      </c>
      <c r="B136" s="57" t="s">
        <v>555</v>
      </c>
      <c r="C136" s="64">
        <v>188386955</v>
      </c>
      <c r="D136" s="59">
        <v>41334</v>
      </c>
      <c r="E136" s="63">
        <v>3711611958</v>
      </c>
      <c r="F136" s="71">
        <v>95</v>
      </c>
      <c r="G136" s="57" t="str">
        <f t="shared" si="8"/>
        <v>Low</v>
      </c>
      <c r="H136" s="71">
        <v>0</v>
      </c>
      <c r="I136" s="57" t="s">
        <v>44</v>
      </c>
      <c r="J136" s="57" t="s">
        <v>40</v>
      </c>
      <c r="K136" s="57" t="str">
        <f>VLOOKUP($E136,$R$3:$Z$70,2,FALSE)</f>
        <v>SABMILLER PLC (South African Breweries prior to 07/2002)</v>
      </c>
      <c r="L136" s="59">
        <f>VLOOKUP($E136,$R$3:$Z$70,4,FALSE)</f>
        <v>41334</v>
      </c>
      <c r="M136" s="57" t="str">
        <f>VLOOKUP($E136,$R$3:$Z$70,5,FALSE)</f>
        <v xml:space="preserve">SAB, </v>
      </c>
      <c r="N136" s="57" t="str">
        <f>VLOOKUP($E136,$R$3:$Z$70,6,FALSE)</f>
        <v>EUROTOP 100, FTSE 100 (GBP)</v>
      </c>
      <c r="O136" s="57" t="str">
        <f>VLOOKUP($E136,$R$3:$Z$70,7,FALSE)</f>
        <v>Beverages</v>
      </c>
      <c r="P136" s="57" t="str">
        <f>VLOOKUP($E136,$R$3:$Z$70,8,FALSE)</f>
        <v>United Kingdom - England</v>
      </c>
    </row>
    <row r="137" spans="1:16" x14ac:dyDescent="0.2">
      <c r="A137" s="63">
        <v>5872758949</v>
      </c>
      <c r="B137" s="57" t="s">
        <v>267</v>
      </c>
      <c r="C137" s="64">
        <v>29872810888</v>
      </c>
      <c r="D137" s="59">
        <v>41275</v>
      </c>
      <c r="E137" s="63">
        <v>5872758949</v>
      </c>
      <c r="F137" s="71">
        <v>37</v>
      </c>
      <c r="G137" s="57" t="str">
        <f t="shared" si="8"/>
        <v>Low</v>
      </c>
      <c r="H137" s="71">
        <v>0</v>
      </c>
      <c r="I137" s="57" t="s">
        <v>268</v>
      </c>
      <c r="J137" s="57" t="s">
        <v>40</v>
      </c>
      <c r="K137" s="57" t="str">
        <f>VLOOKUP($E137,$R$3:$Z$70,2,FALSE)</f>
        <v>EPE SPECIAL OPPORTUNITIES PLC (EPIC Reconstruction PLC prior to 09/2008)</v>
      </c>
      <c r="L137" s="59">
        <f>VLOOKUP($E137,$R$3:$Z$70,4,FALSE)</f>
        <v>41275</v>
      </c>
      <c r="M137" s="57" t="str">
        <f>VLOOKUP($E137,$R$3:$Z$70,5,FALSE)</f>
        <v xml:space="preserve">ESO, </v>
      </c>
      <c r="N137" s="57" t="str">
        <f>VLOOKUP($E137,$R$3:$Z$70,6,FALSE)</f>
        <v>FTSE AIM(GBP)</v>
      </c>
      <c r="O137" s="57" t="str">
        <f>VLOOKUP($E137,$R$3:$Z$70,7,FALSE)</f>
        <v>Investment Companies</v>
      </c>
      <c r="P137" s="57" t="str">
        <f>VLOOKUP($E137,$R$3:$Z$70,8,FALSE)</f>
        <v>Isle Of Man</v>
      </c>
    </row>
    <row r="138" spans="1:16" x14ac:dyDescent="0.2">
      <c r="A138" s="63">
        <v>8777437072</v>
      </c>
      <c r="B138" s="57" t="s">
        <v>386</v>
      </c>
      <c r="C138" s="64">
        <v>63811012886</v>
      </c>
      <c r="D138" s="59">
        <v>41334</v>
      </c>
      <c r="E138" s="63">
        <v>8777437072</v>
      </c>
      <c r="F138" s="71">
        <v>18</v>
      </c>
      <c r="G138" s="57" t="str">
        <f t="shared" si="8"/>
        <v>Low</v>
      </c>
      <c r="H138" s="71">
        <v>0</v>
      </c>
      <c r="I138" s="57" t="s">
        <v>39</v>
      </c>
      <c r="J138" s="57" t="s">
        <v>40</v>
      </c>
      <c r="K138" s="57" t="str">
        <f>VLOOKUP($E138,$R$3:$Z$70,2,FALSE)</f>
        <v>INGENIOUS MEDIA ACTIVE CAPITAL LTD (IMAC)</v>
      </c>
      <c r="L138" s="59">
        <f>VLOOKUP($E138,$R$3:$Z$70,4,FALSE)</f>
        <v>41334</v>
      </c>
      <c r="M138" s="57" t="str">
        <f>VLOOKUP($E138,$R$3:$Z$70,5,FALSE)</f>
        <v>IMAC</v>
      </c>
      <c r="N138" s="57" t="str">
        <f>VLOOKUP($E138,$R$3:$Z$70,6,FALSE)</f>
        <v>FTSE AIM(GBP)</v>
      </c>
      <c r="O138" s="57" t="str">
        <f>VLOOKUP($E138,$R$3:$Z$70,7,FALSE)</f>
        <v>Speciality &amp; Other Finance</v>
      </c>
      <c r="P138" s="57" t="str">
        <f>VLOOKUP($E138,$R$3:$Z$70,8,FALSE)</f>
        <v>Guernsey</v>
      </c>
    </row>
    <row r="139" spans="1:16" x14ac:dyDescent="0.2">
      <c r="A139" s="63">
        <v>92231311118</v>
      </c>
      <c r="B139" s="57" t="s">
        <v>297</v>
      </c>
      <c r="C139" s="64">
        <v>61226384</v>
      </c>
      <c r="D139" s="59">
        <v>41334</v>
      </c>
      <c r="E139" s="63">
        <v>92231311118</v>
      </c>
      <c r="F139" s="71">
        <v>62</v>
      </c>
      <c r="G139" s="57" t="str">
        <f t="shared" si="8"/>
        <v>Low</v>
      </c>
      <c r="H139" s="71">
        <v>0</v>
      </c>
      <c r="I139" s="57" t="s">
        <v>39</v>
      </c>
      <c r="J139" s="57" t="s">
        <v>40</v>
      </c>
      <c r="K139" s="57" t="str">
        <f>VLOOKUP($E139,$R$3:$Z$70,2,FALSE)</f>
        <v>EXPERIAN PLC (Experian Group Ltd prior to 07/2008)</v>
      </c>
      <c r="L139" s="59">
        <f>VLOOKUP($E139,$R$3:$Z$70,4,FALSE)</f>
        <v>41334</v>
      </c>
      <c r="M139" s="57" t="str">
        <f>VLOOKUP($E139,$R$3:$Z$70,5,FALSE)</f>
        <v>EXPN</v>
      </c>
      <c r="N139" s="57" t="str">
        <f>VLOOKUP($E139,$R$3:$Z$70,6,FALSE)</f>
        <v>FTSE 100 (GBP)</v>
      </c>
      <c r="O139" s="57" t="str">
        <f>VLOOKUP($E139,$R$3:$Z$70,7,FALSE)</f>
        <v>Business Services</v>
      </c>
      <c r="P139" s="57" t="str">
        <f>VLOOKUP($E139,$R$3:$Z$70,8,FALSE)</f>
        <v>Jersey</v>
      </c>
    </row>
    <row r="140" spans="1:16" x14ac:dyDescent="0.2">
      <c r="A140" s="63">
        <v>288904838</v>
      </c>
      <c r="B140" s="57" t="s">
        <v>297</v>
      </c>
      <c r="C140" s="64">
        <v>61226384</v>
      </c>
      <c r="D140" s="59">
        <v>41334</v>
      </c>
      <c r="E140" s="63">
        <v>288904838</v>
      </c>
      <c r="F140" s="71">
        <v>108</v>
      </c>
      <c r="G140" s="57" t="str">
        <f t="shared" si="8"/>
        <v>Low</v>
      </c>
      <c r="H140" s="71">
        <v>0</v>
      </c>
      <c r="I140" s="57" t="s">
        <v>39</v>
      </c>
      <c r="J140" s="57" t="s">
        <v>40</v>
      </c>
      <c r="K140" s="57" t="str">
        <f>VLOOKUP($E140,$R$3:$Z$70,2,FALSE)</f>
        <v>NATIONAL GRID PLC (National Grid Transco prior to 07/2005)</v>
      </c>
      <c r="L140" s="59">
        <f>VLOOKUP($E140,$R$3:$Z$70,4,FALSE)</f>
        <v>41334</v>
      </c>
      <c r="M140" s="57" t="str">
        <f>VLOOKUP($E140,$R$3:$Z$70,5,FALSE)</f>
        <v>NG., NGG</v>
      </c>
      <c r="N140" s="57" t="str">
        <f>VLOOKUP($E140,$R$3:$Z$70,6,FALSE)</f>
        <v>EUROTOP 100, FTSE 100 (GBP)</v>
      </c>
      <c r="O140" s="57" t="str">
        <f>VLOOKUP($E140,$R$3:$Z$70,7,FALSE)</f>
        <v>Electricity</v>
      </c>
      <c r="P140" s="57" t="str">
        <f>VLOOKUP($E140,$R$3:$Z$70,8,FALSE)</f>
        <v>United Kingdom - England</v>
      </c>
    </row>
    <row r="141" spans="1:16" x14ac:dyDescent="0.2">
      <c r="A141" s="63">
        <v>36219949</v>
      </c>
      <c r="B141" s="57" t="s">
        <v>118</v>
      </c>
      <c r="C141" s="64">
        <v>210098845</v>
      </c>
      <c r="D141" s="59">
        <v>41334</v>
      </c>
      <c r="E141" s="63">
        <v>36219949</v>
      </c>
      <c r="F141" s="71">
        <v>47</v>
      </c>
      <c r="G141" s="57" t="str">
        <f t="shared" si="8"/>
        <v>Low</v>
      </c>
      <c r="H141" s="71">
        <v>0</v>
      </c>
      <c r="I141" s="57" t="s">
        <v>116</v>
      </c>
      <c r="J141" s="57" t="s">
        <v>40</v>
      </c>
      <c r="K141" s="57" t="str">
        <f>VLOOKUP($E141,$R$3:$Z$70,2,FALSE)</f>
        <v>ALSTOM SA</v>
      </c>
      <c r="L141" s="59">
        <f>VLOOKUP($E141,$R$3:$Z$70,4,FALSE)</f>
        <v>41334</v>
      </c>
      <c r="M141" s="57" t="str">
        <f>VLOOKUP($E141,$R$3:$Z$70,5,FALSE)</f>
        <v xml:space="preserve">ALO, </v>
      </c>
      <c r="N141" s="57" t="str">
        <f>VLOOKUP($E141,$R$3:$Z$70,6,FALSE)</f>
        <v xml:space="preserve">CAC 40 , SBF 120 </v>
      </c>
      <c r="O141" s="57" t="str">
        <f>VLOOKUP($E141,$R$3:$Z$70,7,FALSE)</f>
        <v>Electronic &amp; Electrical Equipment</v>
      </c>
      <c r="P141" s="57" t="str">
        <f>VLOOKUP($E141,$R$3:$Z$70,8,FALSE)</f>
        <v>France</v>
      </c>
    </row>
    <row r="142" spans="1:16" x14ac:dyDescent="0.2">
      <c r="A142" s="63">
        <v>36219949</v>
      </c>
      <c r="B142" s="57" t="s">
        <v>120</v>
      </c>
      <c r="C142" s="64">
        <v>219669572</v>
      </c>
      <c r="D142" s="59">
        <v>41334</v>
      </c>
      <c r="E142" s="63">
        <v>36219949</v>
      </c>
      <c r="F142" s="71">
        <v>47</v>
      </c>
      <c r="G142" s="57" t="str">
        <f t="shared" si="8"/>
        <v>Low</v>
      </c>
      <c r="H142" s="71">
        <v>0</v>
      </c>
      <c r="I142" s="57" t="s">
        <v>111</v>
      </c>
      <c r="J142" s="57" t="s">
        <v>40</v>
      </c>
      <c r="K142" s="57" t="str">
        <f>VLOOKUP($E142,$R$3:$Z$70,2,FALSE)</f>
        <v>ALSTOM SA</v>
      </c>
      <c r="L142" s="59">
        <f>VLOOKUP($E142,$R$3:$Z$70,4,FALSE)</f>
        <v>41334</v>
      </c>
      <c r="M142" s="57" t="str">
        <f>VLOOKUP($E142,$R$3:$Z$70,5,FALSE)</f>
        <v xml:space="preserve">ALO, </v>
      </c>
      <c r="N142" s="57" t="str">
        <f>VLOOKUP($E142,$R$3:$Z$70,6,FALSE)</f>
        <v xml:space="preserve">CAC 40 , SBF 120 </v>
      </c>
      <c r="O142" s="57" t="str">
        <f>VLOOKUP($E142,$R$3:$Z$70,7,FALSE)</f>
        <v>Electronic &amp; Electrical Equipment</v>
      </c>
      <c r="P142" s="57" t="str">
        <f>VLOOKUP($E142,$R$3:$Z$70,8,FALSE)</f>
        <v>France</v>
      </c>
    </row>
    <row r="143" spans="1:16" x14ac:dyDescent="0.2">
      <c r="A143" s="63">
        <v>91876210847</v>
      </c>
      <c r="B143" s="57" t="s">
        <v>140</v>
      </c>
      <c r="C143" s="64">
        <v>63113612411</v>
      </c>
      <c r="D143" s="59">
        <v>41334</v>
      </c>
      <c r="E143" s="63">
        <v>91876210847</v>
      </c>
      <c r="F143" s="71">
        <v>41</v>
      </c>
      <c r="G143" s="57" t="str">
        <f t="shared" si="8"/>
        <v>Low</v>
      </c>
      <c r="H143" s="71">
        <v>0</v>
      </c>
      <c r="I143" s="57" t="s">
        <v>46</v>
      </c>
      <c r="J143" s="57" t="s">
        <v>40</v>
      </c>
      <c r="K143" s="57" t="str">
        <f>VLOOKUP($E143,$R$3:$Z$70,2,FALSE)</f>
        <v>AURORA RUSSIA LTD</v>
      </c>
      <c r="L143" s="59">
        <f>VLOOKUP($E143,$R$3:$Z$70,4,FALSE)</f>
        <v>41334</v>
      </c>
      <c r="M143" s="57" t="str">
        <f>VLOOKUP($E143,$R$3:$Z$70,5,FALSE)</f>
        <v>AURR</v>
      </c>
      <c r="N143" s="57" t="str">
        <f>VLOOKUP($E143,$R$3:$Z$70,6,FALSE)</f>
        <v>FTSE AIM(GBP)</v>
      </c>
      <c r="O143" s="57" t="str">
        <f>VLOOKUP($E143,$R$3:$Z$70,7,FALSE)</f>
        <v>Speciality &amp; Other Finance</v>
      </c>
      <c r="P143" s="57" t="str">
        <f>VLOOKUP($E143,$R$3:$Z$70,8,FALSE)</f>
        <v>Guernsey</v>
      </c>
    </row>
    <row r="144" spans="1:16" x14ac:dyDescent="0.2">
      <c r="A144" s="63">
        <v>5693507164</v>
      </c>
      <c r="B144" s="57" t="s">
        <v>128</v>
      </c>
      <c r="C144" s="64">
        <v>337239581</v>
      </c>
      <c r="D144" s="59">
        <v>41334</v>
      </c>
      <c r="E144" s="63">
        <v>5693507164</v>
      </c>
      <c r="F144" s="71">
        <v>356</v>
      </c>
      <c r="G144" s="57" t="str">
        <f t="shared" si="8"/>
        <v>High</v>
      </c>
      <c r="H144" s="71">
        <v>356</v>
      </c>
      <c r="I144" s="57" t="s">
        <v>129</v>
      </c>
      <c r="J144" s="57" t="s">
        <v>56</v>
      </c>
      <c r="K144" s="57" t="str">
        <f>VLOOKUP($E144,$R$3:$Z$70,2,FALSE)</f>
        <v>ASSURA GROUP LTD (Medical Property Investment Fund Ltd prior to 11/2006)</v>
      </c>
      <c r="L144" s="59">
        <f>VLOOKUP($E144,$R$3:$Z$70,4,FALSE)</f>
        <v>41334</v>
      </c>
      <c r="M144" s="57" t="str">
        <f>VLOOKUP($E144,$R$3:$Z$70,5,FALSE)</f>
        <v>AGR</v>
      </c>
      <c r="N144" s="57">
        <f>VLOOKUP($E144,$R$3:$Z$70,6,FALSE)</f>
        <v>0</v>
      </c>
      <c r="O144" s="57" t="str">
        <f>VLOOKUP($E144,$R$3:$Z$70,7,FALSE)</f>
        <v>Real Estate</v>
      </c>
      <c r="P144" s="57" t="str">
        <f>VLOOKUP($E144,$R$3:$Z$70,8,FALSE)</f>
        <v>Guernsey</v>
      </c>
    </row>
    <row r="145" spans="1:16" x14ac:dyDescent="0.2">
      <c r="A145" s="63">
        <v>92929711643</v>
      </c>
      <c r="B145" s="57" t="s">
        <v>343</v>
      </c>
      <c r="C145" s="64">
        <v>6967379501</v>
      </c>
      <c r="D145" s="59">
        <v>41334</v>
      </c>
      <c r="E145" s="63">
        <v>92929711643</v>
      </c>
      <c r="F145" s="71">
        <v>71</v>
      </c>
      <c r="G145" s="57" t="str">
        <f t="shared" si="8"/>
        <v>Low</v>
      </c>
      <c r="H145" s="71">
        <v>0</v>
      </c>
      <c r="I145" s="57" t="s">
        <v>46</v>
      </c>
      <c r="J145" s="57" t="s">
        <v>40</v>
      </c>
      <c r="K145" s="57" t="str">
        <f>VLOOKUP($E145,$R$3:$Z$70,2,FALSE)</f>
        <v>HICL INFRASTRUCTURE CO LTD (HSBC Infrastructure Co Ltd prior to 03/2011)</v>
      </c>
      <c r="L145" s="59">
        <f>VLOOKUP($E145,$R$3:$Z$70,4,FALSE)</f>
        <v>41334</v>
      </c>
      <c r="M145" s="57" t="str">
        <f>VLOOKUP($E145,$R$3:$Z$70,5,FALSE)</f>
        <v>HICL, HICC</v>
      </c>
      <c r="N145" s="57" t="str">
        <f>VLOOKUP($E145,$R$3:$Z$70,6,FALSE)</f>
        <v>FTSE 250(GBP)</v>
      </c>
      <c r="O145" s="57" t="str">
        <f>VLOOKUP($E145,$R$3:$Z$70,7,FALSE)</f>
        <v>Investment Companies</v>
      </c>
      <c r="P145" s="57" t="str">
        <f>VLOOKUP($E145,$R$3:$Z$70,8,FALSE)</f>
        <v>Guernsey</v>
      </c>
    </row>
    <row r="146" spans="1:16" x14ac:dyDescent="0.2">
      <c r="A146" s="63">
        <v>8622415091</v>
      </c>
      <c r="B146" s="57" t="s">
        <v>80</v>
      </c>
      <c r="C146" s="64">
        <v>5479254273</v>
      </c>
      <c r="D146" s="59">
        <v>41334</v>
      </c>
      <c r="E146" s="63">
        <v>8622415091</v>
      </c>
      <c r="F146" s="71">
        <v>29</v>
      </c>
      <c r="G146" s="57" t="str">
        <f t="shared" si="8"/>
        <v>Low</v>
      </c>
      <c r="H146" s="71">
        <v>0</v>
      </c>
      <c r="I146" s="57" t="s">
        <v>39</v>
      </c>
      <c r="J146" s="57" t="s">
        <v>40</v>
      </c>
      <c r="K146" s="57" t="str">
        <f>VLOOKUP($E146,$R$3:$Z$70,2,FALSE)</f>
        <v>ABSOLUTE RETURN TRUST LTD</v>
      </c>
      <c r="L146" s="59">
        <f>VLOOKUP($E146,$R$3:$Z$70,4,FALSE)</f>
        <v>41334</v>
      </c>
      <c r="M146" s="57" t="str">
        <f>VLOOKUP($E146,$R$3:$Z$70,5,FALSE)</f>
        <v xml:space="preserve">ABR, ABRE, </v>
      </c>
      <c r="N146" s="57" t="str">
        <f>VLOOKUP($E146,$R$3:$Z$70,6,FALSE)</f>
        <v>FTSE FLEDGLING(GBP)</v>
      </c>
      <c r="O146" s="57" t="str">
        <f>VLOOKUP($E146,$R$3:$Z$70,7,FALSE)</f>
        <v>Investment Companies</v>
      </c>
      <c r="P146" s="57" t="str">
        <f>VLOOKUP($E146,$R$3:$Z$70,8,FALSE)</f>
        <v>Guernsey</v>
      </c>
    </row>
    <row r="147" spans="1:16" x14ac:dyDescent="0.2">
      <c r="A147" s="63">
        <v>92697411475</v>
      </c>
      <c r="B147" s="57" t="s">
        <v>80</v>
      </c>
      <c r="C147" s="64">
        <v>5479254273</v>
      </c>
      <c r="D147" s="59">
        <v>41334</v>
      </c>
      <c r="E147" s="63">
        <v>92697411475</v>
      </c>
      <c r="F147" s="71">
        <v>36</v>
      </c>
      <c r="G147" s="57" t="str">
        <f t="shared" si="8"/>
        <v>Low</v>
      </c>
      <c r="H147" s="71">
        <v>0</v>
      </c>
      <c r="I147" s="57" t="s">
        <v>39</v>
      </c>
      <c r="J147" s="57" t="s">
        <v>40</v>
      </c>
      <c r="K147" s="57" t="str">
        <f>VLOOKUP($E147,$R$3:$Z$70,2,FALSE)</f>
        <v>REAL ESTATE CREDIT INVESTMENTS PCC LTD (Real Estate Credit Investments Ltd prior to 08/2011)</v>
      </c>
      <c r="L147" s="59">
        <f>VLOOKUP($E147,$R$3:$Z$70,4,FALSE)</f>
        <v>41334</v>
      </c>
      <c r="M147" s="57" t="str">
        <f>VLOOKUP($E147,$R$3:$Z$70,5,FALSE)</f>
        <v>RECI, RECP, ERII</v>
      </c>
      <c r="N147" s="57" t="str">
        <f>VLOOKUP($E147,$R$3:$Z$70,6,FALSE)</f>
        <v>FTSE FLEDGLING(GBP)</v>
      </c>
      <c r="O147" s="57" t="str">
        <f>VLOOKUP($E147,$R$3:$Z$70,7,FALSE)</f>
        <v>Real Estate</v>
      </c>
      <c r="P147" s="57" t="str">
        <f>VLOOKUP($E147,$R$3:$Z$70,8,FALSE)</f>
        <v>Guernsey</v>
      </c>
    </row>
    <row r="148" spans="1:16" x14ac:dyDescent="0.2">
      <c r="A148" s="63">
        <v>8806927400</v>
      </c>
      <c r="B148" s="57" t="s">
        <v>642</v>
      </c>
      <c r="C148" s="64">
        <v>11008972691</v>
      </c>
      <c r="D148" s="59">
        <v>41334</v>
      </c>
      <c r="E148" s="63">
        <v>8806927400</v>
      </c>
      <c r="F148" s="71">
        <v>0</v>
      </c>
      <c r="G148" s="57" t="str">
        <f t="shared" si="8"/>
        <v>Low</v>
      </c>
      <c r="H148" s="71">
        <v>0</v>
      </c>
      <c r="I148" s="57" t="s">
        <v>44</v>
      </c>
      <c r="J148" s="57" t="s">
        <v>40</v>
      </c>
      <c r="K148" s="57" t="str">
        <f>VLOOKUP($E148,$R$3:$Z$70,2,FALSE)</f>
        <v>TRINITY CAPITAL PLC (Trikona Trinity Capital PLC prior to 08/2010) (Trinity Capital Plc prior to 11/2007)</v>
      </c>
      <c r="L148" s="59">
        <f>VLOOKUP($E148,$R$3:$Z$70,4,FALSE)</f>
        <v>41334</v>
      </c>
      <c r="M148" s="57" t="str">
        <f>VLOOKUP($E148,$R$3:$Z$70,5,FALSE)</f>
        <v>TRC</v>
      </c>
      <c r="N148" s="57" t="str">
        <f>VLOOKUP($E148,$R$3:$Z$70,6,FALSE)</f>
        <v>FTSE AIM(GBP)</v>
      </c>
      <c r="O148" s="57" t="str">
        <f>VLOOKUP($E148,$R$3:$Z$70,7,FALSE)</f>
        <v>Real Estate</v>
      </c>
      <c r="P148" s="57" t="str">
        <f>VLOOKUP($E148,$R$3:$Z$70,8,FALSE)</f>
        <v>Isle Of Man</v>
      </c>
    </row>
    <row r="149" spans="1:16" x14ac:dyDescent="0.2">
      <c r="A149" s="63">
        <v>11443243712</v>
      </c>
      <c r="B149" s="57" t="s">
        <v>92</v>
      </c>
      <c r="C149" s="64">
        <v>103796812091</v>
      </c>
      <c r="D149" s="59">
        <v>41426</v>
      </c>
      <c r="E149" s="63">
        <v>11443243712</v>
      </c>
      <c r="F149" s="71">
        <v>36</v>
      </c>
      <c r="G149" s="57" t="str">
        <f t="shared" si="8"/>
        <v>Low</v>
      </c>
      <c r="H149" s="71">
        <v>0</v>
      </c>
      <c r="I149" s="57" t="s">
        <v>46</v>
      </c>
      <c r="J149" s="57" t="s">
        <v>40</v>
      </c>
      <c r="K149" s="57" t="str">
        <f>VLOOKUP($E149,$R$3:$Z$70,2,FALSE)</f>
        <v>ADVANCE FRONTIER MARKETS FUND LTD</v>
      </c>
      <c r="L149" s="59">
        <f>VLOOKUP($E149,$R$3:$Z$70,4,FALSE)</f>
        <v>41426</v>
      </c>
      <c r="M149" s="57" t="str">
        <f>VLOOKUP($E149,$R$3:$Z$70,5,FALSE)</f>
        <v>AFMF</v>
      </c>
      <c r="N149" s="57" t="str">
        <f>VLOOKUP($E149,$R$3:$Z$70,6,FALSE)</f>
        <v>FTSE AIM(GBP)</v>
      </c>
      <c r="O149" s="57" t="str">
        <f>VLOOKUP($E149,$R$3:$Z$70,7,FALSE)</f>
        <v>Investment Companies</v>
      </c>
      <c r="P149" s="57" t="str">
        <f>VLOOKUP($E149,$R$3:$Z$70,8,FALSE)</f>
        <v>Guernsey</v>
      </c>
    </row>
    <row r="150" spans="1:16" x14ac:dyDescent="0.2">
      <c r="A150" s="63">
        <v>91876210847</v>
      </c>
      <c r="B150" s="57" t="s">
        <v>139</v>
      </c>
      <c r="C150" s="64">
        <v>5368071374</v>
      </c>
      <c r="D150" s="59">
        <v>41334</v>
      </c>
      <c r="E150" s="63">
        <v>91876210847</v>
      </c>
      <c r="F150" s="71">
        <v>31</v>
      </c>
      <c r="G150" s="57" t="str">
        <f t="shared" si="8"/>
        <v>Low</v>
      </c>
      <c r="H150" s="71">
        <v>0</v>
      </c>
      <c r="I150" s="57" t="s">
        <v>39</v>
      </c>
      <c r="J150" s="57" t="s">
        <v>40</v>
      </c>
      <c r="K150" s="57" t="str">
        <f>VLOOKUP($E150,$R$3:$Z$70,2,FALSE)</f>
        <v>AURORA RUSSIA LTD</v>
      </c>
      <c r="L150" s="59">
        <f>VLOOKUP($E150,$R$3:$Z$70,4,FALSE)</f>
        <v>41334</v>
      </c>
      <c r="M150" s="57" t="str">
        <f>VLOOKUP($E150,$R$3:$Z$70,5,FALSE)</f>
        <v>AURR</v>
      </c>
      <c r="N150" s="57" t="str">
        <f>VLOOKUP($E150,$R$3:$Z$70,6,FALSE)</f>
        <v>FTSE AIM(GBP)</v>
      </c>
      <c r="O150" s="57" t="str">
        <f>VLOOKUP($E150,$R$3:$Z$70,7,FALSE)</f>
        <v>Speciality &amp; Other Finance</v>
      </c>
      <c r="P150" s="57" t="str">
        <f>VLOOKUP($E150,$R$3:$Z$70,8,FALSE)</f>
        <v>Guernsey</v>
      </c>
    </row>
    <row r="151" spans="1:16" x14ac:dyDescent="0.2">
      <c r="A151" s="63">
        <v>3569711015</v>
      </c>
      <c r="B151" s="57" t="s">
        <v>580</v>
      </c>
      <c r="C151" s="64">
        <v>190077118</v>
      </c>
      <c r="D151" s="59">
        <v>41426</v>
      </c>
      <c r="E151" s="63">
        <v>3569711015</v>
      </c>
      <c r="F151" s="71">
        <v>79</v>
      </c>
      <c r="G151" s="57" t="str">
        <f t="shared" si="8"/>
        <v>Low</v>
      </c>
      <c r="H151" s="71">
        <v>0</v>
      </c>
      <c r="I151" s="57" t="s">
        <v>111</v>
      </c>
      <c r="J151" s="57" t="s">
        <v>40</v>
      </c>
      <c r="K151" s="57" t="str">
        <f>VLOOKUP($E151,$R$3:$Z$70,2,FALSE)</f>
        <v>SEAGATE TECHNOLOGY PLC (Seagate Technology prior to 07/2010)</v>
      </c>
      <c r="L151" s="59">
        <f>VLOOKUP($E151,$R$3:$Z$70,4,FALSE)</f>
        <v>41426</v>
      </c>
      <c r="M151" s="57" t="str">
        <f>VLOOKUP($E151,$R$3:$Z$70,5,FALSE)</f>
        <v>STX</v>
      </c>
      <c r="N151" s="57" t="str">
        <f>VLOOKUP($E151,$R$3:$Z$70,6,FALSE)</f>
        <v>NASDAQ 100, S&amp;P 500</v>
      </c>
      <c r="O151" s="57" t="str">
        <f>VLOOKUP($E151,$R$3:$Z$70,7,FALSE)</f>
        <v>Engineering &amp; Machinery</v>
      </c>
      <c r="P151" s="57" t="str">
        <f>VLOOKUP($E151,$R$3:$Z$70,8,FALSE)</f>
        <v>Republic Of Ireland</v>
      </c>
    </row>
    <row r="152" spans="1:16" x14ac:dyDescent="0.2">
      <c r="A152" s="63">
        <v>93891812339</v>
      </c>
      <c r="B152" s="57" t="s">
        <v>315</v>
      </c>
      <c r="C152" s="64">
        <v>5444873607</v>
      </c>
      <c r="D152" s="59">
        <v>41334</v>
      </c>
      <c r="E152" s="63">
        <v>93891812339</v>
      </c>
      <c r="F152" s="71">
        <v>85</v>
      </c>
      <c r="G152" s="57" t="str">
        <f t="shared" si="8"/>
        <v>Low</v>
      </c>
      <c r="H152" s="71">
        <v>0</v>
      </c>
      <c r="I152" s="57" t="s">
        <v>316</v>
      </c>
      <c r="J152" s="57" t="s">
        <v>56</v>
      </c>
      <c r="K152" s="57" t="str">
        <f>VLOOKUP($E152,$R$3:$Z$70,2,FALSE)</f>
        <v>GEONG INTERNATIONAL LTD</v>
      </c>
      <c r="L152" s="59">
        <f>VLOOKUP($E152,$R$3:$Z$70,4,FALSE)</f>
        <v>41334</v>
      </c>
      <c r="M152" s="57" t="str">
        <f>VLOOKUP($E152,$R$3:$Z$70,5,FALSE)</f>
        <v>GNG</v>
      </c>
      <c r="N152" s="57" t="str">
        <f>VLOOKUP($E152,$R$3:$Z$70,6,FALSE)</f>
        <v>FTSE AIM(GBP)</v>
      </c>
      <c r="O152" s="57" t="str">
        <f>VLOOKUP($E152,$R$3:$Z$70,7,FALSE)</f>
        <v>Software &amp; Computer Services</v>
      </c>
      <c r="P152" s="57" t="str">
        <f>VLOOKUP($E152,$R$3:$Z$70,8,FALSE)</f>
        <v>Jersey</v>
      </c>
    </row>
    <row r="153" spans="1:16" x14ac:dyDescent="0.2">
      <c r="A153" s="63">
        <v>2599712281</v>
      </c>
      <c r="B153" s="57" t="s">
        <v>406</v>
      </c>
      <c r="C153" s="64">
        <v>392132635</v>
      </c>
      <c r="D153" s="59">
        <v>41334</v>
      </c>
      <c r="E153" s="63">
        <v>2599712281</v>
      </c>
      <c r="F153" s="71">
        <v>390</v>
      </c>
      <c r="G153" s="57" t="str">
        <f t="shared" si="8"/>
        <v>High</v>
      </c>
      <c r="H153" s="71">
        <v>0</v>
      </c>
      <c r="I153" s="57" t="s">
        <v>59</v>
      </c>
      <c r="J153" s="57" t="s">
        <v>56</v>
      </c>
      <c r="K153" s="57" t="str">
        <f>VLOOKUP($E153,$R$3:$Z$70,2,FALSE)</f>
        <v>LOGITECH INTERNATIONAL SA</v>
      </c>
      <c r="L153" s="59">
        <f>VLOOKUP($E153,$R$3:$Z$70,4,FALSE)</f>
        <v>41334</v>
      </c>
      <c r="M153" s="57" t="str">
        <f>VLOOKUP($E153,$R$3:$Z$70,5,FALSE)</f>
        <v>LOGN, , LOGI</v>
      </c>
      <c r="N153" s="57">
        <f>VLOOKUP($E153,$R$3:$Z$70,6,FALSE)</f>
        <v>0</v>
      </c>
      <c r="O153" s="57" t="str">
        <f>VLOOKUP($E153,$R$3:$Z$70,7,FALSE)</f>
        <v>Information Technology Hardware</v>
      </c>
      <c r="P153" s="57" t="str">
        <f>VLOOKUP($E153,$R$3:$Z$70,8,FALSE)</f>
        <v>Switzerland</v>
      </c>
    </row>
    <row r="154" spans="1:16" x14ac:dyDescent="0.2">
      <c r="A154" s="63">
        <v>8804187367</v>
      </c>
      <c r="B154" s="57" t="s">
        <v>482</v>
      </c>
      <c r="C154" s="64">
        <v>6632386047</v>
      </c>
      <c r="D154" s="59">
        <v>41275</v>
      </c>
      <c r="E154" s="63">
        <v>8804187367</v>
      </c>
      <c r="F154" s="71">
        <v>0</v>
      </c>
      <c r="G154" s="57" t="str">
        <f t="shared" si="8"/>
        <v>Low</v>
      </c>
      <c r="H154" s="71">
        <v>0</v>
      </c>
      <c r="I154" s="57" t="s">
        <v>483</v>
      </c>
      <c r="J154" s="57" t="s">
        <v>56</v>
      </c>
      <c r="K154" s="57" t="str">
        <f>VLOOKUP($E154,$R$3:$Z$70,2,FALSE)</f>
        <v>ORCHID DEVELOPMENTS GROUP LTD (De-listed 01/2013)</v>
      </c>
      <c r="L154" s="59">
        <f>VLOOKUP($E154,$R$3:$Z$70,4,FALSE)</f>
        <v>41275</v>
      </c>
      <c r="M154" s="57" t="str">
        <f>VLOOKUP($E154,$R$3:$Z$70,5,FALSE)</f>
        <v>OCH</v>
      </c>
      <c r="N154" s="57">
        <f>VLOOKUP($E154,$R$3:$Z$70,6,FALSE)</f>
        <v>0</v>
      </c>
      <c r="O154" s="57" t="str">
        <f>VLOOKUP($E154,$R$3:$Z$70,7,FALSE)</f>
        <v>Real Estate</v>
      </c>
      <c r="P154" s="57" t="str">
        <f>VLOOKUP($E154,$R$3:$Z$70,8,FALSE)</f>
        <v>Bulgaria</v>
      </c>
    </row>
    <row r="155" spans="1:16" x14ac:dyDescent="0.2">
      <c r="A155" s="63">
        <v>93891812339</v>
      </c>
      <c r="B155" s="57" t="s">
        <v>317</v>
      </c>
      <c r="C155" s="64">
        <v>5444763607</v>
      </c>
      <c r="D155" s="59">
        <v>41334</v>
      </c>
      <c r="E155" s="63">
        <v>93891812339</v>
      </c>
      <c r="F155" s="71">
        <v>60</v>
      </c>
      <c r="G155" s="57" t="str">
        <f t="shared" si="8"/>
        <v>Low</v>
      </c>
      <c r="H155" s="71">
        <v>0</v>
      </c>
      <c r="I155" s="57" t="s">
        <v>89</v>
      </c>
      <c r="J155" s="57" t="s">
        <v>40</v>
      </c>
      <c r="K155" s="57" t="str">
        <f>VLOOKUP($E155,$R$3:$Z$70,2,FALSE)</f>
        <v>GEONG INTERNATIONAL LTD</v>
      </c>
      <c r="L155" s="59">
        <f>VLOOKUP($E155,$R$3:$Z$70,4,FALSE)</f>
        <v>41334</v>
      </c>
      <c r="M155" s="57" t="str">
        <f>VLOOKUP($E155,$R$3:$Z$70,5,FALSE)</f>
        <v>GNG</v>
      </c>
      <c r="N155" s="57" t="str">
        <f>VLOOKUP($E155,$R$3:$Z$70,6,FALSE)</f>
        <v>FTSE AIM(GBP)</v>
      </c>
      <c r="O155" s="57" t="str">
        <f>VLOOKUP($E155,$R$3:$Z$70,7,FALSE)</f>
        <v>Software &amp; Computer Services</v>
      </c>
      <c r="P155" s="57" t="str">
        <f>VLOOKUP($E155,$R$3:$Z$70,8,FALSE)</f>
        <v>Jersey</v>
      </c>
    </row>
    <row r="156" spans="1:16" x14ac:dyDescent="0.2">
      <c r="A156" s="63">
        <v>3711611958</v>
      </c>
      <c r="B156" s="57" t="s">
        <v>554</v>
      </c>
      <c r="C156" s="64">
        <v>185076632</v>
      </c>
      <c r="D156" s="59">
        <v>41334</v>
      </c>
      <c r="E156" s="63">
        <v>3711611958</v>
      </c>
      <c r="F156" s="71">
        <v>95</v>
      </c>
      <c r="G156" s="57" t="str">
        <f t="shared" si="8"/>
        <v>Low</v>
      </c>
      <c r="H156" s="71">
        <v>0</v>
      </c>
      <c r="I156" s="57" t="s">
        <v>39</v>
      </c>
      <c r="J156" s="57" t="s">
        <v>40</v>
      </c>
      <c r="K156" s="57" t="str">
        <f>VLOOKUP($E156,$R$3:$Z$70,2,FALSE)</f>
        <v>SABMILLER PLC (South African Breweries prior to 07/2002)</v>
      </c>
      <c r="L156" s="59">
        <f>VLOOKUP($E156,$R$3:$Z$70,4,FALSE)</f>
        <v>41334</v>
      </c>
      <c r="M156" s="57" t="str">
        <f>VLOOKUP($E156,$R$3:$Z$70,5,FALSE)</f>
        <v xml:space="preserve">SAB, </v>
      </c>
      <c r="N156" s="57" t="str">
        <f>VLOOKUP($E156,$R$3:$Z$70,6,FALSE)</f>
        <v>EUROTOP 100, FTSE 100 (GBP)</v>
      </c>
      <c r="O156" s="57" t="str">
        <f>VLOOKUP($E156,$R$3:$Z$70,7,FALSE)</f>
        <v>Beverages</v>
      </c>
      <c r="P156" s="57" t="str">
        <f>VLOOKUP($E156,$R$3:$Z$70,8,FALSE)</f>
        <v>United Kingdom - England</v>
      </c>
    </row>
    <row r="157" spans="1:16" x14ac:dyDescent="0.2">
      <c r="A157" s="63">
        <v>11443243712</v>
      </c>
      <c r="B157" s="57" t="s">
        <v>93</v>
      </c>
      <c r="C157" s="64">
        <v>51938011816</v>
      </c>
      <c r="D157" s="59">
        <v>41426</v>
      </c>
      <c r="E157" s="63">
        <v>11443243712</v>
      </c>
      <c r="F157" s="71">
        <v>33</v>
      </c>
      <c r="G157" s="57" t="str">
        <f t="shared" si="8"/>
        <v>Low</v>
      </c>
      <c r="H157" s="71">
        <v>0</v>
      </c>
      <c r="I157" s="57" t="s">
        <v>39</v>
      </c>
      <c r="J157" s="57" t="s">
        <v>40</v>
      </c>
      <c r="K157" s="57" t="str">
        <f>VLOOKUP($E157,$R$3:$Z$70,2,FALSE)</f>
        <v>ADVANCE FRONTIER MARKETS FUND LTD</v>
      </c>
      <c r="L157" s="59">
        <f>VLOOKUP($E157,$R$3:$Z$70,4,FALSE)</f>
        <v>41426</v>
      </c>
      <c r="M157" s="57" t="str">
        <f>VLOOKUP($E157,$R$3:$Z$70,5,FALSE)</f>
        <v>AFMF</v>
      </c>
      <c r="N157" s="57" t="str">
        <f>VLOOKUP($E157,$R$3:$Z$70,6,FALSE)</f>
        <v>FTSE AIM(GBP)</v>
      </c>
      <c r="O157" s="57" t="str">
        <f>VLOOKUP($E157,$R$3:$Z$70,7,FALSE)</f>
        <v>Investment Companies</v>
      </c>
      <c r="P157" s="57" t="str">
        <f>VLOOKUP($E157,$R$3:$Z$70,8,FALSE)</f>
        <v>Guernsey</v>
      </c>
    </row>
    <row r="158" spans="1:16" x14ac:dyDescent="0.2">
      <c r="A158" s="63">
        <v>139364756</v>
      </c>
      <c r="B158" s="57" t="s">
        <v>248</v>
      </c>
      <c r="C158" s="64">
        <v>179196021</v>
      </c>
      <c r="D158" s="59">
        <v>41426</v>
      </c>
      <c r="E158" s="63">
        <v>139364756</v>
      </c>
      <c r="F158" s="71">
        <v>94</v>
      </c>
      <c r="G158" s="57" t="str">
        <f t="shared" si="8"/>
        <v>Low</v>
      </c>
      <c r="H158" s="71">
        <v>0</v>
      </c>
      <c r="I158" s="57" t="s">
        <v>39</v>
      </c>
      <c r="J158" s="57" t="s">
        <v>40</v>
      </c>
      <c r="K158" s="57" t="str">
        <f>VLOOKUP($E158,$R$3:$Z$70,2,FALSE)</f>
        <v>DIAGEO PLC</v>
      </c>
      <c r="L158" s="59">
        <f>VLOOKUP($E158,$R$3:$Z$70,4,FALSE)</f>
        <v>41426</v>
      </c>
      <c r="M158" s="57" t="str">
        <f>VLOOKUP($E158,$R$3:$Z$70,5,FALSE)</f>
        <v xml:space="preserve">DGE, </v>
      </c>
      <c r="N158" s="57" t="str">
        <f>VLOOKUP($E158,$R$3:$Z$70,6,FALSE)</f>
        <v>EUROTOP 100, FTSE 100 (GBP)</v>
      </c>
      <c r="O158" s="57" t="str">
        <f>VLOOKUP($E158,$R$3:$Z$70,7,FALSE)</f>
        <v>Beverages</v>
      </c>
      <c r="P158" s="57" t="str">
        <f>VLOOKUP($E158,$R$3:$Z$70,8,FALSE)</f>
        <v>United Kingdom - England</v>
      </c>
    </row>
    <row r="159" spans="1:16" x14ac:dyDescent="0.2">
      <c r="A159" s="63">
        <v>3711611958</v>
      </c>
      <c r="B159" s="57" t="s">
        <v>562</v>
      </c>
      <c r="C159" s="64">
        <v>6647926243</v>
      </c>
      <c r="D159" s="59">
        <v>41334</v>
      </c>
      <c r="E159" s="63">
        <v>3711611958</v>
      </c>
      <c r="F159" s="71">
        <v>0</v>
      </c>
      <c r="G159" s="57" t="str">
        <f t="shared" si="8"/>
        <v>Low</v>
      </c>
      <c r="H159" s="71">
        <v>0</v>
      </c>
      <c r="I159" s="57" t="s">
        <v>44</v>
      </c>
      <c r="J159" s="57" t="s">
        <v>40</v>
      </c>
      <c r="K159" s="57" t="str">
        <f>VLOOKUP($E159,$R$3:$Z$70,2,FALSE)</f>
        <v>SABMILLER PLC (South African Breweries prior to 07/2002)</v>
      </c>
      <c r="L159" s="59">
        <f>VLOOKUP($E159,$R$3:$Z$70,4,FALSE)</f>
        <v>41334</v>
      </c>
      <c r="M159" s="57" t="str">
        <f>VLOOKUP($E159,$R$3:$Z$70,5,FALSE)</f>
        <v xml:space="preserve">SAB, </v>
      </c>
      <c r="N159" s="57" t="str">
        <f>VLOOKUP($E159,$R$3:$Z$70,6,FALSE)</f>
        <v>EUROTOP 100, FTSE 100 (GBP)</v>
      </c>
      <c r="O159" s="57" t="str">
        <f>VLOOKUP($E159,$R$3:$Z$70,7,FALSE)</f>
        <v>Beverages</v>
      </c>
      <c r="P159" s="57" t="str">
        <f>VLOOKUP($E159,$R$3:$Z$70,8,FALSE)</f>
        <v>United Kingdom - England</v>
      </c>
    </row>
    <row r="160" spans="1:16" x14ac:dyDescent="0.2">
      <c r="A160" s="63">
        <v>431027822</v>
      </c>
      <c r="B160" s="57" t="s">
        <v>697</v>
      </c>
      <c r="C160" s="64">
        <v>35439527</v>
      </c>
      <c r="D160" s="59">
        <v>41395</v>
      </c>
      <c r="E160" s="63">
        <v>431027822</v>
      </c>
      <c r="F160" s="71">
        <v>0</v>
      </c>
      <c r="G160" s="57" t="str">
        <f t="shared" si="8"/>
        <v>Low</v>
      </c>
      <c r="H160" s="71">
        <v>0</v>
      </c>
      <c r="I160" s="57" t="s">
        <v>39</v>
      </c>
      <c r="J160" s="57" t="s">
        <v>40</v>
      </c>
      <c r="K160" s="57" t="str">
        <f>VLOOKUP($E160,$R$3:$Z$70,2,FALSE)</f>
        <v>XSTRATA PLC (De-listed 05/2013)</v>
      </c>
      <c r="L160" s="59">
        <f>VLOOKUP($E160,$R$3:$Z$70,4,FALSE)</f>
        <v>41395</v>
      </c>
      <c r="M160" s="57" t="str">
        <f>VLOOKUP($E160,$R$3:$Z$70,5,FALSE)</f>
        <v>XTA</v>
      </c>
      <c r="N160" s="57">
        <f>VLOOKUP($E160,$R$3:$Z$70,6,FALSE)</f>
        <v>0</v>
      </c>
      <c r="O160" s="57" t="str">
        <f>VLOOKUP($E160,$R$3:$Z$70,7,FALSE)</f>
        <v>Mining</v>
      </c>
      <c r="P160" s="57" t="str">
        <f>VLOOKUP($E160,$R$3:$Z$70,8,FALSE)</f>
        <v>Switzerland</v>
      </c>
    </row>
    <row r="161" spans="1:16" x14ac:dyDescent="0.2">
      <c r="A161" s="63">
        <v>10635761374</v>
      </c>
      <c r="B161" s="57" t="s">
        <v>602</v>
      </c>
      <c r="C161" s="64">
        <v>62923712274</v>
      </c>
      <c r="D161" s="59">
        <v>41334</v>
      </c>
      <c r="E161" s="63">
        <v>10635761374</v>
      </c>
      <c r="F161" s="71">
        <v>12</v>
      </c>
      <c r="G161" s="57" t="str">
        <f t="shared" si="8"/>
        <v>Low</v>
      </c>
      <c r="H161" s="71">
        <v>0</v>
      </c>
      <c r="I161" s="57" t="s">
        <v>44</v>
      </c>
      <c r="J161" s="57" t="s">
        <v>40</v>
      </c>
      <c r="K161" s="57" t="str">
        <f>VLOOKUP($E161,$R$3:$Z$70,2,FALSE)</f>
        <v>SIRIUS REAL ESTATE LTD (Dawnay Day Sirius Ltd prior to 10/2008)</v>
      </c>
      <c r="L161" s="59">
        <f>VLOOKUP($E161,$R$3:$Z$70,4,FALSE)</f>
        <v>41334</v>
      </c>
      <c r="M161" s="57" t="str">
        <f>VLOOKUP($E161,$R$3:$Z$70,5,FALSE)</f>
        <v>SRE</v>
      </c>
      <c r="N161" s="57" t="str">
        <f>VLOOKUP($E161,$R$3:$Z$70,6,FALSE)</f>
        <v>FTSE AIM(GBP)</v>
      </c>
      <c r="O161" s="57" t="str">
        <f>VLOOKUP($E161,$R$3:$Z$70,7,FALSE)</f>
        <v>Real Estate</v>
      </c>
      <c r="P161" s="57" t="str">
        <f>VLOOKUP($E161,$R$3:$Z$70,8,FALSE)</f>
        <v>Guernsey</v>
      </c>
    </row>
    <row r="162" spans="1:16" x14ac:dyDescent="0.2">
      <c r="A162" s="63">
        <v>93711312216</v>
      </c>
      <c r="B162" s="57" t="s">
        <v>395</v>
      </c>
      <c r="C162" s="64">
        <v>93049572</v>
      </c>
      <c r="D162" s="59">
        <v>41426</v>
      </c>
      <c r="E162" s="63">
        <v>93711312216</v>
      </c>
      <c r="F162" s="71">
        <v>0</v>
      </c>
      <c r="G162" s="57" t="str">
        <f t="shared" si="8"/>
        <v>Low</v>
      </c>
      <c r="H162" s="71">
        <v>0</v>
      </c>
      <c r="I162" s="57" t="s">
        <v>89</v>
      </c>
      <c r="J162" s="57" t="s">
        <v>40</v>
      </c>
      <c r="K162" s="57" t="str">
        <f>VLOOKUP($E162,$R$3:$Z$70,2,FALSE)</f>
        <v>ISHAAN REAL ESTATE PLC (De-listed 06/2013)</v>
      </c>
      <c r="L162" s="59">
        <f>VLOOKUP($E162,$R$3:$Z$70,4,FALSE)</f>
        <v>41426</v>
      </c>
      <c r="M162" s="57" t="str">
        <f>VLOOKUP($E162,$R$3:$Z$70,5,FALSE)</f>
        <v>ISH</v>
      </c>
      <c r="N162" s="57">
        <f>VLOOKUP($E162,$R$3:$Z$70,6,FALSE)</f>
        <v>0</v>
      </c>
      <c r="O162" s="57" t="str">
        <f>VLOOKUP($E162,$R$3:$Z$70,7,FALSE)</f>
        <v>Real Estate</v>
      </c>
      <c r="P162" s="57" t="str">
        <f>VLOOKUP($E162,$R$3:$Z$70,8,FALSE)</f>
        <v>Isle Of Man</v>
      </c>
    </row>
    <row r="163" spans="1:16" x14ac:dyDescent="0.2">
      <c r="A163" s="63">
        <v>221429705</v>
      </c>
      <c r="B163" s="57" t="s">
        <v>358</v>
      </c>
      <c r="C163" s="64">
        <v>188126932</v>
      </c>
      <c r="D163" s="59">
        <v>41275</v>
      </c>
      <c r="E163" s="63">
        <v>221429705</v>
      </c>
      <c r="F163" s="71">
        <v>100</v>
      </c>
      <c r="G163" s="57" t="str">
        <f t="shared" si="8"/>
        <v>Low</v>
      </c>
      <c r="H163" s="71">
        <v>0</v>
      </c>
      <c r="I163" s="57" t="s">
        <v>111</v>
      </c>
      <c r="J163" s="57" t="s">
        <v>40</v>
      </c>
      <c r="K163" s="57" t="str">
        <f>VLOOKUP($E163,$R$3:$Z$70,2,FALSE)</f>
        <v>INDITEX - INDUSTRIA DE DISENO TEXTIL SA</v>
      </c>
      <c r="L163" s="59">
        <f>VLOOKUP($E163,$R$3:$Z$70,4,FALSE)</f>
        <v>41275</v>
      </c>
      <c r="M163" s="57" t="str">
        <f>VLOOKUP($E163,$R$3:$Z$70,5,FALSE)</f>
        <v>ITX</v>
      </c>
      <c r="N163" s="57" t="str">
        <f>VLOOKUP($E163,$R$3:$Z$70,6,FALSE)</f>
        <v xml:space="preserve">BCN GLOBAL 100, EUROTOP 100, IBEX 35 , IGBM </v>
      </c>
      <c r="O163" s="57" t="str">
        <f>VLOOKUP($E163,$R$3:$Z$70,7,FALSE)</f>
        <v>General Retailers</v>
      </c>
      <c r="P163" s="57" t="str">
        <f>VLOOKUP($E163,$R$3:$Z$70,8,FALSE)</f>
        <v>Spain</v>
      </c>
    </row>
    <row r="164" spans="1:16" x14ac:dyDescent="0.2">
      <c r="A164" s="63">
        <v>431027822</v>
      </c>
      <c r="B164" s="57" t="s">
        <v>698</v>
      </c>
      <c r="C164" s="64">
        <v>3598411212</v>
      </c>
      <c r="D164" s="59">
        <v>41395</v>
      </c>
      <c r="E164" s="63">
        <v>431027822</v>
      </c>
      <c r="F164" s="71">
        <v>0</v>
      </c>
      <c r="G164" s="57" t="str">
        <f t="shared" si="8"/>
        <v>Low</v>
      </c>
      <c r="H164" s="71">
        <v>0</v>
      </c>
      <c r="I164" s="57" t="s">
        <v>44</v>
      </c>
      <c r="J164" s="57" t="s">
        <v>40</v>
      </c>
      <c r="K164" s="57" t="str">
        <f>VLOOKUP($E164,$R$3:$Z$70,2,FALSE)</f>
        <v>XSTRATA PLC (De-listed 05/2013)</v>
      </c>
      <c r="L164" s="59">
        <f>VLOOKUP($E164,$R$3:$Z$70,4,FALSE)</f>
        <v>41395</v>
      </c>
      <c r="M164" s="57" t="str">
        <f>VLOOKUP($E164,$R$3:$Z$70,5,FALSE)</f>
        <v>XTA</v>
      </c>
      <c r="N164" s="57">
        <f>VLOOKUP($E164,$R$3:$Z$70,6,FALSE)</f>
        <v>0</v>
      </c>
      <c r="O164" s="57" t="str">
        <f>VLOOKUP($E164,$R$3:$Z$70,7,FALSE)</f>
        <v>Mining</v>
      </c>
      <c r="P164" s="57" t="str">
        <f>VLOOKUP($E164,$R$3:$Z$70,8,FALSE)</f>
        <v>Switzerland</v>
      </c>
    </row>
    <row r="165" spans="1:16" x14ac:dyDescent="0.2">
      <c r="A165" s="63">
        <v>139364756</v>
      </c>
      <c r="B165" s="57" t="s">
        <v>245</v>
      </c>
      <c r="C165" s="64">
        <v>3383743953</v>
      </c>
      <c r="D165" s="59">
        <v>41426</v>
      </c>
      <c r="E165" s="63">
        <v>139364756</v>
      </c>
      <c r="F165" s="71">
        <v>0</v>
      </c>
      <c r="G165" s="57" t="str">
        <f t="shared" si="8"/>
        <v>Low</v>
      </c>
      <c r="H165" s="71">
        <v>0</v>
      </c>
      <c r="I165" s="57" t="s">
        <v>246</v>
      </c>
      <c r="J165" s="57" t="s">
        <v>56</v>
      </c>
      <c r="K165" s="57" t="str">
        <f>VLOOKUP($E165,$R$3:$Z$70,2,FALSE)</f>
        <v>DIAGEO PLC</v>
      </c>
      <c r="L165" s="59">
        <f>VLOOKUP($E165,$R$3:$Z$70,4,FALSE)</f>
        <v>41426</v>
      </c>
      <c r="M165" s="57" t="str">
        <f>VLOOKUP($E165,$R$3:$Z$70,5,FALSE)</f>
        <v xml:space="preserve">DGE, </v>
      </c>
      <c r="N165" s="57" t="str">
        <f>VLOOKUP($E165,$R$3:$Z$70,6,FALSE)</f>
        <v>EUROTOP 100, FTSE 100 (GBP)</v>
      </c>
      <c r="O165" s="57" t="str">
        <f>VLOOKUP($E165,$R$3:$Z$70,7,FALSE)</f>
        <v>Beverages</v>
      </c>
      <c r="P165" s="57" t="str">
        <f>VLOOKUP($E165,$R$3:$Z$70,8,FALSE)</f>
        <v>United Kingdom - England</v>
      </c>
    </row>
    <row r="166" spans="1:16" x14ac:dyDescent="0.2">
      <c r="A166" s="63">
        <v>391982606</v>
      </c>
      <c r="B166" s="57" t="s">
        <v>626</v>
      </c>
      <c r="C166" s="64">
        <v>8492532518</v>
      </c>
      <c r="D166" s="59">
        <v>41306</v>
      </c>
      <c r="E166" s="63">
        <v>391982606</v>
      </c>
      <c r="F166" s="71">
        <v>108</v>
      </c>
      <c r="G166" s="57" t="str">
        <f t="shared" si="8"/>
        <v>Low</v>
      </c>
      <c r="H166" s="71">
        <v>0</v>
      </c>
      <c r="I166" s="57" t="s">
        <v>39</v>
      </c>
      <c r="J166" s="57" t="s">
        <v>40</v>
      </c>
      <c r="K166" s="57" t="str">
        <f>VLOOKUP($E166,$R$3:$Z$70,2,FALSE)</f>
        <v>TESCO PLC</v>
      </c>
      <c r="L166" s="59">
        <f>VLOOKUP($E166,$R$3:$Z$70,4,FALSE)</f>
        <v>41306</v>
      </c>
      <c r="M166" s="57" t="str">
        <f>VLOOKUP($E166,$R$3:$Z$70,5,FALSE)</f>
        <v>TSCO</v>
      </c>
      <c r="N166" s="57" t="str">
        <f>VLOOKUP($E166,$R$3:$Z$70,6,FALSE)</f>
        <v>EUROTOP 100, FTSE 100 (GBP)</v>
      </c>
      <c r="O166" s="57" t="str">
        <f>VLOOKUP($E166,$R$3:$Z$70,7,FALSE)</f>
        <v>Food &amp; Drug Retailers</v>
      </c>
      <c r="P166" s="57" t="str">
        <f>VLOOKUP($E166,$R$3:$Z$70,8,FALSE)</f>
        <v>United Kingdom - England</v>
      </c>
    </row>
    <row r="167" spans="1:16" x14ac:dyDescent="0.2">
      <c r="A167" s="63">
        <v>3711611958</v>
      </c>
      <c r="B167" s="57" t="s">
        <v>545</v>
      </c>
      <c r="C167" s="64">
        <v>11686814162</v>
      </c>
      <c r="D167" s="59">
        <v>41334</v>
      </c>
      <c r="E167" s="63">
        <v>3711611958</v>
      </c>
      <c r="F167" s="71">
        <v>854</v>
      </c>
      <c r="G167" s="57" t="str">
        <f t="shared" si="8"/>
        <v>High</v>
      </c>
      <c r="H167" s="71">
        <v>635</v>
      </c>
      <c r="I167" s="57" t="s">
        <v>217</v>
      </c>
      <c r="J167" s="57" t="s">
        <v>56</v>
      </c>
      <c r="K167" s="57" t="str">
        <f>VLOOKUP($E167,$R$3:$Z$70,2,FALSE)</f>
        <v>SABMILLER PLC (South African Breweries prior to 07/2002)</v>
      </c>
      <c r="L167" s="59">
        <f>VLOOKUP($E167,$R$3:$Z$70,4,FALSE)</f>
        <v>41334</v>
      </c>
      <c r="M167" s="57" t="str">
        <f>VLOOKUP($E167,$R$3:$Z$70,5,FALSE)</f>
        <v xml:space="preserve">SAB, </v>
      </c>
      <c r="N167" s="57" t="str">
        <f>VLOOKUP($E167,$R$3:$Z$70,6,FALSE)</f>
        <v>EUROTOP 100, FTSE 100 (GBP)</v>
      </c>
      <c r="O167" s="57" t="str">
        <f>VLOOKUP($E167,$R$3:$Z$70,7,FALSE)</f>
        <v>Beverages</v>
      </c>
      <c r="P167" s="57" t="str">
        <f>VLOOKUP($E167,$R$3:$Z$70,8,FALSE)</f>
        <v>United Kingdom - England</v>
      </c>
    </row>
    <row r="168" spans="1:16" x14ac:dyDescent="0.2">
      <c r="A168" s="63">
        <v>9736716282</v>
      </c>
      <c r="B168" s="57" t="s">
        <v>676</v>
      </c>
      <c r="C168" s="64">
        <v>2267412458</v>
      </c>
      <c r="D168" s="59">
        <v>41548</v>
      </c>
      <c r="E168" s="63">
        <v>9736716282</v>
      </c>
      <c r="F168" s="71">
        <v>0</v>
      </c>
      <c r="G168" s="57" t="str">
        <f t="shared" si="8"/>
        <v>Low</v>
      </c>
      <c r="H168" s="71">
        <v>0</v>
      </c>
      <c r="I168" s="57" t="s">
        <v>111</v>
      </c>
      <c r="J168" s="57" t="s">
        <v>40</v>
      </c>
      <c r="K168" s="57" t="str">
        <f>VLOOKUP($E168,$R$3:$Z$70,2,FALSE)</f>
        <v>WARNER CHILCOTT PLC (Warner Chilcott Ltd prior to 08/2009) (De-listed 10/2013)</v>
      </c>
      <c r="L168" s="59">
        <f>VLOOKUP($E168,$R$3:$Z$70,4,FALSE)</f>
        <v>41548</v>
      </c>
      <c r="M168" s="57" t="str">
        <f>VLOOKUP($E168,$R$3:$Z$70,5,FALSE)</f>
        <v>WCRX</v>
      </c>
      <c r="N168" s="57">
        <f>VLOOKUP($E168,$R$3:$Z$70,6,FALSE)</f>
        <v>0</v>
      </c>
      <c r="O168" s="57" t="str">
        <f>VLOOKUP($E168,$R$3:$Z$70,7,FALSE)</f>
        <v>Pharmaceuticals and Biotechnology</v>
      </c>
      <c r="P168" s="57" t="str">
        <f>VLOOKUP($E168,$R$3:$Z$70,8,FALSE)</f>
        <v>Republic Of Ireland</v>
      </c>
    </row>
    <row r="169" spans="1:16" x14ac:dyDescent="0.2">
      <c r="A169" s="63">
        <v>36219949</v>
      </c>
      <c r="B169" s="57" t="s">
        <v>110</v>
      </c>
      <c r="C169" s="64">
        <v>103887822</v>
      </c>
      <c r="D169" s="59">
        <v>41334</v>
      </c>
      <c r="E169" s="63">
        <v>36219949</v>
      </c>
      <c r="F169" s="71">
        <v>63</v>
      </c>
      <c r="G169" s="57" t="str">
        <f t="shared" si="8"/>
        <v>Low</v>
      </c>
      <c r="H169" s="71">
        <v>0</v>
      </c>
      <c r="I169" s="57" t="s">
        <v>111</v>
      </c>
      <c r="J169" s="57" t="s">
        <v>40</v>
      </c>
      <c r="K169" s="57" t="str">
        <f>VLOOKUP($E169,$R$3:$Z$70,2,FALSE)</f>
        <v>ALSTOM SA</v>
      </c>
      <c r="L169" s="59">
        <f>VLOOKUP($E169,$R$3:$Z$70,4,FALSE)</f>
        <v>41334</v>
      </c>
      <c r="M169" s="57" t="str">
        <f>VLOOKUP($E169,$R$3:$Z$70,5,FALSE)</f>
        <v xml:space="preserve">ALO, </v>
      </c>
      <c r="N169" s="57" t="str">
        <f>VLOOKUP($E169,$R$3:$Z$70,6,FALSE)</f>
        <v xml:space="preserve">CAC 40 , SBF 120 </v>
      </c>
      <c r="O169" s="57" t="str">
        <f>VLOOKUP($E169,$R$3:$Z$70,7,FALSE)</f>
        <v>Electronic &amp; Electrical Equipment</v>
      </c>
      <c r="P169" s="57" t="str">
        <f>VLOOKUP($E169,$R$3:$Z$70,8,FALSE)</f>
        <v>France</v>
      </c>
    </row>
    <row r="170" spans="1:16" x14ac:dyDescent="0.2">
      <c r="A170" s="63">
        <v>14297387641</v>
      </c>
      <c r="B170" s="57" t="s">
        <v>477</v>
      </c>
      <c r="C170" s="64">
        <v>62855212230</v>
      </c>
      <c r="D170" s="59">
        <v>41275</v>
      </c>
      <c r="E170" s="63">
        <v>14297387641</v>
      </c>
      <c r="F170" s="71">
        <v>29</v>
      </c>
      <c r="G170" s="57" t="str">
        <f t="shared" si="8"/>
        <v>Low</v>
      </c>
      <c r="H170" s="71">
        <v>0</v>
      </c>
      <c r="I170" s="57" t="s">
        <v>478</v>
      </c>
      <c r="J170" s="57" t="s">
        <v>40</v>
      </c>
      <c r="K170" s="57" t="str">
        <f>VLOOKUP($E170,$R$3:$Z$70,2,FALSE)</f>
        <v>ORA CAPITAL PARTNERS LTD (De-listed 06/2013)</v>
      </c>
      <c r="L170" s="59">
        <f>VLOOKUP($E170,$R$3:$Z$70,4,FALSE)</f>
        <v>41275</v>
      </c>
      <c r="M170" s="57" t="str">
        <f>VLOOKUP($E170,$R$3:$Z$70,5,FALSE)</f>
        <v>ORA</v>
      </c>
      <c r="N170" s="57">
        <f>VLOOKUP($E170,$R$3:$Z$70,6,FALSE)</f>
        <v>0</v>
      </c>
      <c r="O170" s="57" t="str">
        <f>VLOOKUP($E170,$R$3:$Z$70,7,FALSE)</f>
        <v>Private Equity</v>
      </c>
      <c r="P170" s="57" t="str">
        <f>VLOOKUP($E170,$R$3:$Z$70,8,FALSE)</f>
        <v>Guernsey</v>
      </c>
    </row>
    <row r="171" spans="1:16" x14ac:dyDescent="0.2">
      <c r="A171" s="63">
        <v>14297387641</v>
      </c>
      <c r="B171" s="57" t="s">
        <v>477</v>
      </c>
      <c r="C171" s="64">
        <v>62855212230</v>
      </c>
      <c r="D171" s="59">
        <v>41426</v>
      </c>
      <c r="E171" s="63">
        <v>14297387641</v>
      </c>
      <c r="F171" s="71">
        <v>0</v>
      </c>
      <c r="G171" s="57" t="str">
        <f t="shared" si="8"/>
        <v>Low</v>
      </c>
      <c r="H171" s="71">
        <v>0</v>
      </c>
      <c r="I171" s="57" t="s">
        <v>478</v>
      </c>
      <c r="J171" s="57" t="s">
        <v>40</v>
      </c>
      <c r="K171" s="57" t="str">
        <f>VLOOKUP($E171,$R$3:$Z$70,2,FALSE)</f>
        <v>ORA CAPITAL PARTNERS LTD (De-listed 06/2013)</v>
      </c>
      <c r="L171" s="59">
        <f>VLOOKUP($E171,$R$3:$Z$70,4,FALSE)</f>
        <v>41275</v>
      </c>
      <c r="M171" s="57" t="str">
        <f>VLOOKUP($E171,$R$3:$Z$70,5,FALSE)</f>
        <v>ORA</v>
      </c>
      <c r="N171" s="57">
        <f>VLOOKUP($E171,$R$3:$Z$70,6,FALSE)</f>
        <v>0</v>
      </c>
      <c r="O171" s="57" t="str">
        <f>VLOOKUP($E171,$R$3:$Z$70,7,FALSE)</f>
        <v>Private Equity</v>
      </c>
      <c r="P171" s="57" t="str">
        <f>VLOOKUP($E171,$R$3:$Z$70,8,FALSE)</f>
        <v>Guernsey</v>
      </c>
    </row>
    <row r="172" spans="1:16" x14ac:dyDescent="0.2">
      <c r="A172" s="63">
        <v>10635761374</v>
      </c>
      <c r="B172" s="57" t="s">
        <v>601</v>
      </c>
      <c r="C172" s="64">
        <v>5365841263</v>
      </c>
      <c r="D172" s="59">
        <v>41334</v>
      </c>
      <c r="E172" s="63">
        <v>10635761374</v>
      </c>
      <c r="F172" s="71">
        <v>0</v>
      </c>
      <c r="G172" s="57" t="str">
        <f t="shared" si="8"/>
        <v>Low</v>
      </c>
      <c r="H172" s="71">
        <v>0</v>
      </c>
      <c r="I172" s="57" t="s">
        <v>44</v>
      </c>
      <c r="J172" s="57" t="s">
        <v>40</v>
      </c>
      <c r="K172" s="57" t="str">
        <f>VLOOKUP($E172,$R$3:$Z$70,2,FALSE)</f>
        <v>SIRIUS REAL ESTATE LTD (Dawnay Day Sirius Ltd prior to 10/2008)</v>
      </c>
      <c r="L172" s="59">
        <f>VLOOKUP($E172,$R$3:$Z$70,4,FALSE)</f>
        <v>41334</v>
      </c>
      <c r="M172" s="57" t="str">
        <f>VLOOKUP($E172,$R$3:$Z$70,5,FALSE)</f>
        <v>SRE</v>
      </c>
      <c r="N172" s="57" t="str">
        <f>VLOOKUP($E172,$R$3:$Z$70,6,FALSE)</f>
        <v>FTSE AIM(GBP)</v>
      </c>
      <c r="O172" s="57" t="str">
        <f>VLOOKUP($E172,$R$3:$Z$70,7,FALSE)</f>
        <v>Real Estate</v>
      </c>
      <c r="P172" s="57" t="str">
        <f>VLOOKUP($E172,$R$3:$Z$70,8,FALSE)</f>
        <v>Guernsey</v>
      </c>
    </row>
    <row r="173" spans="1:16" x14ac:dyDescent="0.2">
      <c r="A173" s="63">
        <v>3492110464</v>
      </c>
      <c r="B173" s="57" t="s">
        <v>541</v>
      </c>
      <c r="C173" s="64">
        <v>63628267</v>
      </c>
      <c r="D173" s="59">
        <v>41334</v>
      </c>
      <c r="E173" s="63">
        <v>3492110464</v>
      </c>
      <c r="F173" s="71">
        <v>35</v>
      </c>
      <c r="G173" s="57" t="str">
        <f t="shared" si="8"/>
        <v>Low</v>
      </c>
      <c r="H173" s="71">
        <v>0</v>
      </c>
      <c r="I173" s="57" t="s">
        <v>48</v>
      </c>
      <c r="J173" s="57" t="s">
        <v>40</v>
      </c>
      <c r="K173" s="57" t="str">
        <f>VLOOKUP($E173,$R$3:$Z$70,2,FALSE)</f>
        <v>RYANAIR HOLDINGS PLC</v>
      </c>
      <c r="L173" s="59">
        <f>VLOOKUP($E173,$R$3:$Z$70,4,FALSE)</f>
        <v>41334</v>
      </c>
      <c r="M173" s="57" t="str">
        <f>VLOOKUP($E173,$R$3:$Z$70,5,FALSE)</f>
        <v>RY4B, RYAAY</v>
      </c>
      <c r="N173" s="57" t="str">
        <f>VLOOKUP($E173,$R$3:$Z$70,6,FALSE)</f>
        <v xml:space="preserve">ISEQ OVERALL </v>
      </c>
      <c r="O173" s="57" t="str">
        <f>VLOOKUP($E173,$R$3:$Z$70,7,FALSE)</f>
        <v>Transport</v>
      </c>
      <c r="P173" s="57" t="str">
        <f>VLOOKUP($E173,$R$3:$Z$70,8,FALSE)</f>
        <v>Republic Of Ireland</v>
      </c>
    </row>
    <row r="174" spans="1:16" x14ac:dyDescent="0.2">
      <c r="A174" s="63">
        <v>1352511658</v>
      </c>
      <c r="B174" s="57" t="s">
        <v>231</v>
      </c>
      <c r="C174" s="64">
        <v>12467275422</v>
      </c>
      <c r="D174" s="59">
        <v>41334</v>
      </c>
      <c r="E174" s="63">
        <v>1352511658</v>
      </c>
      <c r="F174" s="71">
        <v>39</v>
      </c>
      <c r="G174" s="57" t="str">
        <f t="shared" si="8"/>
        <v>Low</v>
      </c>
      <c r="H174" s="71">
        <v>0</v>
      </c>
      <c r="I174" s="57" t="s">
        <v>39</v>
      </c>
      <c r="J174" s="57" t="s">
        <v>40</v>
      </c>
      <c r="K174" s="57" t="str">
        <f>VLOOKUP($E174,$R$3:$Z$70,2,FALSE)</f>
        <v>DCC PLC</v>
      </c>
      <c r="L174" s="59">
        <f>VLOOKUP($E174,$R$3:$Z$70,4,FALSE)</f>
        <v>41334</v>
      </c>
      <c r="M174" s="57" t="str">
        <f>VLOOKUP($E174,$R$3:$Z$70,5,FALSE)</f>
        <v>DCC</v>
      </c>
      <c r="N174" s="57" t="str">
        <f>VLOOKUP($E174,$R$3:$Z$70,6,FALSE)</f>
        <v>FTSE 250(GBP)</v>
      </c>
      <c r="O174" s="57" t="str">
        <f>VLOOKUP($E174,$R$3:$Z$70,7,FALSE)</f>
        <v>Business Services</v>
      </c>
      <c r="P174" s="57" t="str">
        <f>VLOOKUP($E174,$R$3:$Z$70,8,FALSE)</f>
        <v>Republic Of Ireland</v>
      </c>
    </row>
    <row r="175" spans="1:16" x14ac:dyDescent="0.2">
      <c r="A175" s="63">
        <v>88776231</v>
      </c>
      <c r="B175" s="57" t="s">
        <v>176</v>
      </c>
      <c r="C175" s="64">
        <v>11039502774</v>
      </c>
      <c r="D175" s="59">
        <v>41334</v>
      </c>
      <c r="E175" s="63">
        <v>88776231</v>
      </c>
      <c r="F175" s="71">
        <v>97</v>
      </c>
      <c r="G175" s="57" t="str">
        <f t="shared" si="8"/>
        <v>Low</v>
      </c>
      <c r="H175" s="71">
        <v>0</v>
      </c>
      <c r="I175" s="57" t="s">
        <v>39</v>
      </c>
      <c r="J175" s="57" t="s">
        <v>40</v>
      </c>
      <c r="K175" s="57" t="str">
        <f>VLOOKUP($E175,$R$3:$Z$70,2,FALSE)</f>
        <v>BT GROUP PLC</v>
      </c>
      <c r="L175" s="59">
        <f>VLOOKUP($E175,$R$3:$Z$70,4,FALSE)</f>
        <v>41334</v>
      </c>
      <c r="M175" s="57" t="str">
        <f>VLOOKUP($E175,$R$3:$Z$70,5,FALSE)</f>
        <v xml:space="preserve">BT.A, </v>
      </c>
      <c r="N175" s="57" t="str">
        <f>VLOOKUP($E175,$R$3:$Z$70,6,FALSE)</f>
        <v>EUROTOP 100, FTSE 100 (GBP), FTSE TECHMARK ALL-SHARE</v>
      </c>
      <c r="O175" s="57" t="str">
        <f>VLOOKUP($E175,$R$3:$Z$70,7,FALSE)</f>
        <v>Telecommunication Services</v>
      </c>
      <c r="P175" s="57" t="str">
        <f>VLOOKUP($E175,$R$3:$Z$70,8,FALSE)</f>
        <v>United Kingdom - England</v>
      </c>
    </row>
    <row r="176" spans="1:16" x14ac:dyDescent="0.2">
      <c r="A176" s="63">
        <v>3569711015</v>
      </c>
      <c r="B176" s="57" t="s">
        <v>585</v>
      </c>
      <c r="C176" s="64">
        <v>5936439518</v>
      </c>
      <c r="D176" s="59">
        <v>41426</v>
      </c>
      <c r="E176" s="63">
        <v>3569711015</v>
      </c>
      <c r="F176" s="71">
        <v>78</v>
      </c>
      <c r="G176" s="57" t="str">
        <f t="shared" si="8"/>
        <v>Low</v>
      </c>
      <c r="H176" s="71">
        <v>0</v>
      </c>
      <c r="I176" s="57" t="s">
        <v>111</v>
      </c>
      <c r="J176" s="57" t="s">
        <v>40</v>
      </c>
      <c r="K176" s="57" t="str">
        <f>VLOOKUP($E176,$R$3:$Z$70,2,FALSE)</f>
        <v>SEAGATE TECHNOLOGY PLC (Seagate Technology prior to 07/2010)</v>
      </c>
      <c r="L176" s="59">
        <f>VLOOKUP($E176,$R$3:$Z$70,4,FALSE)</f>
        <v>41426</v>
      </c>
      <c r="M176" s="57" t="str">
        <f>VLOOKUP($E176,$R$3:$Z$70,5,FALSE)</f>
        <v>STX</v>
      </c>
      <c r="N176" s="57" t="str">
        <f>VLOOKUP($E176,$R$3:$Z$70,6,FALSE)</f>
        <v>NASDAQ 100, S&amp;P 500</v>
      </c>
      <c r="O176" s="57" t="str">
        <f>VLOOKUP($E176,$R$3:$Z$70,7,FALSE)</f>
        <v>Engineering &amp; Machinery</v>
      </c>
      <c r="P176" s="57" t="str">
        <f>VLOOKUP($E176,$R$3:$Z$70,8,FALSE)</f>
        <v>Republic Of Ireland</v>
      </c>
    </row>
    <row r="177" spans="1:16" x14ac:dyDescent="0.2">
      <c r="A177" s="63">
        <v>36219949</v>
      </c>
      <c r="B177" s="57" t="s">
        <v>113</v>
      </c>
      <c r="C177" s="64">
        <v>126794918</v>
      </c>
      <c r="D177" s="59">
        <v>41334</v>
      </c>
      <c r="E177" s="63">
        <v>36219949</v>
      </c>
      <c r="F177" s="71">
        <v>63</v>
      </c>
      <c r="G177" s="57" t="str">
        <f t="shared" si="8"/>
        <v>Low</v>
      </c>
      <c r="H177" s="71">
        <v>0</v>
      </c>
      <c r="I177" s="57" t="s">
        <v>111</v>
      </c>
      <c r="J177" s="57" t="s">
        <v>40</v>
      </c>
      <c r="K177" s="57" t="str">
        <f>VLOOKUP($E177,$R$3:$Z$70,2,FALSE)</f>
        <v>ALSTOM SA</v>
      </c>
      <c r="L177" s="59">
        <f>VLOOKUP($E177,$R$3:$Z$70,4,FALSE)</f>
        <v>41334</v>
      </c>
      <c r="M177" s="57" t="str">
        <f>VLOOKUP($E177,$R$3:$Z$70,5,FALSE)</f>
        <v xml:space="preserve">ALO, </v>
      </c>
      <c r="N177" s="57" t="str">
        <f>VLOOKUP($E177,$R$3:$Z$70,6,FALSE)</f>
        <v xml:space="preserve">CAC 40 , SBF 120 </v>
      </c>
      <c r="O177" s="57" t="str">
        <f>VLOOKUP($E177,$R$3:$Z$70,7,FALSE)</f>
        <v>Electronic &amp; Electrical Equipment</v>
      </c>
      <c r="P177" s="57" t="str">
        <f>VLOOKUP($E177,$R$3:$Z$70,8,FALSE)</f>
        <v>France</v>
      </c>
    </row>
    <row r="178" spans="1:16" x14ac:dyDescent="0.2">
      <c r="A178" s="63">
        <v>36219949</v>
      </c>
      <c r="B178" s="57" t="s">
        <v>114</v>
      </c>
      <c r="C178" s="64">
        <v>171825168</v>
      </c>
      <c r="D178" s="59">
        <v>41334</v>
      </c>
      <c r="E178" s="63">
        <v>36219949</v>
      </c>
      <c r="F178" s="71">
        <v>68</v>
      </c>
      <c r="G178" s="57" t="str">
        <f t="shared" si="8"/>
        <v>Low</v>
      </c>
      <c r="H178" s="71">
        <v>0</v>
      </c>
      <c r="I178" s="57" t="s">
        <v>111</v>
      </c>
      <c r="J178" s="57" t="s">
        <v>40</v>
      </c>
      <c r="K178" s="57" t="str">
        <f>VLOOKUP($E178,$R$3:$Z$70,2,FALSE)</f>
        <v>ALSTOM SA</v>
      </c>
      <c r="L178" s="59">
        <f>VLOOKUP($E178,$R$3:$Z$70,4,FALSE)</f>
        <v>41334</v>
      </c>
      <c r="M178" s="57" t="str">
        <f>VLOOKUP($E178,$R$3:$Z$70,5,FALSE)</f>
        <v xml:space="preserve">ALO, </v>
      </c>
      <c r="N178" s="57" t="str">
        <f>VLOOKUP($E178,$R$3:$Z$70,6,FALSE)</f>
        <v xml:space="preserve">CAC 40 , SBF 120 </v>
      </c>
      <c r="O178" s="57" t="str">
        <f>VLOOKUP($E178,$R$3:$Z$70,7,FALSE)</f>
        <v>Electronic &amp; Electrical Equipment</v>
      </c>
      <c r="P178" s="57" t="str">
        <f>VLOOKUP($E178,$R$3:$Z$70,8,FALSE)</f>
        <v>France</v>
      </c>
    </row>
    <row r="179" spans="1:16" x14ac:dyDescent="0.2">
      <c r="A179" s="63">
        <v>8282612668</v>
      </c>
      <c r="B179" s="57" t="s">
        <v>688</v>
      </c>
      <c r="C179" s="64">
        <v>80930610315</v>
      </c>
      <c r="D179" s="59">
        <v>41395</v>
      </c>
      <c r="E179" s="63">
        <v>8282612668</v>
      </c>
      <c r="F179" s="71">
        <v>0</v>
      </c>
      <c r="G179" s="57" t="str">
        <f t="shared" si="8"/>
        <v>Low</v>
      </c>
      <c r="H179" s="71">
        <v>0</v>
      </c>
      <c r="I179" s="57" t="s">
        <v>89</v>
      </c>
      <c r="J179" s="57" t="s">
        <v>40</v>
      </c>
      <c r="K179" s="57" t="str">
        <f>VLOOKUP($E179,$R$3:$Z$70,2,FALSE)</f>
        <v>XCOUNTER AB (De-listed 05/2013)</v>
      </c>
      <c r="L179" s="59">
        <f>VLOOKUP($E179,$R$3:$Z$70,4,FALSE)</f>
        <v>41395</v>
      </c>
      <c r="M179" s="57" t="str">
        <f>VLOOKUP($E179,$R$3:$Z$70,5,FALSE)</f>
        <v>XCT</v>
      </c>
      <c r="N179" s="57">
        <f>VLOOKUP($E179,$R$3:$Z$70,6,FALSE)</f>
        <v>0</v>
      </c>
      <c r="O179" s="57" t="str">
        <f>VLOOKUP($E179,$R$3:$Z$70,7,FALSE)</f>
        <v>Health</v>
      </c>
      <c r="P179" s="57" t="str">
        <f>VLOOKUP($E179,$R$3:$Z$70,8,FALSE)</f>
        <v>Sweden</v>
      </c>
    </row>
    <row r="180" spans="1:16" x14ac:dyDescent="0.2">
      <c r="A180" s="63">
        <v>9601994309</v>
      </c>
      <c r="B180" s="57" t="s">
        <v>99</v>
      </c>
      <c r="C180" s="64">
        <v>52377012128</v>
      </c>
      <c r="D180" s="59">
        <v>41334</v>
      </c>
      <c r="E180" s="63">
        <v>9601994309</v>
      </c>
      <c r="F180" s="71">
        <v>24</v>
      </c>
      <c r="G180" s="57" t="str">
        <f t="shared" si="8"/>
        <v>Low</v>
      </c>
      <c r="H180" s="71">
        <v>0</v>
      </c>
      <c r="I180" s="57" t="s">
        <v>44</v>
      </c>
      <c r="J180" s="57" t="s">
        <v>40</v>
      </c>
      <c r="K180" s="57" t="str">
        <f>VLOOKUP($E180,$R$3:$Z$70,2,FALSE)</f>
        <v>ALPHA REAL TRUST LTD (Alpha Tiger Property Trust Ltd prior to 08/2012)</v>
      </c>
      <c r="L180" s="59">
        <f>VLOOKUP($E180,$R$3:$Z$70,4,FALSE)</f>
        <v>41334</v>
      </c>
      <c r="M180" s="57" t="str">
        <f>VLOOKUP($E180,$R$3:$Z$70,5,FALSE)</f>
        <v>ARTL</v>
      </c>
      <c r="N180" s="57" t="str">
        <f>VLOOKUP($E180,$R$3:$Z$70,6,FALSE)</f>
        <v>FTSE AIM(GBP)</v>
      </c>
      <c r="O180" s="57" t="str">
        <f>VLOOKUP($E180,$R$3:$Z$70,7,FALSE)</f>
        <v>Real Estate</v>
      </c>
      <c r="P180" s="57" t="str">
        <f>VLOOKUP($E180,$R$3:$Z$70,8,FALSE)</f>
        <v>Guernsey</v>
      </c>
    </row>
    <row r="181" spans="1:16" x14ac:dyDescent="0.2">
      <c r="A181" s="63">
        <v>5693507164</v>
      </c>
      <c r="B181" s="57" t="s">
        <v>132</v>
      </c>
      <c r="C181" s="64">
        <v>12564985552</v>
      </c>
      <c r="D181" s="59">
        <v>41334</v>
      </c>
      <c r="E181" s="63">
        <v>5693507164</v>
      </c>
      <c r="F181" s="71">
        <v>40</v>
      </c>
      <c r="G181" s="57" t="str">
        <f t="shared" si="8"/>
        <v>Low</v>
      </c>
      <c r="H181" s="71">
        <v>0</v>
      </c>
      <c r="I181" s="57" t="s">
        <v>39</v>
      </c>
      <c r="J181" s="57" t="s">
        <v>40</v>
      </c>
      <c r="K181" s="57" t="str">
        <f>VLOOKUP($E181,$R$3:$Z$70,2,FALSE)</f>
        <v>ASSURA GROUP LTD (Medical Property Investment Fund Ltd prior to 11/2006)</v>
      </c>
      <c r="L181" s="59">
        <f>VLOOKUP($E181,$R$3:$Z$70,4,FALSE)</f>
        <v>41334</v>
      </c>
      <c r="M181" s="57" t="str">
        <f>VLOOKUP($E181,$R$3:$Z$70,5,FALSE)</f>
        <v>AGR</v>
      </c>
      <c r="N181" s="57">
        <f>VLOOKUP($E181,$R$3:$Z$70,6,FALSE)</f>
        <v>0</v>
      </c>
      <c r="O181" s="57" t="str">
        <f>VLOOKUP($E181,$R$3:$Z$70,7,FALSE)</f>
        <v>Real Estate</v>
      </c>
      <c r="P181" s="57" t="str">
        <f>VLOOKUP($E181,$R$3:$Z$70,8,FALSE)</f>
        <v>Guernsey</v>
      </c>
    </row>
    <row r="182" spans="1:16" x14ac:dyDescent="0.2">
      <c r="A182" s="63">
        <v>1051697378</v>
      </c>
      <c r="B182" s="57" t="s">
        <v>72</v>
      </c>
      <c r="C182" s="64">
        <v>13510336766</v>
      </c>
      <c r="D182" s="59">
        <v>41395</v>
      </c>
      <c r="E182" s="63">
        <v>1051697378</v>
      </c>
      <c r="F182" s="71">
        <v>0</v>
      </c>
      <c r="G182" s="57" t="str">
        <f t="shared" si="8"/>
        <v>Low</v>
      </c>
      <c r="H182" s="71">
        <v>0</v>
      </c>
      <c r="I182" s="57" t="s">
        <v>44</v>
      </c>
      <c r="J182" s="57" t="s">
        <v>40</v>
      </c>
      <c r="K182" s="57" t="str">
        <f>VLOOKUP($E182,$R$3:$Z$70,2,FALSE)</f>
        <v>ABLON GROUP LTD (De-listed 05/2013)</v>
      </c>
      <c r="L182" s="59">
        <f>VLOOKUP($E182,$R$3:$Z$70,4,FALSE)</f>
        <v>41395</v>
      </c>
      <c r="M182" s="57" t="str">
        <f>VLOOKUP($E182,$R$3:$Z$70,5,FALSE)</f>
        <v>ABL</v>
      </c>
      <c r="N182" s="57">
        <f>VLOOKUP($E182,$R$3:$Z$70,6,FALSE)</f>
        <v>0</v>
      </c>
      <c r="O182" s="57" t="str">
        <f>VLOOKUP($E182,$R$3:$Z$70,7,FALSE)</f>
        <v>Real Estate</v>
      </c>
      <c r="P182" s="57" t="str">
        <f>VLOOKUP($E182,$R$3:$Z$70,8,FALSE)</f>
        <v>Guernsey</v>
      </c>
    </row>
    <row r="183" spans="1:16" x14ac:dyDescent="0.2">
      <c r="A183" s="63">
        <v>93892312339</v>
      </c>
      <c r="B183" s="57" t="s">
        <v>513</v>
      </c>
      <c r="C183" s="64">
        <v>5701567243</v>
      </c>
      <c r="D183" s="59">
        <v>41334</v>
      </c>
      <c r="E183" s="63">
        <v>93892312339</v>
      </c>
      <c r="F183" s="71">
        <v>134</v>
      </c>
      <c r="G183" s="57" t="str">
        <f t="shared" si="8"/>
        <v>Middle</v>
      </c>
      <c r="H183" s="71">
        <v>0</v>
      </c>
      <c r="I183" s="57" t="s">
        <v>56</v>
      </c>
      <c r="J183" s="57" t="s">
        <v>56</v>
      </c>
      <c r="K183" s="57" t="str">
        <f>VLOOKUP($E183,$R$3:$Z$70,2,FALSE)</f>
        <v>PROSPERITY MINERALS HOLDINGS LTD (De-listed 10/2013)</v>
      </c>
      <c r="L183" s="59">
        <f>VLOOKUP($E183,$R$3:$Z$70,4,FALSE)</f>
        <v>41334</v>
      </c>
      <c r="M183" s="57" t="str">
        <f>VLOOKUP($E183,$R$3:$Z$70,5,FALSE)</f>
        <v>PMHL</v>
      </c>
      <c r="N183" s="57">
        <f>VLOOKUP($E183,$R$3:$Z$70,6,FALSE)</f>
        <v>0</v>
      </c>
      <c r="O183" s="57" t="str">
        <f>VLOOKUP($E183,$R$3:$Z$70,7,FALSE)</f>
        <v>Construction &amp; Building Materials</v>
      </c>
      <c r="P183" s="57" t="str">
        <f>VLOOKUP($E183,$R$3:$Z$70,8,FALSE)</f>
        <v>Jersey</v>
      </c>
    </row>
    <row r="184" spans="1:16" x14ac:dyDescent="0.2">
      <c r="A184" s="63">
        <v>93892312339</v>
      </c>
      <c r="B184" s="57" t="s">
        <v>513</v>
      </c>
      <c r="C184" s="64">
        <v>5701567243</v>
      </c>
      <c r="D184" s="59">
        <v>41548</v>
      </c>
      <c r="E184" s="63">
        <v>93892312339</v>
      </c>
      <c r="F184" s="71">
        <v>0</v>
      </c>
      <c r="G184" s="57" t="str">
        <f t="shared" si="8"/>
        <v>Low</v>
      </c>
      <c r="H184" s="71">
        <v>0</v>
      </c>
      <c r="I184" s="57" t="s">
        <v>56</v>
      </c>
      <c r="J184" s="57" t="s">
        <v>56</v>
      </c>
      <c r="K184" s="57" t="str">
        <f>VLOOKUP($E184,$R$3:$Z$70,2,FALSE)</f>
        <v>PROSPERITY MINERALS HOLDINGS LTD (De-listed 10/2013)</v>
      </c>
      <c r="L184" s="59">
        <f>VLOOKUP($E184,$R$3:$Z$70,4,FALSE)</f>
        <v>41334</v>
      </c>
      <c r="M184" s="57" t="str">
        <f>VLOOKUP($E184,$R$3:$Z$70,5,FALSE)</f>
        <v>PMHL</v>
      </c>
      <c r="N184" s="57">
        <f>VLOOKUP($E184,$R$3:$Z$70,6,FALSE)</f>
        <v>0</v>
      </c>
      <c r="O184" s="57" t="str">
        <f>VLOOKUP($E184,$R$3:$Z$70,7,FALSE)</f>
        <v>Construction &amp; Building Materials</v>
      </c>
      <c r="P184" s="57" t="str">
        <f>VLOOKUP($E184,$R$3:$Z$70,8,FALSE)</f>
        <v>Jersey</v>
      </c>
    </row>
    <row r="185" spans="1:16" x14ac:dyDescent="0.2">
      <c r="A185" s="63">
        <v>3711611958</v>
      </c>
      <c r="B185" s="57" t="s">
        <v>557</v>
      </c>
      <c r="C185" s="64">
        <v>413195981</v>
      </c>
      <c r="D185" s="59">
        <v>41334</v>
      </c>
      <c r="E185" s="63">
        <v>3711611958</v>
      </c>
      <c r="F185" s="71">
        <v>95</v>
      </c>
      <c r="G185" s="57" t="str">
        <f t="shared" si="8"/>
        <v>Low</v>
      </c>
      <c r="H185" s="71">
        <v>0</v>
      </c>
      <c r="I185" s="57" t="s">
        <v>39</v>
      </c>
      <c r="J185" s="57" t="s">
        <v>40</v>
      </c>
      <c r="K185" s="57" t="str">
        <f>VLOOKUP($E185,$R$3:$Z$70,2,FALSE)</f>
        <v>SABMILLER PLC (South African Breweries prior to 07/2002)</v>
      </c>
      <c r="L185" s="59">
        <f>VLOOKUP($E185,$R$3:$Z$70,4,FALSE)</f>
        <v>41334</v>
      </c>
      <c r="M185" s="57" t="str">
        <f>VLOOKUP($E185,$R$3:$Z$70,5,FALSE)</f>
        <v xml:space="preserve">SAB, </v>
      </c>
      <c r="N185" s="57" t="str">
        <f>VLOOKUP($E185,$R$3:$Z$70,6,FALSE)</f>
        <v>EUROTOP 100, FTSE 100 (GBP)</v>
      </c>
      <c r="O185" s="57" t="str">
        <f>VLOOKUP($E185,$R$3:$Z$70,7,FALSE)</f>
        <v>Beverages</v>
      </c>
      <c r="P185" s="57" t="str">
        <f>VLOOKUP($E185,$R$3:$Z$70,8,FALSE)</f>
        <v>United Kingdom - England</v>
      </c>
    </row>
    <row r="186" spans="1:16" x14ac:dyDescent="0.2">
      <c r="A186" s="63">
        <v>92697411475</v>
      </c>
      <c r="B186" s="57" t="s">
        <v>529</v>
      </c>
      <c r="C186" s="64">
        <v>5479274273</v>
      </c>
      <c r="D186" s="59">
        <v>41334</v>
      </c>
      <c r="E186" s="63">
        <v>92697411475</v>
      </c>
      <c r="F186" s="71">
        <v>0</v>
      </c>
      <c r="G186" s="57" t="str">
        <f t="shared" si="8"/>
        <v>Low</v>
      </c>
      <c r="H186" s="71">
        <v>0</v>
      </c>
      <c r="I186" s="57" t="s">
        <v>39</v>
      </c>
      <c r="J186" s="57" t="s">
        <v>40</v>
      </c>
      <c r="K186" s="57" t="str">
        <f>VLOOKUP($E186,$R$3:$Z$70,2,FALSE)</f>
        <v>REAL ESTATE CREDIT INVESTMENTS PCC LTD (Real Estate Credit Investments Ltd prior to 08/2011)</v>
      </c>
      <c r="L186" s="59">
        <f>VLOOKUP($E186,$R$3:$Z$70,4,FALSE)</f>
        <v>41334</v>
      </c>
      <c r="M186" s="57" t="str">
        <f>VLOOKUP($E186,$R$3:$Z$70,5,FALSE)</f>
        <v>RECI, RECP, ERII</v>
      </c>
      <c r="N186" s="57" t="str">
        <f>VLOOKUP($E186,$R$3:$Z$70,6,FALSE)</f>
        <v>FTSE FLEDGLING(GBP)</v>
      </c>
      <c r="O186" s="57" t="str">
        <f>VLOOKUP($E186,$R$3:$Z$70,7,FALSE)</f>
        <v>Real Estate</v>
      </c>
      <c r="P186" s="57" t="str">
        <f>VLOOKUP($E186,$R$3:$Z$70,8,FALSE)</f>
        <v>Guernsey</v>
      </c>
    </row>
    <row r="187" spans="1:16" x14ac:dyDescent="0.2">
      <c r="A187" s="63">
        <v>172702710373</v>
      </c>
      <c r="B187" s="57" t="s">
        <v>348</v>
      </c>
      <c r="C187" s="64">
        <v>10608991204</v>
      </c>
      <c r="D187" s="59">
        <v>41334</v>
      </c>
      <c r="E187" s="63">
        <v>172702710373</v>
      </c>
      <c r="F187" s="71">
        <v>56</v>
      </c>
      <c r="G187" s="57" t="str">
        <f t="shared" si="8"/>
        <v>Low</v>
      </c>
      <c r="H187" s="71">
        <v>0</v>
      </c>
      <c r="I187" s="57" t="s">
        <v>39</v>
      </c>
      <c r="J187" s="57" t="s">
        <v>40</v>
      </c>
      <c r="K187" s="57" t="str">
        <f>VLOOKUP($E187,$R$3:$Z$70,2,FALSE)</f>
        <v>IENERGIZER LTD</v>
      </c>
      <c r="L187" s="59">
        <f>VLOOKUP($E187,$R$3:$Z$70,4,FALSE)</f>
        <v>41334</v>
      </c>
      <c r="M187" s="57" t="str">
        <f>VLOOKUP($E187,$R$3:$Z$70,5,FALSE)</f>
        <v>IBPO</v>
      </c>
      <c r="N187" s="57" t="str">
        <f>VLOOKUP($E187,$R$3:$Z$70,6,FALSE)</f>
        <v>FTSE AIM(GBP)</v>
      </c>
      <c r="O187" s="57" t="str">
        <f>VLOOKUP($E187,$R$3:$Z$70,7,FALSE)</f>
        <v>Business Services</v>
      </c>
      <c r="P187" s="57" t="str">
        <f>VLOOKUP($E187,$R$3:$Z$70,8,FALSE)</f>
        <v>Guernsey</v>
      </c>
    </row>
    <row r="188" spans="1:16" x14ac:dyDescent="0.2">
      <c r="A188" s="63">
        <v>8806927400</v>
      </c>
      <c r="B188" s="57" t="s">
        <v>644</v>
      </c>
      <c r="C188" s="64">
        <v>62912112267</v>
      </c>
      <c r="D188" s="59">
        <v>41334</v>
      </c>
      <c r="E188" s="63">
        <v>8806927400</v>
      </c>
      <c r="F188" s="71">
        <v>53</v>
      </c>
      <c r="G188" s="57" t="str">
        <f t="shared" si="8"/>
        <v>Low</v>
      </c>
      <c r="H188" s="71">
        <v>0</v>
      </c>
      <c r="I188" s="57" t="s">
        <v>44</v>
      </c>
      <c r="J188" s="57" t="s">
        <v>40</v>
      </c>
      <c r="K188" s="57" t="str">
        <f>VLOOKUP($E188,$R$3:$Z$70,2,FALSE)</f>
        <v>TRINITY CAPITAL PLC (Trikona Trinity Capital PLC prior to 08/2010) (Trinity Capital Plc prior to 11/2007)</v>
      </c>
      <c r="L188" s="59">
        <f>VLOOKUP($E188,$R$3:$Z$70,4,FALSE)</f>
        <v>41334</v>
      </c>
      <c r="M188" s="57" t="str">
        <f>VLOOKUP($E188,$R$3:$Z$70,5,FALSE)</f>
        <v>TRC</v>
      </c>
      <c r="N188" s="57" t="str">
        <f>VLOOKUP($E188,$R$3:$Z$70,6,FALSE)</f>
        <v>FTSE AIM(GBP)</v>
      </c>
      <c r="O188" s="57" t="str">
        <f>VLOOKUP($E188,$R$3:$Z$70,7,FALSE)</f>
        <v>Real Estate</v>
      </c>
      <c r="P188" s="57" t="str">
        <f>VLOOKUP($E188,$R$3:$Z$70,8,FALSE)</f>
        <v>Isle Of Man</v>
      </c>
    </row>
    <row r="189" spans="1:16" x14ac:dyDescent="0.2">
      <c r="A189" s="63">
        <v>61851211498</v>
      </c>
      <c r="B189" s="57" t="s">
        <v>195</v>
      </c>
      <c r="C189" s="64">
        <v>3559706509</v>
      </c>
      <c r="D189" s="59">
        <v>41306</v>
      </c>
      <c r="E189" s="63">
        <v>61851211498</v>
      </c>
      <c r="F189" s="71">
        <v>65</v>
      </c>
      <c r="G189" s="57" t="str">
        <f t="shared" si="8"/>
        <v>Low</v>
      </c>
      <c r="H189" s="71">
        <v>0</v>
      </c>
      <c r="I189" s="57" t="s">
        <v>39</v>
      </c>
      <c r="J189" s="57" t="s">
        <v>40</v>
      </c>
      <c r="K189" s="57" t="str">
        <f>VLOOKUP($E189,$R$3:$Z$70,2,FALSE)</f>
        <v>C&amp;C GROUP PLC</v>
      </c>
      <c r="L189" s="59">
        <f>VLOOKUP($E189,$R$3:$Z$70,4,FALSE)</f>
        <v>41306</v>
      </c>
      <c r="M189" s="57" t="str">
        <f>VLOOKUP($E189,$R$3:$Z$70,5,FALSE)</f>
        <v>GCC</v>
      </c>
      <c r="N189" s="57" t="str">
        <f>VLOOKUP($E189,$R$3:$Z$70,6,FALSE)</f>
        <v xml:space="preserve">ISEQ OVERALL </v>
      </c>
      <c r="O189" s="57" t="str">
        <f>VLOOKUP($E189,$R$3:$Z$70,7,FALSE)</f>
        <v>Beverages</v>
      </c>
      <c r="P189" s="57" t="str">
        <f>VLOOKUP($E189,$R$3:$Z$70,8,FALSE)</f>
        <v>Republic Of Ireland</v>
      </c>
    </row>
    <row r="190" spans="1:16" x14ac:dyDescent="0.2">
      <c r="A190" s="63">
        <v>92929711643</v>
      </c>
      <c r="B190" s="57" t="s">
        <v>341</v>
      </c>
      <c r="C190" s="64">
        <v>194477521</v>
      </c>
      <c r="D190" s="59">
        <v>41334</v>
      </c>
      <c r="E190" s="63">
        <v>92929711643</v>
      </c>
      <c r="F190" s="71">
        <v>53</v>
      </c>
      <c r="G190" s="57" t="str">
        <f t="shared" si="8"/>
        <v>Low</v>
      </c>
      <c r="H190" s="71">
        <v>0</v>
      </c>
      <c r="I190" s="57" t="s">
        <v>48</v>
      </c>
      <c r="J190" s="57" t="s">
        <v>40</v>
      </c>
      <c r="K190" s="57" t="str">
        <f>VLOOKUP($E190,$R$3:$Z$70,2,FALSE)</f>
        <v>HICL INFRASTRUCTURE CO LTD (HSBC Infrastructure Co Ltd prior to 03/2011)</v>
      </c>
      <c r="L190" s="59">
        <f>VLOOKUP($E190,$R$3:$Z$70,4,FALSE)</f>
        <v>41334</v>
      </c>
      <c r="M190" s="57" t="str">
        <f>VLOOKUP($E190,$R$3:$Z$70,5,FALSE)</f>
        <v>HICL, HICC</v>
      </c>
      <c r="N190" s="57" t="str">
        <f>VLOOKUP($E190,$R$3:$Z$70,6,FALSE)</f>
        <v>FTSE 250(GBP)</v>
      </c>
      <c r="O190" s="57" t="str">
        <f>VLOOKUP($E190,$R$3:$Z$70,7,FALSE)</f>
        <v>Investment Companies</v>
      </c>
      <c r="P190" s="57" t="str">
        <f>VLOOKUP($E190,$R$3:$Z$70,8,FALSE)</f>
        <v>Guernsey</v>
      </c>
    </row>
    <row r="191" spans="1:16" x14ac:dyDescent="0.2">
      <c r="A191" s="63">
        <v>61851211498</v>
      </c>
      <c r="B191" s="57" t="s">
        <v>194</v>
      </c>
      <c r="C191" s="64">
        <v>3555806459</v>
      </c>
      <c r="D191" s="59">
        <v>41306</v>
      </c>
      <c r="E191" s="63">
        <v>61851211498</v>
      </c>
      <c r="F191" s="71">
        <v>65</v>
      </c>
      <c r="G191" s="57" t="str">
        <f t="shared" si="8"/>
        <v>Low</v>
      </c>
      <c r="H191" s="71">
        <v>0</v>
      </c>
      <c r="I191" s="57" t="s">
        <v>39</v>
      </c>
      <c r="J191" s="57" t="s">
        <v>40</v>
      </c>
      <c r="K191" s="57" t="str">
        <f>VLOOKUP($E191,$R$3:$Z$70,2,FALSE)</f>
        <v>C&amp;C GROUP PLC</v>
      </c>
      <c r="L191" s="59">
        <f>VLOOKUP($E191,$R$3:$Z$70,4,FALSE)</f>
        <v>41306</v>
      </c>
      <c r="M191" s="57" t="str">
        <f>VLOOKUP($E191,$R$3:$Z$70,5,FALSE)</f>
        <v>GCC</v>
      </c>
      <c r="N191" s="57" t="str">
        <f>VLOOKUP($E191,$R$3:$Z$70,6,FALSE)</f>
        <v xml:space="preserve">ISEQ OVERALL </v>
      </c>
      <c r="O191" s="57" t="str">
        <f>VLOOKUP($E191,$R$3:$Z$70,7,FALSE)</f>
        <v>Beverages</v>
      </c>
      <c r="P191" s="57" t="str">
        <f>VLOOKUP($E191,$R$3:$Z$70,8,FALSE)</f>
        <v>Republic Of Ireland</v>
      </c>
    </row>
    <row r="192" spans="1:16" x14ac:dyDescent="0.2">
      <c r="A192" s="63">
        <v>11563713933</v>
      </c>
      <c r="B192" s="57" t="s">
        <v>157</v>
      </c>
      <c r="C192" s="64">
        <v>6871268633</v>
      </c>
      <c r="D192" s="59">
        <v>41275</v>
      </c>
      <c r="E192" s="63">
        <v>11563713933</v>
      </c>
      <c r="F192" s="71">
        <v>0</v>
      </c>
      <c r="G192" s="57" t="str">
        <f t="shared" si="8"/>
        <v>Low</v>
      </c>
      <c r="H192" s="71">
        <v>0</v>
      </c>
      <c r="I192" s="57" t="s">
        <v>39</v>
      </c>
      <c r="J192" s="57" t="s">
        <v>40</v>
      </c>
      <c r="K192" s="57" t="str">
        <f>VLOOKUP($E192,$R$3:$Z$70,2,FALSE)</f>
        <v>BLACKROCK ABSOLUTE RETURN STRATEGIES LTD (De-listed 01/2013)</v>
      </c>
      <c r="L192" s="59">
        <f>VLOOKUP($E192,$R$3:$Z$70,4,FALSE)</f>
        <v>41275</v>
      </c>
      <c r="M192" s="57" t="str">
        <f>VLOOKUP($E192,$R$3:$Z$70,5,FALSE)</f>
        <v>BARS, BARU, , BARE</v>
      </c>
      <c r="N192" s="57">
        <f>VLOOKUP($E192,$R$3:$Z$70,6,FALSE)</f>
        <v>0</v>
      </c>
      <c r="O192" s="57" t="str">
        <f>VLOOKUP($E192,$R$3:$Z$70,7,FALSE)</f>
        <v>Investment Companies</v>
      </c>
      <c r="P192" s="57" t="str">
        <f>VLOOKUP($E192,$R$3:$Z$70,8,FALSE)</f>
        <v>Jersey</v>
      </c>
    </row>
    <row r="193" spans="1:16" x14ac:dyDescent="0.2">
      <c r="A193" s="63">
        <v>14435677780</v>
      </c>
      <c r="B193" s="57" t="s">
        <v>428</v>
      </c>
      <c r="C193" s="64">
        <v>52022511876</v>
      </c>
      <c r="D193" s="59">
        <v>41334</v>
      </c>
      <c r="E193" s="63">
        <v>14435677780</v>
      </c>
      <c r="F193" s="71">
        <v>36</v>
      </c>
      <c r="G193" s="57" t="str">
        <f t="shared" si="8"/>
        <v>Low</v>
      </c>
      <c r="H193" s="71">
        <v>0</v>
      </c>
      <c r="I193" s="57" t="s">
        <v>48</v>
      </c>
      <c r="J193" s="57" t="s">
        <v>40</v>
      </c>
      <c r="K193" s="57" t="str">
        <f>VLOOKUP($E193,$R$3:$Z$70,2,FALSE)</f>
        <v>MAX PROPERTY GROUP PLC</v>
      </c>
      <c r="L193" s="59">
        <f>VLOOKUP($E193,$R$3:$Z$70,4,FALSE)</f>
        <v>41334</v>
      </c>
      <c r="M193" s="57" t="str">
        <f>VLOOKUP($E193,$R$3:$Z$70,5,FALSE)</f>
        <v>MAX</v>
      </c>
      <c r="N193" s="57" t="str">
        <f>VLOOKUP($E193,$R$3:$Z$70,6,FALSE)</f>
        <v>FTSE AIM(GBP)</v>
      </c>
      <c r="O193" s="57" t="str">
        <f>VLOOKUP($E193,$R$3:$Z$70,7,FALSE)</f>
        <v>Real Estate</v>
      </c>
      <c r="P193" s="57" t="str">
        <f>VLOOKUP($E193,$R$3:$Z$70,8,FALSE)</f>
        <v>Jersey</v>
      </c>
    </row>
    <row r="194" spans="1:16" x14ac:dyDescent="0.2">
      <c r="A194" s="63">
        <v>1352511658</v>
      </c>
      <c r="B194" s="57" t="s">
        <v>238</v>
      </c>
      <c r="C194" s="64">
        <v>73914966</v>
      </c>
      <c r="D194" s="59">
        <v>41334</v>
      </c>
      <c r="E194" s="63">
        <v>1352511658</v>
      </c>
      <c r="F194" s="71">
        <v>68</v>
      </c>
      <c r="G194" s="57" t="str">
        <f t="shared" si="8"/>
        <v>Low</v>
      </c>
      <c r="H194" s="71">
        <v>0</v>
      </c>
      <c r="I194" s="57" t="s">
        <v>39</v>
      </c>
      <c r="J194" s="57" t="s">
        <v>40</v>
      </c>
      <c r="K194" s="57" t="str">
        <f>VLOOKUP($E194,$R$3:$Z$70,2,FALSE)</f>
        <v>DCC PLC</v>
      </c>
      <c r="L194" s="59">
        <f>VLOOKUP($E194,$R$3:$Z$70,4,FALSE)</f>
        <v>41334</v>
      </c>
      <c r="M194" s="57" t="str">
        <f>VLOOKUP($E194,$R$3:$Z$70,5,FALSE)</f>
        <v>DCC</v>
      </c>
      <c r="N194" s="57" t="str">
        <f>VLOOKUP($E194,$R$3:$Z$70,6,FALSE)</f>
        <v>FTSE 250(GBP)</v>
      </c>
      <c r="O194" s="57" t="str">
        <f>VLOOKUP($E194,$R$3:$Z$70,7,FALSE)</f>
        <v>Business Services</v>
      </c>
      <c r="P194" s="57" t="str">
        <f>VLOOKUP($E194,$R$3:$Z$70,8,FALSE)</f>
        <v>Republic Of Ireland</v>
      </c>
    </row>
    <row r="195" spans="1:16" x14ac:dyDescent="0.2">
      <c r="A195" s="63">
        <v>9736716282</v>
      </c>
      <c r="B195" s="57" t="s">
        <v>674</v>
      </c>
      <c r="C195" s="64">
        <v>1075235967</v>
      </c>
      <c r="D195" s="59">
        <v>41548</v>
      </c>
      <c r="E195" s="63">
        <v>9736716282</v>
      </c>
      <c r="F195" s="71">
        <v>0</v>
      </c>
      <c r="G195" s="57" t="str">
        <f>VLOOKUP(F195,$AL$2:$AM$4,2,TRUE)</f>
        <v>Low</v>
      </c>
      <c r="H195" s="71">
        <v>0</v>
      </c>
      <c r="I195" s="57" t="s">
        <v>111</v>
      </c>
      <c r="J195" s="57" t="s">
        <v>40</v>
      </c>
      <c r="K195" s="57" t="str">
        <f>VLOOKUP($E195,$R$3:$Z$70,2,FALSE)</f>
        <v>WARNER CHILCOTT PLC (Warner Chilcott Ltd prior to 08/2009) (De-listed 10/2013)</v>
      </c>
      <c r="L195" s="59">
        <f>VLOOKUP($E195,$R$3:$Z$70,4,FALSE)</f>
        <v>41548</v>
      </c>
      <c r="M195" s="57" t="str">
        <f>VLOOKUP($E195,$R$3:$Z$70,5,FALSE)</f>
        <v>WCRX</v>
      </c>
      <c r="N195" s="57">
        <f>VLOOKUP($E195,$R$3:$Z$70,6,FALSE)</f>
        <v>0</v>
      </c>
      <c r="O195" s="57" t="str">
        <f>VLOOKUP($E195,$R$3:$Z$70,7,FALSE)</f>
        <v>Pharmaceuticals and Biotechnology</v>
      </c>
      <c r="P195" s="57" t="str">
        <f>VLOOKUP($E195,$R$3:$Z$70,8,FALSE)</f>
        <v>Republic Of Ireland</v>
      </c>
    </row>
    <row r="196" spans="1:16" x14ac:dyDescent="0.2">
      <c r="A196" s="63">
        <v>8592534606</v>
      </c>
      <c r="B196" s="57" t="s">
        <v>566</v>
      </c>
      <c r="C196" s="64">
        <v>51985411854</v>
      </c>
      <c r="D196" s="59">
        <v>41334</v>
      </c>
      <c r="E196" s="63">
        <v>8592534606</v>
      </c>
      <c r="F196" s="71">
        <v>0</v>
      </c>
      <c r="G196" s="57" t="str">
        <f>VLOOKUP(F196,$AL$2:$AM$4,2,TRUE)</f>
        <v>Low</v>
      </c>
      <c r="H196" s="71">
        <v>0</v>
      </c>
      <c r="I196" s="57" t="s">
        <v>44</v>
      </c>
      <c r="J196" s="57" t="s">
        <v>40</v>
      </c>
      <c r="K196" s="57" t="str">
        <f>VLOOKUP($E196,$R$3:$Z$70,2,FALSE)</f>
        <v>SCHRODER REAL ESTATE INVESTMENT TRUST LTD (Invista Foundation Property Trust Ltd prior to 03/2012)</v>
      </c>
      <c r="L196" s="59">
        <f>VLOOKUP($E196,$R$3:$Z$70,4,FALSE)</f>
        <v>41334</v>
      </c>
      <c r="M196" s="57" t="str">
        <f>VLOOKUP($E196,$R$3:$Z$70,5,FALSE)</f>
        <v>SREI</v>
      </c>
      <c r="N196" s="57" t="str">
        <f>VLOOKUP($E196,$R$3:$Z$70,6,FALSE)</f>
        <v>FTSE SMALL CAP</v>
      </c>
      <c r="O196" s="57" t="str">
        <f>VLOOKUP($E196,$R$3:$Z$70,7,FALSE)</f>
        <v>Real Estate</v>
      </c>
      <c r="P196" s="57" t="str">
        <f>VLOOKUP($E196,$R$3:$Z$70,8,FALSE)</f>
        <v>Guernsey</v>
      </c>
    </row>
    <row r="197" spans="1:16" x14ac:dyDescent="0.2">
      <c r="A197" s="63">
        <v>11443243712</v>
      </c>
      <c r="B197" s="57" t="s">
        <v>95</v>
      </c>
      <c r="C197" s="64">
        <v>63723012830</v>
      </c>
      <c r="D197" s="59">
        <v>41426</v>
      </c>
      <c r="E197" s="63">
        <v>11443243712</v>
      </c>
      <c r="F197" s="71">
        <v>27</v>
      </c>
      <c r="G197" s="57" t="str">
        <f>VLOOKUP(F197,$AL$2:$AM$4,2,TRUE)</f>
        <v>Low</v>
      </c>
      <c r="H197" s="71">
        <v>0</v>
      </c>
      <c r="I197" s="57" t="s">
        <v>39</v>
      </c>
      <c r="J197" s="57" t="s">
        <v>40</v>
      </c>
      <c r="K197" s="57" t="str">
        <f>VLOOKUP($E197,$R$3:$Z$70,2,FALSE)</f>
        <v>ADVANCE FRONTIER MARKETS FUND LTD</v>
      </c>
      <c r="L197" s="59">
        <f>VLOOKUP($E197,$R$3:$Z$70,4,FALSE)</f>
        <v>41426</v>
      </c>
      <c r="M197" s="57" t="str">
        <f>VLOOKUP($E197,$R$3:$Z$70,5,FALSE)</f>
        <v>AFMF</v>
      </c>
      <c r="N197" s="57" t="str">
        <f>VLOOKUP($E197,$R$3:$Z$70,6,FALSE)</f>
        <v>FTSE AIM(GBP)</v>
      </c>
      <c r="O197" s="57" t="str">
        <f>VLOOKUP($E197,$R$3:$Z$70,7,FALSE)</f>
        <v>Investment Companies</v>
      </c>
      <c r="P197" s="57" t="str">
        <f>VLOOKUP($E197,$R$3:$Z$70,8,FALSE)</f>
        <v>Guernsey</v>
      </c>
    </row>
    <row r="198" spans="1:16" x14ac:dyDescent="0.2">
      <c r="A198" s="63">
        <v>91876210847</v>
      </c>
      <c r="B198" s="57" t="s">
        <v>95</v>
      </c>
      <c r="C198" s="64">
        <v>63723012830</v>
      </c>
      <c r="D198" s="59">
        <v>41334</v>
      </c>
      <c r="E198" s="63">
        <v>91876210847</v>
      </c>
      <c r="F198" s="71">
        <v>43</v>
      </c>
      <c r="G198" s="57" t="str">
        <f>VLOOKUP(F198,$AL$2:$AM$4,2,TRUE)</f>
        <v>Low</v>
      </c>
      <c r="H198" s="71">
        <v>0</v>
      </c>
      <c r="I198" s="57" t="s">
        <v>39</v>
      </c>
      <c r="J198" s="57" t="s">
        <v>40</v>
      </c>
      <c r="K198" s="57" t="str">
        <f>VLOOKUP($E198,$R$3:$Z$70,2,FALSE)</f>
        <v>AURORA RUSSIA LTD</v>
      </c>
      <c r="L198" s="59">
        <f>VLOOKUP($E198,$R$3:$Z$70,4,FALSE)</f>
        <v>41334</v>
      </c>
      <c r="M198" s="57" t="str">
        <f>VLOOKUP($E198,$R$3:$Z$70,5,FALSE)</f>
        <v>AURR</v>
      </c>
      <c r="N198" s="57" t="str">
        <f>VLOOKUP($E198,$R$3:$Z$70,6,FALSE)</f>
        <v>FTSE AIM(GBP)</v>
      </c>
      <c r="O198" s="57" t="str">
        <f>VLOOKUP($E198,$R$3:$Z$70,7,FALSE)</f>
        <v>Speciality &amp; Other Finance</v>
      </c>
      <c r="P198" s="57" t="str">
        <f>VLOOKUP($E198,$R$3:$Z$70,8,FALSE)</f>
        <v>Guernsey</v>
      </c>
    </row>
    <row r="199" spans="1:16" x14ac:dyDescent="0.2">
      <c r="A199" s="63">
        <v>14541873</v>
      </c>
      <c r="B199" s="57" t="s">
        <v>62</v>
      </c>
      <c r="C199" s="64">
        <v>175105566</v>
      </c>
      <c r="D199" s="59">
        <v>41365</v>
      </c>
      <c r="E199" s="63">
        <v>14541873</v>
      </c>
      <c r="F199" s="71">
        <v>49</v>
      </c>
      <c r="G199" s="57" t="str">
        <f>VLOOKUP(F199,$AL$2:$AM$4,2,TRUE)</f>
        <v>Low</v>
      </c>
      <c r="H199" s="71">
        <v>0</v>
      </c>
      <c r="I199" s="57" t="s">
        <v>39</v>
      </c>
      <c r="J199" s="57" t="s">
        <v>40</v>
      </c>
      <c r="K199" s="57" t="str">
        <f>VLOOKUP($E199,$R$3:$Z$70,2,FALSE)</f>
        <v>ABBEY PLC</v>
      </c>
      <c r="L199" s="59">
        <f>VLOOKUP($E199,$R$3:$Z$70,4,FALSE)</f>
        <v>41365</v>
      </c>
      <c r="M199" s="57" t="str">
        <f>VLOOKUP($E199,$R$3:$Z$70,5,FALSE)</f>
        <v>ABBY, DOY</v>
      </c>
      <c r="N199" s="57" t="str">
        <f>VLOOKUP($E199,$R$3:$Z$70,6,FALSE)</f>
        <v xml:space="preserve">FTSE AIM(GBP), ISEQ OVERALL </v>
      </c>
      <c r="O199" s="57" t="str">
        <f>VLOOKUP($E199,$R$3:$Z$70,7,FALSE)</f>
        <v>Construction &amp; Building Materials</v>
      </c>
      <c r="P199" s="57" t="str">
        <f>VLOOKUP($E199,$R$3:$Z$70,8,FALSE)</f>
        <v>Republic Of Ireland</v>
      </c>
    </row>
    <row r="200" spans="1:16" x14ac:dyDescent="0.2">
      <c r="A200" s="63">
        <v>310897322</v>
      </c>
      <c r="B200" s="57" t="s">
        <v>490</v>
      </c>
      <c r="C200" s="64">
        <v>1491112404</v>
      </c>
      <c r="D200" s="59">
        <v>41334</v>
      </c>
      <c r="E200" s="63">
        <v>310897322</v>
      </c>
      <c r="F200" s="71">
        <v>21</v>
      </c>
      <c r="G200" s="57" t="str">
        <f>VLOOKUP(F200,$AL$2:$AM$4,2,TRUE)</f>
        <v>Low</v>
      </c>
      <c r="H200" s="71">
        <v>0</v>
      </c>
      <c r="I200" s="57" t="s">
        <v>39</v>
      </c>
      <c r="J200" s="57" t="s">
        <v>40</v>
      </c>
      <c r="K200" s="57" t="str">
        <f>VLOOKUP($E200,$R$3:$Z$70,2,FALSE)</f>
        <v>ORYX INTERNATIONAL GROWTH FUND LTD</v>
      </c>
      <c r="L200" s="59">
        <f>VLOOKUP($E200,$R$3:$Z$70,4,FALSE)</f>
        <v>41334</v>
      </c>
      <c r="M200" s="57" t="str">
        <f>VLOOKUP($E200,$R$3:$Z$70,5,FALSE)</f>
        <v>OIG</v>
      </c>
      <c r="N200" s="57">
        <f>VLOOKUP($E200,$R$3:$Z$70,6,FALSE)</f>
        <v>0</v>
      </c>
      <c r="O200" s="57" t="str">
        <f>VLOOKUP($E200,$R$3:$Z$70,7,FALSE)</f>
        <v>Investment Companies</v>
      </c>
      <c r="P200" s="57" t="str">
        <f>VLOOKUP($E200,$R$3:$Z$70,8,FALSE)</f>
        <v>Guernsey</v>
      </c>
    </row>
    <row r="201" spans="1:16" x14ac:dyDescent="0.2">
      <c r="A201" s="63">
        <v>310897322</v>
      </c>
      <c r="B201" s="57" t="s">
        <v>492</v>
      </c>
      <c r="C201" s="64">
        <v>40671311165</v>
      </c>
      <c r="D201" s="59">
        <v>41334</v>
      </c>
      <c r="E201" s="63">
        <v>310897322</v>
      </c>
      <c r="F201" s="71">
        <v>21</v>
      </c>
      <c r="G201" s="57" t="str">
        <f>VLOOKUP(F201,$AL$2:$AM$4,2,TRUE)</f>
        <v>Low</v>
      </c>
      <c r="H201" s="71">
        <v>0</v>
      </c>
      <c r="I201" s="57" t="s">
        <v>39</v>
      </c>
      <c r="J201" s="57" t="s">
        <v>40</v>
      </c>
      <c r="K201" s="57" t="str">
        <f>VLOOKUP($E201,$R$3:$Z$70,2,FALSE)</f>
        <v>ORYX INTERNATIONAL GROWTH FUND LTD</v>
      </c>
      <c r="L201" s="59">
        <f>VLOOKUP($E201,$R$3:$Z$70,4,FALSE)</f>
        <v>41334</v>
      </c>
      <c r="M201" s="57" t="str">
        <f>VLOOKUP($E201,$R$3:$Z$70,5,FALSE)</f>
        <v>OIG</v>
      </c>
      <c r="N201" s="57">
        <f>VLOOKUP($E201,$R$3:$Z$70,6,FALSE)</f>
        <v>0</v>
      </c>
      <c r="O201" s="57" t="str">
        <f>VLOOKUP($E201,$R$3:$Z$70,7,FALSE)</f>
        <v>Investment Companies</v>
      </c>
      <c r="P201" s="57" t="str">
        <f>VLOOKUP($E201,$R$3:$Z$70,8,FALSE)</f>
        <v>Guernsey</v>
      </c>
    </row>
    <row r="202" spans="1:16" x14ac:dyDescent="0.2">
      <c r="A202" s="63">
        <v>288904838</v>
      </c>
      <c r="B202" s="57" t="s">
        <v>439</v>
      </c>
      <c r="C202" s="64">
        <v>10238111141</v>
      </c>
      <c r="D202" s="59">
        <v>41334</v>
      </c>
      <c r="E202" s="63">
        <v>288904838</v>
      </c>
      <c r="F202" s="71">
        <v>7</v>
      </c>
      <c r="G202" s="57" t="str">
        <f>VLOOKUP(F202,$AL$2:$AM$4,2,TRUE)</f>
        <v>Low</v>
      </c>
      <c r="H202" s="71">
        <v>0</v>
      </c>
      <c r="I202" s="57" t="s">
        <v>39</v>
      </c>
      <c r="J202" s="57" t="s">
        <v>40</v>
      </c>
      <c r="K202" s="57" t="str">
        <f>VLOOKUP($E202,$R$3:$Z$70,2,FALSE)</f>
        <v>NATIONAL GRID PLC (National Grid Transco prior to 07/2005)</v>
      </c>
      <c r="L202" s="59">
        <f>VLOOKUP($E202,$R$3:$Z$70,4,FALSE)</f>
        <v>41334</v>
      </c>
      <c r="M202" s="57" t="str">
        <f>VLOOKUP($E202,$R$3:$Z$70,5,FALSE)</f>
        <v>NG., NGG</v>
      </c>
      <c r="N202" s="57" t="str">
        <f>VLOOKUP($E202,$R$3:$Z$70,6,FALSE)</f>
        <v>EUROTOP 100, FTSE 100 (GBP)</v>
      </c>
      <c r="O202" s="57" t="str">
        <f>VLOOKUP($E202,$R$3:$Z$70,7,FALSE)</f>
        <v>Electricity</v>
      </c>
      <c r="P202" s="57" t="str">
        <f>VLOOKUP($E202,$R$3:$Z$70,8,FALSE)</f>
        <v>United Kingdom - England</v>
      </c>
    </row>
    <row r="203" spans="1:16" x14ac:dyDescent="0.2">
      <c r="A203" s="63">
        <v>10768371951</v>
      </c>
      <c r="B203" s="57" t="s">
        <v>595</v>
      </c>
      <c r="C203" s="64">
        <v>63568612725</v>
      </c>
      <c r="D203" s="59">
        <v>41426</v>
      </c>
      <c r="E203" s="63">
        <v>10768371951</v>
      </c>
      <c r="F203" s="71">
        <v>0</v>
      </c>
      <c r="G203" s="57" t="str">
        <f>VLOOKUP(F203,$AL$2:$AM$4,2,TRUE)</f>
        <v>Low</v>
      </c>
      <c r="H203" s="71">
        <v>0</v>
      </c>
      <c r="I203" s="57" t="s">
        <v>44</v>
      </c>
      <c r="J203" s="57" t="s">
        <v>40</v>
      </c>
      <c r="K203" s="57" t="str">
        <f>VLOOKUP($E203,$R$3:$Z$70,2,FALSE)</f>
        <v>SILANIS INTERNATIONAL LTD (De-listed 06/2013)</v>
      </c>
      <c r="L203" s="59">
        <f>VLOOKUP($E203,$R$3:$Z$70,4,FALSE)</f>
        <v>41426</v>
      </c>
      <c r="M203" s="57" t="str">
        <f>VLOOKUP($E203,$R$3:$Z$70,5,FALSE)</f>
        <v>SNS</v>
      </c>
      <c r="N203" s="57">
        <f>VLOOKUP($E203,$R$3:$Z$70,6,FALSE)</f>
        <v>0</v>
      </c>
      <c r="O203" s="57" t="str">
        <f>VLOOKUP($E203,$R$3:$Z$70,7,FALSE)</f>
        <v>Software &amp; Computer Services</v>
      </c>
      <c r="P203" s="57" t="str">
        <f>VLOOKUP($E203,$R$3:$Z$70,8,FALSE)</f>
        <v>Jersey</v>
      </c>
    </row>
    <row r="204" spans="1:16" x14ac:dyDescent="0.2">
      <c r="A204" s="63">
        <v>5693507164</v>
      </c>
      <c r="B204" s="57" t="s">
        <v>130</v>
      </c>
      <c r="C204" s="64">
        <v>5440013522</v>
      </c>
      <c r="D204" s="59">
        <v>41334</v>
      </c>
      <c r="E204" s="63">
        <v>5693507164</v>
      </c>
      <c r="F204" s="71">
        <v>45</v>
      </c>
      <c r="G204" s="57" t="str">
        <f>VLOOKUP(F204,$AL$2:$AM$4,2,TRUE)</f>
        <v>Low</v>
      </c>
      <c r="H204" s="71">
        <v>23</v>
      </c>
      <c r="I204" s="57" t="s">
        <v>131</v>
      </c>
      <c r="J204" s="57" t="s">
        <v>56</v>
      </c>
      <c r="K204" s="57" t="str">
        <f>VLOOKUP($E204,$R$3:$Z$70,2,FALSE)</f>
        <v>ASSURA GROUP LTD (Medical Property Investment Fund Ltd prior to 11/2006)</v>
      </c>
      <c r="L204" s="59">
        <f>VLOOKUP($E204,$R$3:$Z$70,4,FALSE)</f>
        <v>41334</v>
      </c>
      <c r="M204" s="57" t="str">
        <f>VLOOKUP($E204,$R$3:$Z$70,5,FALSE)</f>
        <v>AGR</v>
      </c>
      <c r="N204" s="57">
        <f>VLOOKUP($E204,$R$3:$Z$70,6,FALSE)</f>
        <v>0</v>
      </c>
      <c r="O204" s="57" t="str">
        <f>VLOOKUP($E204,$R$3:$Z$70,7,FALSE)</f>
        <v>Real Estate</v>
      </c>
      <c r="P204" s="57" t="str">
        <f>VLOOKUP($E204,$R$3:$Z$70,8,FALSE)</f>
        <v>Guernsey</v>
      </c>
    </row>
    <row r="205" spans="1:16" x14ac:dyDescent="0.2">
      <c r="A205" s="63">
        <v>61851211498</v>
      </c>
      <c r="B205" s="57" t="s">
        <v>188</v>
      </c>
      <c r="C205" s="64">
        <v>11974534656</v>
      </c>
      <c r="D205" s="59">
        <v>41306</v>
      </c>
      <c r="E205" s="63">
        <v>61851211498</v>
      </c>
      <c r="F205" s="71">
        <v>130</v>
      </c>
      <c r="G205" s="57" t="str">
        <f>VLOOKUP(F205,$AL$2:$AM$4,2,TRUE)</f>
        <v>Middle</v>
      </c>
      <c r="H205" s="71">
        <v>0</v>
      </c>
      <c r="I205" s="57" t="s">
        <v>189</v>
      </c>
      <c r="J205" s="57" t="s">
        <v>56</v>
      </c>
      <c r="K205" s="57" t="str">
        <f>VLOOKUP($E205,$R$3:$Z$70,2,FALSE)</f>
        <v>C&amp;C GROUP PLC</v>
      </c>
      <c r="L205" s="59">
        <f>VLOOKUP($E205,$R$3:$Z$70,4,FALSE)</f>
        <v>41306</v>
      </c>
      <c r="M205" s="57" t="str">
        <f>VLOOKUP($E205,$R$3:$Z$70,5,FALSE)</f>
        <v>GCC</v>
      </c>
      <c r="N205" s="57" t="str">
        <f>VLOOKUP($E205,$R$3:$Z$70,6,FALSE)</f>
        <v xml:space="preserve">ISEQ OVERALL </v>
      </c>
      <c r="O205" s="57" t="str">
        <f>VLOOKUP($E205,$R$3:$Z$70,7,FALSE)</f>
        <v>Beverages</v>
      </c>
      <c r="P205" s="57" t="str">
        <f>VLOOKUP($E205,$R$3:$Z$70,8,FALSE)</f>
        <v>Republic Of Ireland</v>
      </c>
    </row>
    <row r="206" spans="1:16" x14ac:dyDescent="0.2">
      <c r="A206" s="63">
        <v>221429705</v>
      </c>
      <c r="B206" s="57" t="s">
        <v>367</v>
      </c>
      <c r="C206" s="64">
        <v>62967812303</v>
      </c>
      <c r="D206" s="59">
        <v>41275</v>
      </c>
      <c r="E206" s="63">
        <v>221429705</v>
      </c>
      <c r="F206" s="71">
        <v>107</v>
      </c>
      <c r="G206" s="57" t="str">
        <f>VLOOKUP(F206,$AL$2:$AM$4,2,TRUE)</f>
        <v>Low</v>
      </c>
      <c r="H206" s="71">
        <v>0</v>
      </c>
      <c r="I206" s="57" t="s">
        <v>368</v>
      </c>
      <c r="J206" s="57" t="s">
        <v>40</v>
      </c>
      <c r="K206" s="57" t="str">
        <f>VLOOKUP($E206,$R$3:$Z$70,2,FALSE)</f>
        <v>INDITEX - INDUSTRIA DE DISENO TEXTIL SA</v>
      </c>
      <c r="L206" s="59">
        <f>VLOOKUP($E206,$R$3:$Z$70,4,FALSE)</f>
        <v>41275</v>
      </c>
      <c r="M206" s="57" t="str">
        <f>VLOOKUP($E206,$R$3:$Z$70,5,FALSE)</f>
        <v>ITX</v>
      </c>
      <c r="N206" s="57" t="str">
        <f>VLOOKUP($E206,$R$3:$Z$70,6,FALSE)</f>
        <v xml:space="preserve">BCN GLOBAL 100, EUROTOP 100, IBEX 35 , IGBM </v>
      </c>
      <c r="O206" s="57" t="str">
        <f>VLOOKUP($E206,$R$3:$Z$70,7,FALSE)</f>
        <v>General Retailers</v>
      </c>
      <c r="P206" s="57" t="str">
        <f>VLOOKUP($E206,$R$3:$Z$70,8,FALSE)</f>
        <v>Spain</v>
      </c>
    </row>
    <row r="207" spans="1:16" x14ac:dyDescent="0.2">
      <c r="A207" s="63">
        <v>8804187367</v>
      </c>
      <c r="B207" s="57" t="s">
        <v>485</v>
      </c>
      <c r="C207" s="64">
        <v>11410763629</v>
      </c>
      <c r="D207" s="59">
        <v>41275</v>
      </c>
      <c r="E207" s="63">
        <v>8804187367</v>
      </c>
      <c r="F207" s="71">
        <v>0</v>
      </c>
      <c r="G207" s="57" t="str">
        <f>VLOOKUP(F207,$AL$2:$AM$4,2,TRUE)</f>
        <v>Low</v>
      </c>
      <c r="H207" s="71">
        <v>0</v>
      </c>
      <c r="I207" s="57" t="s">
        <v>89</v>
      </c>
      <c r="J207" s="57" t="s">
        <v>40</v>
      </c>
      <c r="K207" s="57" t="str">
        <f>VLOOKUP($E207,$R$3:$Z$70,2,FALSE)</f>
        <v>ORCHID DEVELOPMENTS GROUP LTD (De-listed 01/2013)</v>
      </c>
      <c r="L207" s="59">
        <f>VLOOKUP($E207,$R$3:$Z$70,4,FALSE)</f>
        <v>41275</v>
      </c>
      <c r="M207" s="57" t="str">
        <f>VLOOKUP($E207,$R$3:$Z$70,5,FALSE)</f>
        <v>OCH</v>
      </c>
      <c r="N207" s="57">
        <f>VLOOKUP($E207,$R$3:$Z$70,6,FALSE)</f>
        <v>0</v>
      </c>
      <c r="O207" s="57" t="str">
        <f>VLOOKUP($E207,$R$3:$Z$70,7,FALSE)</f>
        <v>Real Estate</v>
      </c>
      <c r="P207" s="57" t="str">
        <f>VLOOKUP($E207,$R$3:$Z$70,8,FALSE)</f>
        <v>Bulgaria</v>
      </c>
    </row>
    <row r="208" spans="1:16" x14ac:dyDescent="0.2">
      <c r="A208" s="63">
        <v>221429705</v>
      </c>
      <c r="B208" s="57" t="s">
        <v>360</v>
      </c>
      <c r="C208" s="64">
        <v>32367716</v>
      </c>
      <c r="D208" s="59">
        <v>41275</v>
      </c>
      <c r="E208" s="63">
        <v>221429705</v>
      </c>
      <c r="F208" s="71">
        <v>100</v>
      </c>
      <c r="G208" s="57" t="str">
        <f>VLOOKUP(F208,$AL$2:$AM$4,2,TRUE)</f>
        <v>Low</v>
      </c>
      <c r="H208" s="71">
        <v>0</v>
      </c>
      <c r="I208" s="57" t="s">
        <v>111</v>
      </c>
      <c r="J208" s="57" t="s">
        <v>40</v>
      </c>
      <c r="K208" s="57" t="str">
        <f>VLOOKUP($E208,$R$3:$Z$70,2,FALSE)</f>
        <v>INDITEX - INDUSTRIA DE DISENO TEXTIL SA</v>
      </c>
      <c r="L208" s="59">
        <f>VLOOKUP($E208,$R$3:$Z$70,4,FALSE)</f>
        <v>41275</v>
      </c>
      <c r="M208" s="57" t="str">
        <f>VLOOKUP($E208,$R$3:$Z$70,5,FALSE)</f>
        <v>ITX</v>
      </c>
      <c r="N208" s="57" t="str">
        <f>VLOOKUP($E208,$R$3:$Z$70,6,FALSE)</f>
        <v xml:space="preserve">BCN GLOBAL 100, EUROTOP 100, IBEX 35 , IGBM </v>
      </c>
      <c r="O208" s="57" t="str">
        <f>VLOOKUP($E208,$R$3:$Z$70,7,FALSE)</f>
        <v>General Retailers</v>
      </c>
      <c r="P208" s="57" t="str">
        <f>VLOOKUP($E208,$R$3:$Z$70,8,FALSE)</f>
        <v>Spain</v>
      </c>
    </row>
    <row r="209" spans="1:16" x14ac:dyDescent="0.2">
      <c r="A209" s="63">
        <v>92231311118</v>
      </c>
      <c r="B209" s="57" t="s">
        <v>295</v>
      </c>
      <c r="C209" s="64">
        <v>442788864</v>
      </c>
      <c r="D209" s="59">
        <v>41334</v>
      </c>
      <c r="E209" s="63">
        <v>92231311118</v>
      </c>
      <c r="F209" s="71">
        <v>121</v>
      </c>
      <c r="G209" s="57" t="str">
        <f>VLOOKUP(F209,$AL$2:$AM$4,2,TRUE)</f>
        <v>Low</v>
      </c>
      <c r="H209" s="71">
        <v>0</v>
      </c>
      <c r="I209" s="57" t="s">
        <v>39</v>
      </c>
      <c r="J209" s="57" t="s">
        <v>40</v>
      </c>
      <c r="K209" s="57" t="str">
        <f>VLOOKUP($E209,$R$3:$Z$70,2,FALSE)</f>
        <v>EXPERIAN PLC (Experian Group Ltd prior to 07/2008)</v>
      </c>
      <c r="L209" s="59">
        <f>VLOOKUP($E209,$R$3:$Z$70,4,FALSE)</f>
        <v>41334</v>
      </c>
      <c r="M209" s="57" t="str">
        <f>VLOOKUP($E209,$R$3:$Z$70,5,FALSE)</f>
        <v>EXPN</v>
      </c>
      <c r="N209" s="57" t="str">
        <f>VLOOKUP($E209,$R$3:$Z$70,6,FALSE)</f>
        <v>FTSE 100 (GBP)</v>
      </c>
      <c r="O209" s="57" t="str">
        <f>VLOOKUP($E209,$R$3:$Z$70,7,FALSE)</f>
        <v>Business Services</v>
      </c>
      <c r="P209" s="57" t="str">
        <f>VLOOKUP($E209,$R$3:$Z$70,8,FALSE)</f>
        <v>Jersey</v>
      </c>
    </row>
    <row r="210" spans="1:16" x14ac:dyDescent="0.2">
      <c r="A210" s="63">
        <v>3492110464</v>
      </c>
      <c r="B210" s="57" t="s">
        <v>536</v>
      </c>
      <c r="C210" s="64">
        <v>13414566645</v>
      </c>
      <c r="D210" s="59">
        <v>41334</v>
      </c>
      <c r="E210" s="63">
        <v>3492110464</v>
      </c>
      <c r="F210" s="71">
        <v>35</v>
      </c>
      <c r="G210" s="57" t="str">
        <f>VLOOKUP(F210,$AL$2:$AM$4,2,TRUE)</f>
        <v>Low</v>
      </c>
      <c r="H210" s="71">
        <v>0</v>
      </c>
      <c r="I210" s="57" t="s">
        <v>39</v>
      </c>
      <c r="J210" s="57" t="s">
        <v>40</v>
      </c>
      <c r="K210" s="57" t="str">
        <f>VLOOKUP($E210,$R$3:$Z$70,2,FALSE)</f>
        <v>RYANAIR HOLDINGS PLC</v>
      </c>
      <c r="L210" s="59">
        <f>VLOOKUP($E210,$R$3:$Z$70,4,FALSE)</f>
        <v>41334</v>
      </c>
      <c r="M210" s="57" t="str">
        <f>VLOOKUP($E210,$R$3:$Z$70,5,FALSE)</f>
        <v>RY4B, RYAAY</v>
      </c>
      <c r="N210" s="57" t="str">
        <f>VLOOKUP($E210,$R$3:$Z$70,6,FALSE)</f>
        <v xml:space="preserve">ISEQ OVERALL </v>
      </c>
      <c r="O210" s="57" t="str">
        <f>VLOOKUP($E210,$R$3:$Z$70,7,FALSE)</f>
        <v>Transport</v>
      </c>
      <c r="P210" s="57" t="str">
        <f>VLOOKUP($E210,$R$3:$Z$70,8,FALSE)</f>
        <v>Republic Of Ireland</v>
      </c>
    </row>
    <row r="211" spans="1:16" x14ac:dyDescent="0.2">
      <c r="A211" s="63">
        <v>10768371951</v>
      </c>
      <c r="B211" s="57" t="s">
        <v>597</v>
      </c>
      <c r="C211" s="64">
        <v>6451553009</v>
      </c>
      <c r="D211" s="59">
        <v>41426</v>
      </c>
      <c r="E211" s="63">
        <v>10768371951</v>
      </c>
      <c r="F211" s="71">
        <v>0</v>
      </c>
      <c r="G211" s="57" t="str">
        <f>VLOOKUP(F211,$AL$2:$AM$4,2,TRUE)</f>
        <v>Low</v>
      </c>
      <c r="H211" s="71">
        <v>0</v>
      </c>
      <c r="I211" s="57" t="s">
        <v>44</v>
      </c>
      <c r="J211" s="57" t="s">
        <v>40</v>
      </c>
      <c r="K211" s="57" t="str">
        <f>VLOOKUP($E211,$R$3:$Z$70,2,FALSE)</f>
        <v>SILANIS INTERNATIONAL LTD (De-listed 06/2013)</v>
      </c>
      <c r="L211" s="59">
        <f>VLOOKUP($E211,$R$3:$Z$70,4,FALSE)</f>
        <v>41426</v>
      </c>
      <c r="M211" s="57" t="str">
        <f>VLOOKUP($E211,$R$3:$Z$70,5,FALSE)</f>
        <v>SNS</v>
      </c>
      <c r="N211" s="57">
        <f>VLOOKUP($E211,$R$3:$Z$70,6,FALSE)</f>
        <v>0</v>
      </c>
      <c r="O211" s="57" t="str">
        <f>VLOOKUP($E211,$R$3:$Z$70,7,FALSE)</f>
        <v>Software &amp; Computer Services</v>
      </c>
      <c r="P211" s="57" t="str">
        <f>VLOOKUP($E211,$R$3:$Z$70,8,FALSE)</f>
        <v>Jersey</v>
      </c>
    </row>
    <row r="212" spans="1:16" x14ac:dyDescent="0.2">
      <c r="A212" s="63">
        <v>91432810497</v>
      </c>
      <c r="B212" s="57" t="s">
        <v>279</v>
      </c>
      <c r="C212" s="64">
        <v>5375421708</v>
      </c>
      <c r="D212" s="59">
        <v>41334</v>
      </c>
      <c r="E212" s="63">
        <v>91432810497</v>
      </c>
      <c r="F212" s="71">
        <v>362</v>
      </c>
      <c r="G212" s="57" t="str">
        <f>VLOOKUP(F212,$AL$2:$AM$4,2,TRUE)</f>
        <v>High</v>
      </c>
      <c r="H212" s="71">
        <v>0</v>
      </c>
      <c r="I212" s="57" t="s">
        <v>280</v>
      </c>
      <c r="J212" s="57" t="s">
        <v>56</v>
      </c>
      <c r="K212" s="57" t="str">
        <f>VLOOKUP($E212,$R$3:$Z$70,2,FALSE)</f>
        <v>EROS INTERNATIONAL PLC</v>
      </c>
      <c r="L212" s="59">
        <f>VLOOKUP($E212,$R$3:$Z$70,4,FALSE)</f>
        <v>41334</v>
      </c>
      <c r="M212" s="57" t="str">
        <f>VLOOKUP($E212,$R$3:$Z$70,5,FALSE)</f>
        <v>EROS</v>
      </c>
      <c r="N212" s="57" t="str">
        <f>VLOOKUP($E212,$R$3:$Z$70,6,FALSE)</f>
        <v>FTSE AIM(GBP)</v>
      </c>
      <c r="O212" s="57" t="str">
        <f>VLOOKUP($E212,$R$3:$Z$70,7,FALSE)</f>
        <v>Media &amp; Entertainment</v>
      </c>
      <c r="P212" s="57" t="str">
        <f>VLOOKUP($E212,$R$3:$Z$70,8,FALSE)</f>
        <v>Isle Of Man</v>
      </c>
    </row>
    <row r="213" spans="1:16" x14ac:dyDescent="0.2">
      <c r="A213" s="63">
        <v>88776231</v>
      </c>
      <c r="B213" s="57" t="s">
        <v>180</v>
      </c>
      <c r="C213" s="64">
        <v>3541496282</v>
      </c>
      <c r="D213" s="59">
        <v>41334</v>
      </c>
      <c r="E213" s="63">
        <v>88776231</v>
      </c>
      <c r="F213" s="71">
        <v>89</v>
      </c>
      <c r="G213" s="57" t="str">
        <f>VLOOKUP(F213,$AL$2:$AM$4,2,TRUE)</f>
        <v>Low</v>
      </c>
      <c r="H213" s="71">
        <v>0</v>
      </c>
      <c r="I213" s="57" t="s">
        <v>39</v>
      </c>
      <c r="J213" s="57" t="s">
        <v>40</v>
      </c>
      <c r="K213" s="57" t="str">
        <f>VLOOKUP($E213,$R$3:$Z$70,2,FALSE)</f>
        <v>BT GROUP PLC</v>
      </c>
      <c r="L213" s="59">
        <f>VLOOKUP($E213,$R$3:$Z$70,4,FALSE)</f>
        <v>41334</v>
      </c>
      <c r="M213" s="57" t="str">
        <f>VLOOKUP($E213,$R$3:$Z$70,5,FALSE)</f>
        <v xml:space="preserve">BT.A, </v>
      </c>
      <c r="N213" s="57" t="str">
        <f>VLOOKUP($E213,$R$3:$Z$70,6,FALSE)</f>
        <v>EUROTOP 100, FTSE 100 (GBP), FTSE TECHMARK ALL-SHARE</v>
      </c>
      <c r="O213" s="57" t="str">
        <f>VLOOKUP($E213,$R$3:$Z$70,7,FALSE)</f>
        <v>Telecommunication Services</v>
      </c>
      <c r="P213" s="57" t="str">
        <f>VLOOKUP($E213,$R$3:$Z$70,8,FALSE)</f>
        <v>United Kingdom - England</v>
      </c>
    </row>
    <row r="214" spans="1:16" x14ac:dyDescent="0.2">
      <c r="A214" s="63">
        <v>391982606</v>
      </c>
      <c r="B214" s="57" t="s">
        <v>624</v>
      </c>
      <c r="C214" s="64">
        <v>73354291</v>
      </c>
      <c r="D214" s="59">
        <v>41306</v>
      </c>
      <c r="E214" s="63">
        <v>391982606</v>
      </c>
      <c r="F214" s="71">
        <v>0</v>
      </c>
      <c r="G214" s="57" t="str">
        <f>VLOOKUP(F214,$AL$2:$AM$4,2,TRUE)</f>
        <v>Low</v>
      </c>
      <c r="H214" s="71">
        <v>0</v>
      </c>
      <c r="I214" s="57" t="s">
        <v>39</v>
      </c>
      <c r="J214" s="57" t="s">
        <v>40</v>
      </c>
      <c r="K214" s="57" t="str">
        <f>VLOOKUP($E214,$R$3:$Z$70,2,FALSE)</f>
        <v>TESCO PLC</v>
      </c>
      <c r="L214" s="59">
        <f>VLOOKUP($E214,$R$3:$Z$70,4,FALSE)</f>
        <v>41306</v>
      </c>
      <c r="M214" s="57" t="str">
        <f>VLOOKUP($E214,$R$3:$Z$70,5,FALSE)</f>
        <v>TSCO</v>
      </c>
      <c r="N214" s="57" t="str">
        <f>VLOOKUP($E214,$R$3:$Z$70,6,FALSE)</f>
        <v>EUROTOP 100, FTSE 100 (GBP)</v>
      </c>
      <c r="O214" s="57" t="str">
        <f>VLOOKUP($E214,$R$3:$Z$70,7,FALSE)</f>
        <v>Food &amp; Drug Retailers</v>
      </c>
      <c r="P214" s="57" t="str">
        <f>VLOOKUP($E214,$R$3:$Z$70,8,FALSE)</f>
        <v>United Kingdom - England</v>
      </c>
    </row>
    <row r="215" spans="1:16" x14ac:dyDescent="0.2">
      <c r="A215" s="63">
        <v>36219949</v>
      </c>
      <c r="B215" s="57" t="s">
        <v>125</v>
      </c>
      <c r="C215" s="64">
        <v>94084612476</v>
      </c>
      <c r="D215" s="59">
        <v>41334</v>
      </c>
      <c r="E215" s="63">
        <v>36219949</v>
      </c>
      <c r="F215" s="71">
        <v>50</v>
      </c>
      <c r="G215" s="57" t="str">
        <f>VLOOKUP(F215,$AL$2:$AM$4,2,TRUE)</f>
        <v>Low</v>
      </c>
      <c r="H215" s="71">
        <v>0</v>
      </c>
      <c r="I215" s="57" t="s">
        <v>111</v>
      </c>
      <c r="J215" s="57" t="s">
        <v>40</v>
      </c>
      <c r="K215" s="57" t="str">
        <f>VLOOKUP($E215,$R$3:$Z$70,2,FALSE)</f>
        <v>ALSTOM SA</v>
      </c>
      <c r="L215" s="59">
        <f>VLOOKUP($E215,$R$3:$Z$70,4,FALSE)</f>
        <v>41334</v>
      </c>
      <c r="M215" s="57" t="str">
        <f>VLOOKUP($E215,$R$3:$Z$70,5,FALSE)</f>
        <v xml:space="preserve">ALO, </v>
      </c>
      <c r="N215" s="57" t="str">
        <f>VLOOKUP($E215,$R$3:$Z$70,6,FALSE)</f>
        <v xml:space="preserve">CAC 40 , SBF 120 </v>
      </c>
      <c r="O215" s="57" t="str">
        <f>VLOOKUP($E215,$R$3:$Z$70,7,FALSE)</f>
        <v>Electronic &amp; Electrical Equipment</v>
      </c>
      <c r="P215" s="57" t="str">
        <f>VLOOKUP($E215,$R$3:$Z$70,8,FALSE)</f>
        <v>France</v>
      </c>
    </row>
    <row r="216" spans="1:16" x14ac:dyDescent="0.2">
      <c r="A216" s="63">
        <v>16456379687</v>
      </c>
      <c r="B216" s="57" t="s">
        <v>460</v>
      </c>
      <c r="C216" s="64">
        <v>3580076741</v>
      </c>
      <c r="D216" s="59">
        <v>41334</v>
      </c>
      <c r="E216" s="63">
        <v>16456379687</v>
      </c>
      <c r="F216" s="71">
        <v>47</v>
      </c>
      <c r="G216" s="57" t="str">
        <f>VLOOKUP(F216,$AL$2:$AM$4,2,TRUE)</f>
        <v>Low</v>
      </c>
      <c r="H216" s="71">
        <v>0</v>
      </c>
      <c r="I216" s="57" t="s">
        <v>39</v>
      </c>
      <c r="J216" s="57" t="s">
        <v>40</v>
      </c>
      <c r="K216" s="57" t="str">
        <f>VLOOKUP($E216,$R$3:$Z$70,2,FALSE)</f>
        <v>NEWRIVER RETAIL LTD</v>
      </c>
      <c r="L216" s="59">
        <f>VLOOKUP($E216,$R$3:$Z$70,4,FALSE)</f>
        <v>41334</v>
      </c>
      <c r="M216" s="57" t="str">
        <f>VLOOKUP($E216,$R$3:$Z$70,5,FALSE)</f>
        <v>NRR</v>
      </c>
      <c r="N216" s="57" t="str">
        <f>VLOOKUP($E216,$R$3:$Z$70,6,FALSE)</f>
        <v>FTSE AIM(GBP)</v>
      </c>
      <c r="O216" s="57" t="str">
        <f>VLOOKUP($E216,$R$3:$Z$70,7,FALSE)</f>
        <v>Real Estate</v>
      </c>
      <c r="P216" s="57" t="str">
        <f>VLOOKUP($E216,$R$3:$Z$70,8,FALSE)</f>
        <v>Guernsey</v>
      </c>
    </row>
    <row r="217" spans="1:16" x14ac:dyDescent="0.2">
      <c r="A217" s="63">
        <v>2599712281</v>
      </c>
      <c r="B217" s="57" t="s">
        <v>411</v>
      </c>
      <c r="C217" s="64">
        <v>392782801</v>
      </c>
      <c r="D217" s="59">
        <v>41334</v>
      </c>
      <c r="E217" s="63">
        <v>2599712281</v>
      </c>
      <c r="F217" s="71">
        <v>100</v>
      </c>
      <c r="G217" s="57" t="str">
        <f>VLOOKUP(F217,$AL$2:$AM$4,2,TRUE)</f>
        <v>Low</v>
      </c>
      <c r="H217" s="71">
        <v>0</v>
      </c>
      <c r="I217" s="57" t="s">
        <v>362</v>
      </c>
      <c r="J217" s="57" t="s">
        <v>40</v>
      </c>
      <c r="K217" s="57" t="str">
        <f>VLOOKUP($E217,$R$3:$Z$70,2,FALSE)</f>
        <v>LOGITECH INTERNATIONAL SA</v>
      </c>
      <c r="L217" s="59">
        <f>VLOOKUP($E217,$R$3:$Z$70,4,FALSE)</f>
        <v>41334</v>
      </c>
      <c r="M217" s="57" t="str">
        <f>VLOOKUP($E217,$R$3:$Z$70,5,FALSE)</f>
        <v>LOGN, , LOGI</v>
      </c>
      <c r="N217" s="57">
        <f>VLOOKUP($E217,$R$3:$Z$70,6,FALSE)</f>
        <v>0</v>
      </c>
      <c r="O217" s="57" t="str">
        <f>VLOOKUP($E217,$R$3:$Z$70,7,FALSE)</f>
        <v>Information Technology Hardware</v>
      </c>
      <c r="P217" s="57" t="str">
        <f>VLOOKUP($E217,$R$3:$Z$70,8,FALSE)</f>
        <v>Switzerland</v>
      </c>
    </row>
    <row r="218" spans="1:16" x14ac:dyDescent="0.2">
      <c r="A218" s="63">
        <v>14435677780</v>
      </c>
      <c r="B218" s="57" t="s">
        <v>429</v>
      </c>
      <c r="C218" s="64">
        <v>58152746</v>
      </c>
      <c r="D218" s="59">
        <v>41334</v>
      </c>
      <c r="E218" s="63">
        <v>14435677780</v>
      </c>
      <c r="F218" s="71">
        <v>36</v>
      </c>
      <c r="G218" s="57" t="str">
        <f>VLOOKUP(F218,$AL$2:$AM$4,2,TRUE)</f>
        <v>Low</v>
      </c>
      <c r="H218" s="71">
        <v>0</v>
      </c>
      <c r="I218" s="57" t="s">
        <v>39</v>
      </c>
      <c r="J218" s="57" t="s">
        <v>40</v>
      </c>
      <c r="K218" s="57" t="str">
        <f>VLOOKUP($E218,$R$3:$Z$70,2,FALSE)</f>
        <v>MAX PROPERTY GROUP PLC</v>
      </c>
      <c r="L218" s="59">
        <f>VLOOKUP($E218,$R$3:$Z$70,4,FALSE)</f>
        <v>41334</v>
      </c>
      <c r="M218" s="57" t="str">
        <f>VLOOKUP($E218,$R$3:$Z$70,5,FALSE)</f>
        <v>MAX</v>
      </c>
      <c r="N218" s="57" t="str">
        <f>VLOOKUP($E218,$R$3:$Z$70,6,FALSE)</f>
        <v>FTSE AIM(GBP)</v>
      </c>
      <c r="O218" s="57" t="str">
        <f>VLOOKUP($E218,$R$3:$Z$70,7,FALSE)</f>
        <v>Real Estate</v>
      </c>
      <c r="P218" s="57" t="str">
        <f>VLOOKUP($E218,$R$3:$Z$70,8,FALSE)</f>
        <v>Jersey</v>
      </c>
    </row>
    <row r="219" spans="1:16" x14ac:dyDescent="0.2">
      <c r="A219" s="63">
        <v>8506142880</v>
      </c>
      <c r="B219" s="57" t="s">
        <v>307</v>
      </c>
      <c r="C219" s="64">
        <v>12601275609</v>
      </c>
      <c r="D219" s="59">
        <v>41306</v>
      </c>
      <c r="E219" s="63">
        <v>8506142880</v>
      </c>
      <c r="F219" s="71">
        <v>30</v>
      </c>
      <c r="G219" s="57" t="str">
        <f>VLOOKUP(F219,$AL$2:$AM$4,2,TRUE)</f>
        <v>Low</v>
      </c>
      <c r="H219" s="71">
        <v>0</v>
      </c>
      <c r="I219" s="57" t="s">
        <v>44</v>
      </c>
      <c r="J219" s="57" t="s">
        <v>40</v>
      </c>
      <c r="K219" s="57" t="str">
        <f>VLOOKUP($E219,$R$3:$Z$70,2,FALSE)</f>
        <v>FIRST DERIVATIVES PLC (1st DERIVATIVES)</v>
      </c>
      <c r="L219" s="59">
        <f>VLOOKUP($E219,$R$3:$Z$70,4,FALSE)</f>
        <v>41306</v>
      </c>
      <c r="M219" s="57" t="str">
        <f>VLOOKUP($E219,$R$3:$Z$70,5,FALSE)</f>
        <v>FDP, GYQ</v>
      </c>
      <c r="N219" s="57" t="str">
        <f>VLOOKUP($E219,$R$3:$Z$70,6,FALSE)</f>
        <v xml:space="preserve">FTSE AIM(GBP), ISEQ OVERALL </v>
      </c>
      <c r="O219" s="57" t="str">
        <f>VLOOKUP($E219,$R$3:$Z$70,7,FALSE)</f>
        <v>Software &amp; Computer Services</v>
      </c>
      <c r="P219" s="57" t="str">
        <f>VLOOKUP($E219,$R$3:$Z$70,8,FALSE)</f>
        <v>United Kingdom - Northern Ireland</v>
      </c>
    </row>
    <row r="220" spans="1:16" x14ac:dyDescent="0.2">
      <c r="A220" s="63">
        <v>8592534606</v>
      </c>
      <c r="B220" s="57" t="s">
        <v>567</v>
      </c>
      <c r="C220" s="64">
        <v>51985511854</v>
      </c>
      <c r="D220" s="59">
        <v>41334</v>
      </c>
      <c r="E220" s="63">
        <v>8592534606</v>
      </c>
      <c r="F220" s="71">
        <v>27</v>
      </c>
      <c r="G220" s="57" t="str">
        <f>VLOOKUP(F220,$AL$2:$AM$4,2,TRUE)</f>
        <v>Low</v>
      </c>
      <c r="H220" s="71">
        <v>0</v>
      </c>
      <c r="I220" s="57" t="s">
        <v>48</v>
      </c>
      <c r="J220" s="57" t="s">
        <v>40</v>
      </c>
      <c r="K220" s="57" t="str">
        <f>VLOOKUP($E220,$R$3:$Z$70,2,FALSE)</f>
        <v>SCHRODER REAL ESTATE INVESTMENT TRUST LTD (Invista Foundation Property Trust Ltd prior to 03/2012)</v>
      </c>
      <c r="L220" s="59">
        <f>VLOOKUP($E220,$R$3:$Z$70,4,FALSE)</f>
        <v>41334</v>
      </c>
      <c r="M220" s="57" t="str">
        <f>VLOOKUP($E220,$R$3:$Z$70,5,FALSE)</f>
        <v>SREI</v>
      </c>
      <c r="N220" s="57" t="str">
        <f>VLOOKUP($E220,$R$3:$Z$70,6,FALSE)</f>
        <v>FTSE SMALL CAP</v>
      </c>
      <c r="O220" s="57" t="str">
        <f>VLOOKUP($E220,$R$3:$Z$70,7,FALSE)</f>
        <v>Real Estate</v>
      </c>
      <c r="P220" s="57" t="str">
        <f>VLOOKUP($E220,$R$3:$Z$70,8,FALSE)</f>
        <v>Guernsey</v>
      </c>
    </row>
    <row r="221" spans="1:16" x14ac:dyDescent="0.2">
      <c r="A221" s="63">
        <v>11236913251</v>
      </c>
      <c r="B221" s="57" t="s">
        <v>334</v>
      </c>
      <c r="C221" s="64">
        <v>130488437</v>
      </c>
      <c r="D221" s="59">
        <v>41334</v>
      </c>
      <c r="E221" s="63">
        <v>11236913251</v>
      </c>
      <c r="F221" s="71">
        <v>27</v>
      </c>
      <c r="G221" s="57" t="str">
        <f>VLOOKUP(F221,$AL$2:$AM$4,2,TRUE)</f>
        <v>Low</v>
      </c>
      <c r="H221" s="71">
        <v>0</v>
      </c>
      <c r="I221" s="57" t="s">
        <v>44</v>
      </c>
      <c r="J221" s="57" t="s">
        <v>40</v>
      </c>
      <c r="K221" s="57" t="str">
        <f>VLOOKUP($E221,$R$3:$Z$70,2,FALSE)</f>
        <v>GREENKO GROUP PLC</v>
      </c>
      <c r="L221" s="59">
        <f>VLOOKUP($E221,$R$3:$Z$70,4,FALSE)</f>
        <v>41334</v>
      </c>
      <c r="M221" s="57" t="str">
        <f>VLOOKUP($E221,$R$3:$Z$70,5,FALSE)</f>
        <v>GKO</v>
      </c>
      <c r="N221" s="57" t="str">
        <f>VLOOKUP($E221,$R$3:$Z$70,6,FALSE)</f>
        <v>FTSE AIM(GBP)</v>
      </c>
      <c r="O221" s="57" t="str">
        <f>VLOOKUP($E221,$R$3:$Z$70,7,FALSE)</f>
        <v>Renewable Energy</v>
      </c>
      <c r="P221" s="57" t="str">
        <f>VLOOKUP($E221,$R$3:$Z$70,8,FALSE)</f>
        <v>Isle Of Man</v>
      </c>
    </row>
    <row r="222" spans="1:16" x14ac:dyDescent="0.2">
      <c r="A222" s="63">
        <v>391982606</v>
      </c>
      <c r="B222" s="57" t="s">
        <v>621</v>
      </c>
      <c r="C222" s="64">
        <v>3442710112</v>
      </c>
      <c r="D222" s="59">
        <v>41306</v>
      </c>
      <c r="E222" s="63">
        <v>391982606</v>
      </c>
      <c r="F222" s="71">
        <v>128</v>
      </c>
      <c r="G222" s="57" t="str">
        <f>VLOOKUP(F222,$AL$2:$AM$4,2,TRUE)</f>
        <v>Middle</v>
      </c>
      <c r="H222" s="71">
        <v>0</v>
      </c>
      <c r="I222" s="57" t="s">
        <v>39</v>
      </c>
      <c r="J222" s="57" t="s">
        <v>40</v>
      </c>
      <c r="K222" s="57" t="str">
        <f>VLOOKUP($E222,$R$3:$Z$70,2,FALSE)</f>
        <v>TESCO PLC</v>
      </c>
      <c r="L222" s="59">
        <f>VLOOKUP($E222,$R$3:$Z$70,4,FALSE)</f>
        <v>41306</v>
      </c>
      <c r="M222" s="57" t="str">
        <f>VLOOKUP($E222,$R$3:$Z$70,5,FALSE)</f>
        <v>TSCO</v>
      </c>
      <c r="N222" s="57" t="str">
        <f>VLOOKUP($E222,$R$3:$Z$70,6,FALSE)</f>
        <v>EUROTOP 100, FTSE 100 (GBP)</v>
      </c>
      <c r="O222" s="57" t="str">
        <f>VLOOKUP($E222,$R$3:$Z$70,7,FALSE)</f>
        <v>Food &amp; Drug Retailers</v>
      </c>
      <c r="P222" s="57" t="str">
        <f>VLOOKUP($E222,$R$3:$Z$70,8,FALSE)</f>
        <v>United Kingdom - England</v>
      </c>
    </row>
    <row r="223" spans="1:16" x14ac:dyDescent="0.2">
      <c r="A223" s="63">
        <v>288904838</v>
      </c>
      <c r="B223" s="57" t="s">
        <v>441</v>
      </c>
      <c r="C223" s="64">
        <v>1102212025</v>
      </c>
      <c r="D223" s="59">
        <v>41334</v>
      </c>
      <c r="E223" s="63">
        <v>288904838</v>
      </c>
      <c r="F223" s="71">
        <v>128</v>
      </c>
      <c r="G223" s="57" t="str">
        <f>VLOOKUP(F223,$AL$2:$AM$4,2,TRUE)</f>
        <v>Middle</v>
      </c>
      <c r="H223" s="71">
        <v>0</v>
      </c>
      <c r="I223" s="57" t="s">
        <v>48</v>
      </c>
      <c r="J223" s="57" t="s">
        <v>40</v>
      </c>
      <c r="K223" s="57" t="str">
        <f>VLOOKUP($E223,$R$3:$Z$70,2,FALSE)</f>
        <v>NATIONAL GRID PLC (National Grid Transco prior to 07/2005)</v>
      </c>
      <c r="L223" s="59">
        <f>VLOOKUP($E223,$R$3:$Z$70,4,FALSE)</f>
        <v>41334</v>
      </c>
      <c r="M223" s="57" t="str">
        <f>VLOOKUP($E223,$R$3:$Z$70,5,FALSE)</f>
        <v>NG., NGG</v>
      </c>
      <c r="N223" s="57" t="str">
        <f>VLOOKUP($E223,$R$3:$Z$70,6,FALSE)</f>
        <v>EUROTOP 100, FTSE 100 (GBP)</v>
      </c>
      <c r="O223" s="57" t="str">
        <f>VLOOKUP($E223,$R$3:$Z$70,7,FALSE)</f>
        <v>Electricity</v>
      </c>
      <c r="P223" s="57" t="str">
        <f>VLOOKUP($E223,$R$3:$Z$70,8,FALSE)</f>
        <v>United Kingdom - England</v>
      </c>
    </row>
    <row r="224" spans="1:16" x14ac:dyDescent="0.2">
      <c r="A224" s="63">
        <v>391982606</v>
      </c>
      <c r="B224" s="57" t="s">
        <v>627</v>
      </c>
      <c r="C224" s="64">
        <v>946510604</v>
      </c>
      <c r="D224" s="59">
        <v>41306</v>
      </c>
      <c r="E224" s="63">
        <v>391982606</v>
      </c>
      <c r="F224" s="71">
        <v>0</v>
      </c>
      <c r="G224" s="57" t="str">
        <f>VLOOKUP(F224,$AL$2:$AM$4,2,TRUE)</f>
        <v>Low</v>
      </c>
      <c r="H224" s="71">
        <v>0</v>
      </c>
      <c r="I224" s="57" t="s">
        <v>39</v>
      </c>
      <c r="J224" s="57" t="s">
        <v>40</v>
      </c>
      <c r="K224" s="57" t="str">
        <f>VLOOKUP($E224,$R$3:$Z$70,2,FALSE)</f>
        <v>TESCO PLC</v>
      </c>
      <c r="L224" s="59">
        <f>VLOOKUP($E224,$R$3:$Z$70,4,FALSE)</f>
        <v>41306</v>
      </c>
      <c r="M224" s="57" t="str">
        <f>VLOOKUP($E224,$R$3:$Z$70,5,FALSE)</f>
        <v>TSCO</v>
      </c>
      <c r="N224" s="57" t="str">
        <f>VLOOKUP($E224,$R$3:$Z$70,6,FALSE)</f>
        <v>EUROTOP 100, FTSE 100 (GBP)</v>
      </c>
      <c r="O224" s="57" t="str">
        <f>VLOOKUP($E224,$R$3:$Z$70,7,FALSE)</f>
        <v>Food &amp; Drug Retailers</v>
      </c>
      <c r="P224" s="57" t="str">
        <f>VLOOKUP($E224,$R$3:$Z$70,8,FALSE)</f>
        <v>United Kingdom - England</v>
      </c>
    </row>
    <row r="225" spans="1:16" x14ac:dyDescent="0.2">
      <c r="A225" s="63">
        <v>61851211498</v>
      </c>
      <c r="B225" s="57" t="s">
        <v>192</v>
      </c>
      <c r="C225" s="64">
        <v>81060010415</v>
      </c>
      <c r="D225" s="59">
        <v>41306</v>
      </c>
      <c r="E225" s="63">
        <v>61851211498</v>
      </c>
      <c r="F225" s="71">
        <v>516</v>
      </c>
      <c r="G225" s="57" t="str">
        <f>VLOOKUP(F225,$AL$2:$AM$4,2,TRUE)</f>
        <v>High</v>
      </c>
      <c r="H225" s="71">
        <v>0</v>
      </c>
      <c r="I225" s="57" t="s">
        <v>175</v>
      </c>
      <c r="J225" s="57" t="s">
        <v>56</v>
      </c>
      <c r="K225" s="57" t="str">
        <f>VLOOKUP($E225,$R$3:$Z$70,2,FALSE)</f>
        <v>C&amp;C GROUP PLC</v>
      </c>
      <c r="L225" s="59">
        <f>VLOOKUP($E225,$R$3:$Z$70,4,FALSE)</f>
        <v>41306</v>
      </c>
      <c r="M225" s="57" t="str">
        <f>VLOOKUP($E225,$R$3:$Z$70,5,FALSE)</f>
        <v>GCC</v>
      </c>
      <c r="N225" s="57" t="str">
        <f>VLOOKUP($E225,$R$3:$Z$70,6,FALSE)</f>
        <v xml:space="preserve">ISEQ OVERALL </v>
      </c>
      <c r="O225" s="57" t="str">
        <f>VLOOKUP($E225,$R$3:$Z$70,7,FALSE)</f>
        <v>Beverages</v>
      </c>
      <c r="P225" s="57" t="str">
        <f>VLOOKUP($E225,$R$3:$Z$70,8,FALSE)</f>
        <v>Republic Of Ireland</v>
      </c>
    </row>
    <row r="226" spans="1:16" x14ac:dyDescent="0.2">
      <c r="A226" s="63">
        <v>8979109099</v>
      </c>
      <c r="B226" s="57" t="s">
        <v>210</v>
      </c>
      <c r="C226" s="64">
        <v>1204810406</v>
      </c>
      <c r="D226" s="59">
        <v>41334</v>
      </c>
      <c r="E226" s="63">
        <v>8979109099</v>
      </c>
      <c r="F226" s="71">
        <v>36</v>
      </c>
      <c r="G226" s="57" t="str">
        <f>VLOOKUP(F226,$AL$2:$AM$4,2,TRUE)</f>
        <v>Low</v>
      </c>
      <c r="H226" s="71">
        <v>0</v>
      </c>
      <c r="I226" s="57" t="s">
        <v>56</v>
      </c>
      <c r="J226" s="57" t="s">
        <v>56</v>
      </c>
      <c r="K226" s="57" t="str">
        <f>VLOOKUP($E226,$R$3:$Z$70,2,FALSE)</f>
        <v>CHINA GROWTH OPPORTUNITIES LTD (London Asia Chinese Private Equity Fund Ltd prior to 11/2008)</v>
      </c>
      <c r="L226" s="59">
        <f>VLOOKUP($E226,$R$3:$Z$70,4,FALSE)</f>
        <v>41334</v>
      </c>
      <c r="M226" s="57" t="str">
        <f>VLOOKUP($E226,$R$3:$Z$70,5,FALSE)</f>
        <v>CGOP</v>
      </c>
      <c r="N226" s="57" t="str">
        <f>VLOOKUP($E226,$R$3:$Z$70,6,FALSE)</f>
        <v>FTSE AIM(GBP)</v>
      </c>
      <c r="O226" s="57" t="str">
        <f>VLOOKUP($E226,$R$3:$Z$70,7,FALSE)</f>
        <v>Investment Companies</v>
      </c>
      <c r="P226" s="57" t="str">
        <f>VLOOKUP($E226,$R$3:$Z$70,8,FALSE)</f>
        <v>Guernsey</v>
      </c>
    </row>
    <row r="227" spans="1:16" x14ac:dyDescent="0.2">
      <c r="A227" s="63">
        <v>1352511658</v>
      </c>
      <c r="B227" s="57" t="s">
        <v>232</v>
      </c>
      <c r="C227" s="64">
        <v>176275693</v>
      </c>
      <c r="D227" s="59">
        <v>41334</v>
      </c>
      <c r="E227" s="63">
        <v>1352511658</v>
      </c>
      <c r="F227" s="71">
        <v>68</v>
      </c>
      <c r="G227" s="57" t="str">
        <f>VLOOKUP(F227,$AL$2:$AM$4,2,TRUE)</f>
        <v>Low</v>
      </c>
      <c r="H227" s="71">
        <v>0</v>
      </c>
      <c r="I227" s="57" t="s">
        <v>39</v>
      </c>
      <c r="J227" s="57" t="s">
        <v>40</v>
      </c>
      <c r="K227" s="57" t="str">
        <f>VLOOKUP($E227,$R$3:$Z$70,2,FALSE)</f>
        <v>DCC PLC</v>
      </c>
      <c r="L227" s="59">
        <f>VLOOKUP($E227,$R$3:$Z$70,4,FALSE)</f>
        <v>41334</v>
      </c>
      <c r="M227" s="57" t="str">
        <f>VLOOKUP($E227,$R$3:$Z$70,5,FALSE)</f>
        <v>DCC</v>
      </c>
      <c r="N227" s="57" t="str">
        <f>VLOOKUP($E227,$R$3:$Z$70,6,FALSE)</f>
        <v>FTSE 250(GBP)</v>
      </c>
      <c r="O227" s="57" t="str">
        <f>VLOOKUP($E227,$R$3:$Z$70,7,FALSE)</f>
        <v>Business Services</v>
      </c>
      <c r="P227" s="57" t="str">
        <f>VLOOKUP($E227,$R$3:$Z$70,8,FALSE)</f>
        <v>Republic Of Ireland</v>
      </c>
    </row>
    <row r="228" spans="1:16" x14ac:dyDescent="0.2">
      <c r="A228" s="63">
        <v>8506142880</v>
      </c>
      <c r="B228" s="57" t="s">
        <v>306</v>
      </c>
      <c r="C228" s="64">
        <v>8767106955</v>
      </c>
      <c r="D228" s="59">
        <v>41306</v>
      </c>
      <c r="E228" s="63">
        <v>8506142880</v>
      </c>
      <c r="F228" s="71">
        <v>175</v>
      </c>
      <c r="G228" s="57" t="str">
        <f>VLOOKUP(F228,$AL$2:$AM$4,2,TRUE)</f>
        <v>Middle</v>
      </c>
      <c r="H228" s="71">
        <v>7</v>
      </c>
      <c r="I228" s="57" t="s">
        <v>56</v>
      </c>
      <c r="J228" s="57" t="s">
        <v>56</v>
      </c>
      <c r="K228" s="57" t="str">
        <f>VLOOKUP($E228,$R$3:$Z$70,2,FALSE)</f>
        <v>FIRST DERIVATIVES PLC (1st DERIVATIVES)</v>
      </c>
      <c r="L228" s="59">
        <f>VLOOKUP($E228,$R$3:$Z$70,4,FALSE)</f>
        <v>41306</v>
      </c>
      <c r="M228" s="57" t="str">
        <f>VLOOKUP($E228,$R$3:$Z$70,5,FALSE)</f>
        <v>FDP, GYQ</v>
      </c>
      <c r="N228" s="57" t="str">
        <f>VLOOKUP($E228,$R$3:$Z$70,6,FALSE)</f>
        <v xml:space="preserve">FTSE AIM(GBP), ISEQ OVERALL </v>
      </c>
      <c r="O228" s="57" t="str">
        <f>VLOOKUP($E228,$R$3:$Z$70,7,FALSE)</f>
        <v>Software &amp; Computer Services</v>
      </c>
      <c r="P228" s="57" t="str">
        <f>VLOOKUP($E228,$R$3:$Z$70,8,FALSE)</f>
        <v>United Kingdom - Northern Ireland</v>
      </c>
    </row>
    <row r="229" spans="1:16" x14ac:dyDescent="0.2">
      <c r="A229" s="63">
        <v>93892312339</v>
      </c>
      <c r="B229" s="57" t="s">
        <v>518</v>
      </c>
      <c r="C229" s="64">
        <v>5459133894</v>
      </c>
      <c r="D229" s="59">
        <v>41334</v>
      </c>
      <c r="E229" s="63">
        <v>93892312339</v>
      </c>
      <c r="F229" s="71">
        <v>58</v>
      </c>
      <c r="G229" s="57" t="str">
        <f>VLOOKUP(F229,$AL$2:$AM$4,2,TRUE)</f>
        <v>Low</v>
      </c>
      <c r="H229" s="71">
        <v>0</v>
      </c>
      <c r="I229" s="57" t="s">
        <v>39</v>
      </c>
      <c r="J229" s="57" t="s">
        <v>40</v>
      </c>
      <c r="K229" s="57" t="str">
        <f>VLOOKUP($E229,$R$3:$Z$70,2,FALSE)</f>
        <v>PROSPERITY MINERALS HOLDINGS LTD (De-listed 10/2013)</v>
      </c>
      <c r="L229" s="59">
        <f>VLOOKUP($E229,$R$3:$Z$70,4,FALSE)</f>
        <v>41334</v>
      </c>
      <c r="M229" s="57" t="str">
        <f>VLOOKUP($E229,$R$3:$Z$70,5,FALSE)</f>
        <v>PMHL</v>
      </c>
      <c r="N229" s="57">
        <f>VLOOKUP($E229,$R$3:$Z$70,6,FALSE)</f>
        <v>0</v>
      </c>
      <c r="O229" s="57" t="str">
        <f>VLOOKUP($E229,$R$3:$Z$70,7,FALSE)</f>
        <v>Construction &amp; Building Materials</v>
      </c>
      <c r="P229" s="57" t="str">
        <f>VLOOKUP($E229,$R$3:$Z$70,8,FALSE)</f>
        <v>Jersey</v>
      </c>
    </row>
    <row r="230" spans="1:16" x14ac:dyDescent="0.2">
      <c r="A230" s="63">
        <v>93892312339</v>
      </c>
      <c r="B230" s="57" t="s">
        <v>518</v>
      </c>
      <c r="C230" s="64">
        <v>5459133894</v>
      </c>
      <c r="D230" s="59">
        <v>41548</v>
      </c>
      <c r="E230" s="63">
        <v>93892312339</v>
      </c>
      <c r="F230" s="71">
        <v>0</v>
      </c>
      <c r="G230" s="57" t="str">
        <f>VLOOKUP(F230,$AL$2:$AM$4,2,TRUE)</f>
        <v>Low</v>
      </c>
      <c r="H230" s="71">
        <v>0</v>
      </c>
      <c r="I230" s="57" t="s">
        <v>39</v>
      </c>
      <c r="J230" s="57" t="s">
        <v>40</v>
      </c>
      <c r="K230" s="57" t="str">
        <f>VLOOKUP($E230,$R$3:$Z$70,2,FALSE)</f>
        <v>PROSPERITY MINERALS HOLDINGS LTD (De-listed 10/2013)</v>
      </c>
      <c r="L230" s="59">
        <f>VLOOKUP($E230,$R$3:$Z$70,4,FALSE)</f>
        <v>41334</v>
      </c>
      <c r="M230" s="57" t="str">
        <f>VLOOKUP($E230,$R$3:$Z$70,5,FALSE)</f>
        <v>PMHL</v>
      </c>
      <c r="N230" s="57">
        <f>VLOOKUP($E230,$R$3:$Z$70,6,FALSE)</f>
        <v>0</v>
      </c>
      <c r="O230" s="57" t="str">
        <f>VLOOKUP($E230,$R$3:$Z$70,7,FALSE)</f>
        <v>Construction &amp; Building Materials</v>
      </c>
      <c r="P230" s="57" t="str">
        <f>VLOOKUP($E230,$R$3:$Z$70,8,FALSE)</f>
        <v>Jersey</v>
      </c>
    </row>
    <row r="231" spans="1:16" x14ac:dyDescent="0.2">
      <c r="A231" s="63">
        <v>11236913251</v>
      </c>
      <c r="B231" s="57" t="s">
        <v>336</v>
      </c>
      <c r="C231" s="64">
        <v>63501412675</v>
      </c>
      <c r="D231" s="59">
        <v>41334</v>
      </c>
      <c r="E231" s="63">
        <v>11236913251</v>
      </c>
      <c r="F231" s="71">
        <v>40</v>
      </c>
      <c r="G231" s="57" t="str">
        <f>VLOOKUP(F231,$AL$2:$AM$4,2,TRUE)</f>
        <v>Low</v>
      </c>
      <c r="H231" s="71">
        <v>0</v>
      </c>
      <c r="I231" s="57" t="s">
        <v>44</v>
      </c>
      <c r="J231" s="57" t="s">
        <v>40</v>
      </c>
      <c r="K231" s="57" t="str">
        <f>VLOOKUP($E231,$R$3:$Z$70,2,FALSE)</f>
        <v>GREENKO GROUP PLC</v>
      </c>
      <c r="L231" s="59">
        <f>VLOOKUP($E231,$R$3:$Z$70,4,FALSE)</f>
        <v>41334</v>
      </c>
      <c r="M231" s="57" t="str">
        <f>VLOOKUP($E231,$R$3:$Z$70,5,FALSE)</f>
        <v>GKO</v>
      </c>
      <c r="N231" s="57" t="str">
        <f>VLOOKUP($E231,$R$3:$Z$70,6,FALSE)</f>
        <v>FTSE AIM(GBP)</v>
      </c>
      <c r="O231" s="57" t="str">
        <f>VLOOKUP($E231,$R$3:$Z$70,7,FALSE)</f>
        <v>Renewable Energy</v>
      </c>
      <c r="P231" s="57" t="str">
        <f>VLOOKUP($E231,$R$3:$Z$70,8,FALSE)</f>
        <v>Isle Of Man</v>
      </c>
    </row>
    <row r="232" spans="1:16" x14ac:dyDescent="0.2">
      <c r="A232" s="63">
        <v>91432810497</v>
      </c>
      <c r="B232" s="57" t="s">
        <v>274</v>
      </c>
      <c r="C232" s="64">
        <v>5375121708</v>
      </c>
      <c r="D232" s="59">
        <v>41334</v>
      </c>
      <c r="E232" s="63">
        <v>91432810497</v>
      </c>
      <c r="F232" s="71">
        <v>805</v>
      </c>
      <c r="G232" s="57" t="str">
        <f>VLOOKUP(F232,$AL$2:$AM$4,2,TRUE)</f>
        <v>High</v>
      </c>
      <c r="H232" s="71">
        <v>0</v>
      </c>
      <c r="I232" s="57" t="s">
        <v>59</v>
      </c>
      <c r="J232" s="57" t="s">
        <v>56</v>
      </c>
      <c r="K232" s="57" t="str">
        <f>VLOOKUP($E232,$R$3:$Z$70,2,FALSE)</f>
        <v>EROS INTERNATIONAL PLC</v>
      </c>
      <c r="L232" s="59">
        <f>VLOOKUP($E232,$R$3:$Z$70,4,FALSE)</f>
        <v>41334</v>
      </c>
      <c r="M232" s="57" t="str">
        <f>VLOOKUP($E232,$R$3:$Z$70,5,FALSE)</f>
        <v>EROS</v>
      </c>
      <c r="N232" s="57" t="str">
        <f>VLOOKUP($E232,$R$3:$Z$70,6,FALSE)</f>
        <v>FTSE AIM(GBP)</v>
      </c>
      <c r="O232" s="57" t="str">
        <f>VLOOKUP($E232,$R$3:$Z$70,7,FALSE)</f>
        <v>Media &amp; Entertainment</v>
      </c>
      <c r="P232" s="57" t="str">
        <f>VLOOKUP($E232,$R$3:$Z$70,8,FALSE)</f>
        <v>Isle Of Man</v>
      </c>
    </row>
    <row r="233" spans="1:16" x14ac:dyDescent="0.2">
      <c r="A233" s="63">
        <v>3492110464</v>
      </c>
      <c r="B233" s="57" t="s">
        <v>540</v>
      </c>
      <c r="C233" s="64">
        <v>3841412774</v>
      </c>
      <c r="D233" s="59">
        <v>41334</v>
      </c>
      <c r="E233" s="63">
        <v>3492110464</v>
      </c>
      <c r="F233" s="71">
        <v>0</v>
      </c>
      <c r="G233" s="57" t="str">
        <f>VLOOKUP(F233,$AL$2:$AM$4,2,TRUE)</f>
        <v>Low</v>
      </c>
      <c r="H233" s="71">
        <v>0</v>
      </c>
      <c r="I233" s="57" t="s">
        <v>39</v>
      </c>
      <c r="J233" s="57" t="s">
        <v>40</v>
      </c>
      <c r="K233" s="57" t="str">
        <f>VLOOKUP($E233,$R$3:$Z$70,2,FALSE)</f>
        <v>RYANAIR HOLDINGS PLC</v>
      </c>
      <c r="L233" s="59">
        <f>VLOOKUP($E233,$R$3:$Z$70,4,FALSE)</f>
        <v>41334</v>
      </c>
      <c r="M233" s="57" t="str">
        <f>VLOOKUP($E233,$R$3:$Z$70,5,FALSE)</f>
        <v>RY4B, RYAAY</v>
      </c>
      <c r="N233" s="57" t="str">
        <f>VLOOKUP($E233,$R$3:$Z$70,6,FALSE)</f>
        <v xml:space="preserve">ISEQ OVERALL </v>
      </c>
      <c r="O233" s="57" t="str">
        <f>VLOOKUP($E233,$R$3:$Z$70,7,FALSE)</f>
        <v>Transport</v>
      </c>
      <c r="P233" s="57" t="str">
        <f>VLOOKUP($E233,$R$3:$Z$70,8,FALSE)</f>
        <v>Republic Of Ireland</v>
      </c>
    </row>
    <row r="234" spans="1:16" x14ac:dyDescent="0.2">
      <c r="A234" s="63">
        <v>9811997164</v>
      </c>
      <c r="B234" s="57" t="s">
        <v>38</v>
      </c>
      <c r="C234" s="64">
        <v>11225133228</v>
      </c>
      <c r="D234" s="59">
        <v>41334</v>
      </c>
      <c r="E234" s="63">
        <v>9811997164</v>
      </c>
      <c r="F234" s="71">
        <v>0</v>
      </c>
      <c r="G234" s="57" t="str">
        <f>VLOOKUP(F234,$AL$2:$AM$4,2,TRUE)</f>
        <v>Low</v>
      </c>
      <c r="H234" s="71">
        <v>0</v>
      </c>
      <c r="I234" s="57" t="s">
        <v>39</v>
      </c>
      <c r="J234" s="57" t="s">
        <v>40</v>
      </c>
      <c r="K234" s="57" t="str">
        <f>VLOOKUP($E234,$R$3:$Z$70,2,FALSE)</f>
        <v>3I INFRASTRUCTURE PLC (3i Infrastructure Ltd prior to 07/2008)</v>
      </c>
      <c r="L234" s="59">
        <f>VLOOKUP($E234,$R$3:$Z$70,4,FALSE)</f>
        <v>41334</v>
      </c>
      <c r="M234" s="57" t="str">
        <f>VLOOKUP($E234,$R$3:$Z$70,5,FALSE)</f>
        <v>3IN</v>
      </c>
      <c r="N234" s="57" t="str">
        <f>VLOOKUP($E234,$R$3:$Z$70,6,FALSE)</f>
        <v>FTSE 250(GBP)</v>
      </c>
      <c r="O234" s="57" t="str">
        <f>VLOOKUP($E234,$R$3:$Z$70,7,FALSE)</f>
        <v>Speciality &amp; Other Finance</v>
      </c>
      <c r="P234" s="57" t="str">
        <f>VLOOKUP($E234,$R$3:$Z$70,8,FALSE)</f>
        <v>Jersey</v>
      </c>
    </row>
    <row r="235" spans="1:16" x14ac:dyDescent="0.2">
      <c r="A235" s="63">
        <v>3569711015</v>
      </c>
      <c r="B235" s="57" t="s">
        <v>581</v>
      </c>
      <c r="C235" s="64">
        <v>392242663</v>
      </c>
      <c r="D235" s="59">
        <v>41426</v>
      </c>
      <c r="E235" s="63">
        <v>3569711015</v>
      </c>
      <c r="F235" s="71">
        <v>85</v>
      </c>
      <c r="G235" s="57" t="str">
        <f t="shared" ref="G196:G259" si="9">VLOOKUP(F235,$AL$2:$AM$4,2,TRUE)</f>
        <v>Low</v>
      </c>
      <c r="H235" s="71">
        <v>0</v>
      </c>
      <c r="I235" s="57" t="s">
        <v>111</v>
      </c>
      <c r="J235" s="57" t="s">
        <v>40</v>
      </c>
      <c r="K235" s="57" t="str">
        <f>VLOOKUP($E235,$R$3:$Z$70,2,FALSE)</f>
        <v>SEAGATE TECHNOLOGY PLC (Seagate Technology prior to 07/2010)</v>
      </c>
      <c r="L235" s="59">
        <f>VLOOKUP($E235,$R$3:$Z$70,4,FALSE)</f>
        <v>41426</v>
      </c>
      <c r="M235" s="57" t="str">
        <f>VLOOKUP($E235,$R$3:$Z$70,5,FALSE)</f>
        <v>STX</v>
      </c>
      <c r="N235" s="57" t="str">
        <f>VLOOKUP($E235,$R$3:$Z$70,6,FALSE)</f>
        <v>NASDAQ 100, S&amp;P 500</v>
      </c>
      <c r="O235" s="57" t="str">
        <f>VLOOKUP($E235,$R$3:$Z$70,7,FALSE)</f>
        <v>Engineering &amp; Machinery</v>
      </c>
      <c r="P235" s="57" t="str">
        <f>VLOOKUP($E235,$R$3:$Z$70,8,FALSE)</f>
        <v>Republic Of Ireland</v>
      </c>
    </row>
    <row r="236" spans="1:16" x14ac:dyDescent="0.2">
      <c r="A236" s="63">
        <v>11237583251</v>
      </c>
      <c r="B236" s="57" t="s">
        <v>263</v>
      </c>
      <c r="C236" s="64">
        <v>6647136231</v>
      </c>
      <c r="D236" s="59">
        <v>41334</v>
      </c>
      <c r="E236" s="63">
        <v>11237583251</v>
      </c>
      <c r="F236" s="71">
        <v>36</v>
      </c>
      <c r="G236" s="57" t="str">
        <f t="shared" si="9"/>
        <v>Low</v>
      </c>
      <c r="H236" s="71">
        <v>0</v>
      </c>
      <c r="I236" s="57" t="s">
        <v>39</v>
      </c>
      <c r="J236" s="57" t="s">
        <v>40</v>
      </c>
      <c r="K236" s="57" t="str">
        <f>VLOOKUP($E236,$R$3:$Z$70,2,FALSE)</f>
        <v>DQ ENTERTAINMENT PLC</v>
      </c>
      <c r="L236" s="59">
        <f>VLOOKUP($E236,$R$3:$Z$70,4,FALSE)</f>
        <v>41334</v>
      </c>
      <c r="M236" s="57" t="str">
        <f>VLOOKUP($E236,$R$3:$Z$70,5,FALSE)</f>
        <v>DQE</v>
      </c>
      <c r="N236" s="57" t="str">
        <f>VLOOKUP($E236,$R$3:$Z$70,6,FALSE)</f>
        <v>FTSE AIM(GBP)</v>
      </c>
      <c r="O236" s="57" t="str">
        <f>VLOOKUP($E236,$R$3:$Z$70,7,FALSE)</f>
        <v>Media &amp; Entertainment</v>
      </c>
      <c r="P236" s="57" t="str">
        <f>VLOOKUP($E236,$R$3:$Z$70,8,FALSE)</f>
        <v>Isle Of Man</v>
      </c>
    </row>
    <row r="237" spans="1:16" x14ac:dyDescent="0.2">
      <c r="A237" s="63">
        <v>3492110464</v>
      </c>
      <c r="B237" s="57" t="s">
        <v>542</v>
      </c>
      <c r="C237" s="64">
        <v>78679005</v>
      </c>
      <c r="D237" s="59">
        <v>41334</v>
      </c>
      <c r="E237" s="63">
        <v>3492110464</v>
      </c>
      <c r="F237" s="71">
        <v>35</v>
      </c>
      <c r="G237" s="57" t="str">
        <f t="shared" si="9"/>
        <v>Low</v>
      </c>
      <c r="H237" s="71">
        <v>0</v>
      </c>
      <c r="I237" s="57" t="s">
        <v>39</v>
      </c>
      <c r="J237" s="57" t="s">
        <v>40</v>
      </c>
      <c r="K237" s="57" t="str">
        <f>VLOOKUP($E237,$R$3:$Z$70,2,FALSE)</f>
        <v>RYANAIR HOLDINGS PLC</v>
      </c>
      <c r="L237" s="59">
        <f>VLOOKUP($E237,$R$3:$Z$70,4,FALSE)</f>
        <v>41334</v>
      </c>
      <c r="M237" s="57" t="str">
        <f>VLOOKUP($E237,$R$3:$Z$70,5,FALSE)</f>
        <v>RY4B, RYAAY</v>
      </c>
      <c r="N237" s="57" t="str">
        <f>VLOOKUP($E237,$R$3:$Z$70,6,FALSE)</f>
        <v xml:space="preserve">ISEQ OVERALL </v>
      </c>
      <c r="O237" s="57" t="str">
        <f>VLOOKUP($E237,$R$3:$Z$70,7,FALSE)</f>
        <v>Transport</v>
      </c>
      <c r="P237" s="57" t="str">
        <f>VLOOKUP($E237,$R$3:$Z$70,8,FALSE)</f>
        <v>Republic Of Ireland</v>
      </c>
    </row>
    <row r="238" spans="1:16" x14ac:dyDescent="0.2">
      <c r="A238" s="63">
        <v>36219949</v>
      </c>
      <c r="B238" s="57" t="s">
        <v>122</v>
      </c>
      <c r="C238" s="64">
        <v>5501324640</v>
      </c>
      <c r="D238" s="59">
        <v>41334</v>
      </c>
      <c r="E238" s="63">
        <v>36219949</v>
      </c>
      <c r="F238" s="71">
        <v>53</v>
      </c>
      <c r="G238" s="57" t="str">
        <f t="shared" si="9"/>
        <v>Low</v>
      </c>
      <c r="H238" s="71">
        <v>0</v>
      </c>
      <c r="I238" s="57" t="s">
        <v>111</v>
      </c>
      <c r="J238" s="57" t="s">
        <v>40</v>
      </c>
      <c r="K238" s="57" t="str">
        <f>VLOOKUP($E238,$R$3:$Z$70,2,FALSE)</f>
        <v>ALSTOM SA</v>
      </c>
      <c r="L238" s="59">
        <f>VLOOKUP($E238,$R$3:$Z$70,4,FALSE)</f>
        <v>41334</v>
      </c>
      <c r="M238" s="57" t="str">
        <f>VLOOKUP($E238,$R$3:$Z$70,5,FALSE)</f>
        <v xml:space="preserve">ALO, </v>
      </c>
      <c r="N238" s="57" t="str">
        <f>VLOOKUP($E238,$R$3:$Z$70,6,FALSE)</f>
        <v xml:space="preserve">CAC 40 , SBF 120 </v>
      </c>
      <c r="O238" s="57" t="str">
        <f>VLOOKUP($E238,$R$3:$Z$70,7,FALSE)</f>
        <v>Electronic &amp; Electrical Equipment</v>
      </c>
      <c r="P238" s="57" t="str">
        <f>VLOOKUP($E238,$R$3:$Z$70,8,FALSE)</f>
        <v>France</v>
      </c>
    </row>
    <row r="239" spans="1:16" x14ac:dyDescent="0.2">
      <c r="A239" s="63">
        <v>139364756</v>
      </c>
      <c r="B239" s="57" t="s">
        <v>250</v>
      </c>
      <c r="C239" s="64">
        <v>3616547152</v>
      </c>
      <c r="D239" s="59">
        <v>41426</v>
      </c>
      <c r="E239" s="63">
        <v>139364756</v>
      </c>
      <c r="F239" s="71">
        <v>94</v>
      </c>
      <c r="G239" s="57" t="str">
        <f t="shared" si="9"/>
        <v>Low</v>
      </c>
      <c r="H239" s="71">
        <v>0</v>
      </c>
      <c r="I239" s="57" t="s">
        <v>39</v>
      </c>
      <c r="J239" s="57" t="s">
        <v>40</v>
      </c>
      <c r="K239" s="57" t="str">
        <f>VLOOKUP($E239,$R$3:$Z$70,2,FALSE)</f>
        <v>DIAGEO PLC</v>
      </c>
      <c r="L239" s="59">
        <f>VLOOKUP($E239,$R$3:$Z$70,4,FALSE)</f>
        <v>41426</v>
      </c>
      <c r="M239" s="57" t="str">
        <f>VLOOKUP($E239,$R$3:$Z$70,5,FALSE)</f>
        <v xml:space="preserve">DGE, </v>
      </c>
      <c r="N239" s="57" t="str">
        <f>VLOOKUP($E239,$R$3:$Z$70,6,FALSE)</f>
        <v>EUROTOP 100, FTSE 100 (GBP)</v>
      </c>
      <c r="O239" s="57" t="str">
        <f>VLOOKUP($E239,$R$3:$Z$70,7,FALSE)</f>
        <v>Beverages</v>
      </c>
      <c r="P239" s="57" t="str">
        <f>VLOOKUP($E239,$R$3:$Z$70,8,FALSE)</f>
        <v>United Kingdom - England</v>
      </c>
    </row>
    <row r="240" spans="1:16" x14ac:dyDescent="0.2">
      <c r="A240" s="63">
        <v>391982606</v>
      </c>
      <c r="B240" s="57" t="s">
        <v>618</v>
      </c>
      <c r="C240" s="64">
        <v>8786197175</v>
      </c>
      <c r="D240" s="59">
        <v>41306</v>
      </c>
      <c r="E240" s="63">
        <v>391982606</v>
      </c>
      <c r="F240" s="71">
        <v>990</v>
      </c>
      <c r="G240" s="57" t="str">
        <f t="shared" si="9"/>
        <v>High</v>
      </c>
      <c r="H240" s="71">
        <v>0</v>
      </c>
      <c r="I240" s="57" t="s">
        <v>217</v>
      </c>
      <c r="J240" s="57" t="s">
        <v>56</v>
      </c>
      <c r="K240" s="57" t="str">
        <f>VLOOKUP($E240,$R$3:$Z$70,2,FALSE)</f>
        <v>TESCO PLC</v>
      </c>
      <c r="L240" s="59">
        <f>VLOOKUP($E240,$R$3:$Z$70,4,FALSE)</f>
        <v>41306</v>
      </c>
      <c r="M240" s="57" t="str">
        <f>VLOOKUP($E240,$R$3:$Z$70,5,FALSE)</f>
        <v>TSCO</v>
      </c>
      <c r="N240" s="57" t="str">
        <f>VLOOKUP($E240,$R$3:$Z$70,6,FALSE)</f>
        <v>EUROTOP 100, FTSE 100 (GBP)</v>
      </c>
      <c r="O240" s="57" t="str">
        <f>VLOOKUP($E240,$R$3:$Z$70,7,FALSE)</f>
        <v>Food &amp; Drug Retailers</v>
      </c>
      <c r="P240" s="57" t="str">
        <f>VLOOKUP($E240,$R$3:$Z$70,8,FALSE)</f>
        <v>United Kingdom - England</v>
      </c>
    </row>
    <row r="241" spans="1:16" x14ac:dyDescent="0.2">
      <c r="A241" s="63">
        <v>9971328778</v>
      </c>
      <c r="B241" s="57" t="s">
        <v>523</v>
      </c>
      <c r="C241" s="64">
        <v>63477212661</v>
      </c>
      <c r="D241" s="59">
        <v>41426</v>
      </c>
      <c r="E241" s="63">
        <v>9971328778</v>
      </c>
      <c r="F241" s="71">
        <v>35</v>
      </c>
      <c r="G241" s="57" t="str">
        <f t="shared" si="9"/>
        <v>Low</v>
      </c>
      <c r="H241" s="71">
        <v>0</v>
      </c>
      <c r="I241" s="57" t="s">
        <v>44</v>
      </c>
      <c r="J241" s="57" t="s">
        <v>40</v>
      </c>
      <c r="K241" s="57" t="str">
        <f>VLOOKUP($E241,$R$3:$Z$70,2,FALSE)</f>
        <v>QATAR INVESTMENT FUND PLC (Epicure Qatar Equity Opportunities PLC prior to 03/2011)</v>
      </c>
      <c r="L241" s="59">
        <f>VLOOKUP($E241,$R$3:$Z$70,4,FALSE)</f>
        <v>41426</v>
      </c>
      <c r="M241" s="57" t="str">
        <f>VLOOKUP($E241,$R$3:$Z$70,5,FALSE)</f>
        <v>QIF</v>
      </c>
      <c r="N241" s="57">
        <f>VLOOKUP($E241,$R$3:$Z$70,6,FALSE)</f>
        <v>0</v>
      </c>
      <c r="O241" s="57" t="str">
        <f>VLOOKUP($E241,$R$3:$Z$70,7,FALSE)</f>
        <v>Investment Companies</v>
      </c>
      <c r="P241" s="57" t="str">
        <f>VLOOKUP($E241,$R$3:$Z$70,8,FALSE)</f>
        <v>Isle Of Man</v>
      </c>
    </row>
    <row r="242" spans="1:16" x14ac:dyDescent="0.2">
      <c r="A242" s="63">
        <v>3711611958</v>
      </c>
      <c r="B242" s="57" t="s">
        <v>550</v>
      </c>
      <c r="C242" s="64">
        <v>1110912512</v>
      </c>
      <c r="D242" s="59">
        <v>41334</v>
      </c>
      <c r="E242" s="63">
        <v>3711611958</v>
      </c>
      <c r="F242" s="71">
        <v>95</v>
      </c>
      <c r="G242" s="57" t="str">
        <f t="shared" si="9"/>
        <v>Low</v>
      </c>
      <c r="H242" s="71">
        <v>0</v>
      </c>
      <c r="I242" s="57" t="s">
        <v>39</v>
      </c>
      <c r="J242" s="57" t="s">
        <v>40</v>
      </c>
      <c r="K242" s="57" t="str">
        <f>VLOOKUP($E242,$R$3:$Z$70,2,FALSE)</f>
        <v>SABMILLER PLC (South African Breweries prior to 07/2002)</v>
      </c>
      <c r="L242" s="59">
        <f>VLOOKUP($E242,$R$3:$Z$70,4,FALSE)</f>
        <v>41334</v>
      </c>
      <c r="M242" s="57" t="str">
        <f>VLOOKUP($E242,$R$3:$Z$70,5,FALSE)</f>
        <v xml:space="preserve">SAB, </v>
      </c>
      <c r="N242" s="57" t="str">
        <f>VLOOKUP($E242,$R$3:$Z$70,6,FALSE)</f>
        <v>EUROTOP 100, FTSE 100 (GBP)</v>
      </c>
      <c r="O242" s="57" t="str">
        <f>VLOOKUP($E242,$R$3:$Z$70,7,FALSE)</f>
        <v>Beverages</v>
      </c>
      <c r="P242" s="57" t="str">
        <f>VLOOKUP($E242,$R$3:$Z$70,8,FALSE)</f>
        <v>United Kingdom - England</v>
      </c>
    </row>
    <row r="243" spans="1:16" x14ac:dyDescent="0.2">
      <c r="A243" s="63">
        <v>139364756</v>
      </c>
      <c r="B243" s="57" t="s">
        <v>254</v>
      </c>
      <c r="C243" s="64">
        <v>76537433</v>
      </c>
      <c r="D243" s="59">
        <v>41426</v>
      </c>
      <c r="E243" s="63">
        <v>139364756</v>
      </c>
      <c r="F243" s="71">
        <v>117</v>
      </c>
      <c r="G243" s="57" t="str">
        <f t="shared" si="9"/>
        <v>Low</v>
      </c>
      <c r="H243" s="71">
        <v>0</v>
      </c>
      <c r="I243" s="57" t="s">
        <v>48</v>
      </c>
      <c r="J243" s="57" t="s">
        <v>40</v>
      </c>
      <c r="K243" s="57" t="str">
        <f>VLOOKUP($E243,$R$3:$Z$70,2,FALSE)</f>
        <v>DIAGEO PLC</v>
      </c>
      <c r="L243" s="59">
        <f>VLOOKUP($E243,$R$3:$Z$70,4,FALSE)</f>
        <v>41426</v>
      </c>
      <c r="M243" s="57" t="str">
        <f>VLOOKUP($E243,$R$3:$Z$70,5,FALSE)</f>
        <v xml:space="preserve">DGE, </v>
      </c>
      <c r="N243" s="57" t="str">
        <f>VLOOKUP($E243,$R$3:$Z$70,6,FALSE)</f>
        <v>EUROTOP 100, FTSE 100 (GBP)</v>
      </c>
      <c r="O243" s="57" t="str">
        <f>VLOOKUP($E243,$R$3:$Z$70,7,FALSE)</f>
        <v>Beverages</v>
      </c>
      <c r="P243" s="57" t="str">
        <f>VLOOKUP($E243,$R$3:$Z$70,8,FALSE)</f>
        <v>United Kingdom - England</v>
      </c>
    </row>
    <row r="244" spans="1:16" x14ac:dyDescent="0.2">
      <c r="A244" s="63">
        <v>88776231</v>
      </c>
      <c r="B244" s="57" t="s">
        <v>171</v>
      </c>
      <c r="C244" s="64">
        <v>59244363</v>
      </c>
      <c r="D244" s="59">
        <v>41334</v>
      </c>
      <c r="E244" s="63">
        <v>88776231</v>
      </c>
      <c r="F244" s="71">
        <v>1097</v>
      </c>
      <c r="G244" s="57" t="str">
        <f t="shared" si="9"/>
        <v>High</v>
      </c>
      <c r="H244" s="71">
        <v>1418</v>
      </c>
      <c r="I244" s="57" t="s">
        <v>129</v>
      </c>
      <c r="J244" s="57" t="s">
        <v>56</v>
      </c>
      <c r="K244" s="57" t="str">
        <f>VLOOKUP($E244,$R$3:$Z$70,2,FALSE)</f>
        <v>BT GROUP PLC</v>
      </c>
      <c r="L244" s="59">
        <f>VLOOKUP($E244,$R$3:$Z$70,4,FALSE)</f>
        <v>41334</v>
      </c>
      <c r="M244" s="57" t="str">
        <f>VLOOKUP($E244,$R$3:$Z$70,5,FALSE)</f>
        <v xml:space="preserve">BT.A, </v>
      </c>
      <c r="N244" s="57" t="str">
        <f>VLOOKUP($E244,$R$3:$Z$70,6,FALSE)</f>
        <v>EUROTOP 100, FTSE 100 (GBP), FTSE TECHMARK ALL-SHARE</v>
      </c>
      <c r="O244" s="57" t="str">
        <f>VLOOKUP($E244,$R$3:$Z$70,7,FALSE)</f>
        <v>Telecommunication Services</v>
      </c>
      <c r="P244" s="57" t="str">
        <f>VLOOKUP($E244,$R$3:$Z$70,8,FALSE)</f>
        <v>United Kingdom - England</v>
      </c>
    </row>
    <row r="245" spans="1:16" x14ac:dyDescent="0.2">
      <c r="A245" s="63">
        <v>14541873</v>
      </c>
      <c r="B245" s="57" t="s">
        <v>55</v>
      </c>
      <c r="C245" s="64">
        <v>11041762774</v>
      </c>
      <c r="D245" s="59">
        <v>41365</v>
      </c>
      <c r="E245" s="63">
        <v>14541873</v>
      </c>
      <c r="F245" s="71">
        <v>247</v>
      </c>
      <c r="G245" s="57" t="str">
        <f t="shared" si="9"/>
        <v>Middle</v>
      </c>
      <c r="H245" s="71">
        <v>0</v>
      </c>
      <c r="I245" s="57" t="s">
        <v>56</v>
      </c>
      <c r="J245" s="57" t="s">
        <v>56</v>
      </c>
      <c r="K245" s="57" t="str">
        <f>VLOOKUP($E245,$R$3:$Z$70,2,FALSE)</f>
        <v>ABBEY PLC</v>
      </c>
      <c r="L245" s="59">
        <f>VLOOKUP($E245,$R$3:$Z$70,4,FALSE)</f>
        <v>41365</v>
      </c>
      <c r="M245" s="57" t="str">
        <f>VLOOKUP($E245,$R$3:$Z$70,5,FALSE)</f>
        <v>ABBY, DOY</v>
      </c>
      <c r="N245" s="57" t="str">
        <f>VLOOKUP($E245,$R$3:$Z$70,6,FALSE)</f>
        <v xml:space="preserve">FTSE AIM(GBP), ISEQ OVERALL </v>
      </c>
      <c r="O245" s="57" t="str">
        <f>VLOOKUP($E245,$R$3:$Z$70,7,FALSE)</f>
        <v>Construction &amp; Building Materials</v>
      </c>
      <c r="P245" s="57" t="str">
        <f>VLOOKUP($E245,$R$3:$Z$70,8,FALSE)</f>
        <v>Republic Of Ireland</v>
      </c>
    </row>
    <row r="246" spans="1:16" x14ac:dyDescent="0.2">
      <c r="A246" s="63">
        <v>3492110464</v>
      </c>
      <c r="B246" s="57" t="s">
        <v>537</v>
      </c>
      <c r="C246" s="64">
        <v>13414596645</v>
      </c>
      <c r="D246" s="59">
        <v>41334</v>
      </c>
      <c r="E246" s="63">
        <v>3492110464</v>
      </c>
      <c r="F246" s="71">
        <v>35</v>
      </c>
      <c r="G246" s="57" t="str">
        <f t="shared" si="9"/>
        <v>Low</v>
      </c>
      <c r="H246" s="71">
        <v>0</v>
      </c>
      <c r="I246" s="57" t="s">
        <v>39</v>
      </c>
      <c r="J246" s="57" t="s">
        <v>40</v>
      </c>
      <c r="K246" s="57" t="str">
        <f>VLOOKUP($E246,$R$3:$Z$70,2,FALSE)</f>
        <v>RYANAIR HOLDINGS PLC</v>
      </c>
      <c r="L246" s="59">
        <f>VLOOKUP($E246,$R$3:$Z$70,4,FALSE)</f>
        <v>41334</v>
      </c>
      <c r="M246" s="57" t="str">
        <f>VLOOKUP($E246,$R$3:$Z$70,5,FALSE)</f>
        <v>RY4B, RYAAY</v>
      </c>
      <c r="N246" s="57" t="str">
        <f>VLOOKUP($E246,$R$3:$Z$70,6,FALSE)</f>
        <v xml:space="preserve">ISEQ OVERALL </v>
      </c>
      <c r="O246" s="57" t="str">
        <f>VLOOKUP($E246,$R$3:$Z$70,7,FALSE)</f>
        <v>Transport</v>
      </c>
      <c r="P246" s="57" t="str">
        <f>VLOOKUP($E246,$R$3:$Z$70,8,FALSE)</f>
        <v>Republic Of Ireland</v>
      </c>
    </row>
    <row r="247" spans="1:16" x14ac:dyDescent="0.2">
      <c r="A247" s="63">
        <v>419506681</v>
      </c>
      <c r="B247" s="57" t="s">
        <v>660</v>
      </c>
      <c r="C247" s="64">
        <v>178695967</v>
      </c>
      <c r="D247" s="59">
        <v>41334</v>
      </c>
      <c r="E247" s="63">
        <v>419506681</v>
      </c>
      <c r="F247" s="71">
        <v>183</v>
      </c>
      <c r="G247" s="57" t="str">
        <f t="shared" si="9"/>
        <v>Middle</v>
      </c>
      <c r="H247" s="71">
        <v>0</v>
      </c>
      <c r="I247" s="57" t="s">
        <v>48</v>
      </c>
      <c r="J247" s="57" t="s">
        <v>40</v>
      </c>
      <c r="K247" s="57" t="str">
        <f>VLOOKUP($E247,$R$3:$Z$70,2,FALSE)</f>
        <v>VODAFONE GROUP PLC (Vodafone Airtouch PLC prior to 07/2000)</v>
      </c>
      <c r="L247" s="59">
        <f>VLOOKUP($E247,$R$3:$Z$70,4,FALSE)</f>
        <v>41334</v>
      </c>
      <c r="M247" s="57" t="str">
        <f>VLOOKUP($E247,$R$3:$Z$70,5,FALSE)</f>
        <v>VOD</v>
      </c>
      <c r="N247" s="57" t="str">
        <f>VLOOKUP($E247,$R$3:$Z$70,6,FALSE)</f>
        <v>EUROTOP 100, FTSE 100 (GBP), FTSE TECHMARK ALL-SHARE, NASDAQ 100</v>
      </c>
      <c r="O247" s="57" t="str">
        <f>VLOOKUP($E247,$R$3:$Z$70,7,FALSE)</f>
        <v>Telecommunication Services</v>
      </c>
      <c r="P247" s="57" t="str">
        <f>VLOOKUP($E247,$R$3:$Z$70,8,FALSE)</f>
        <v>United Kingdom - England</v>
      </c>
    </row>
    <row r="248" spans="1:16" x14ac:dyDescent="0.2">
      <c r="A248" s="63">
        <v>3569711015</v>
      </c>
      <c r="B248" s="57" t="s">
        <v>587</v>
      </c>
      <c r="C248" s="64">
        <v>749696166</v>
      </c>
      <c r="D248" s="59">
        <v>41426</v>
      </c>
      <c r="E248" s="63">
        <v>3569711015</v>
      </c>
      <c r="F248" s="71">
        <v>83</v>
      </c>
      <c r="G248" s="57" t="str">
        <f t="shared" si="9"/>
        <v>Low</v>
      </c>
      <c r="H248" s="71">
        <v>0</v>
      </c>
      <c r="I248" s="57" t="s">
        <v>111</v>
      </c>
      <c r="J248" s="57" t="s">
        <v>40</v>
      </c>
      <c r="K248" s="57" t="str">
        <f>VLOOKUP($E248,$R$3:$Z$70,2,FALSE)</f>
        <v>SEAGATE TECHNOLOGY PLC (Seagate Technology prior to 07/2010)</v>
      </c>
      <c r="L248" s="59">
        <f>VLOOKUP($E248,$R$3:$Z$70,4,FALSE)</f>
        <v>41426</v>
      </c>
      <c r="M248" s="57" t="str">
        <f>VLOOKUP($E248,$R$3:$Z$70,5,FALSE)</f>
        <v>STX</v>
      </c>
      <c r="N248" s="57" t="str">
        <f>VLOOKUP($E248,$R$3:$Z$70,6,FALSE)</f>
        <v>NASDAQ 100, S&amp;P 500</v>
      </c>
      <c r="O248" s="57" t="str">
        <f>VLOOKUP($E248,$R$3:$Z$70,7,FALSE)</f>
        <v>Engineering &amp; Machinery</v>
      </c>
      <c r="P248" s="57" t="str">
        <f>VLOOKUP($E248,$R$3:$Z$70,8,FALSE)</f>
        <v>Republic Of Ireland</v>
      </c>
    </row>
    <row r="249" spans="1:16" x14ac:dyDescent="0.2">
      <c r="A249" s="63">
        <v>11273033344</v>
      </c>
      <c r="B249" s="57" t="s">
        <v>379</v>
      </c>
      <c r="C249" s="64">
        <v>93296111913</v>
      </c>
      <c r="D249" s="59">
        <v>41334</v>
      </c>
      <c r="E249" s="63">
        <v>11273033344</v>
      </c>
      <c r="F249" s="71">
        <v>95</v>
      </c>
      <c r="G249" s="57" t="str">
        <f t="shared" si="9"/>
        <v>Low</v>
      </c>
      <c r="H249" s="71">
        <v>0</v>
      </c>
      <c r="I249" s="57" t="s">
        <v>44</v>
      </c>
      <c r="J249" s="57" t="s">
        <v>40</v>
      </c>
      <c r="K249" s="57" t="str">
        <f>VLOOKUP($E249,$R$3:$Z$70,2,FALSE)</f>
        <v>INFRASTRUCTURE INDIA PLC</v>
      </c>
      <c r="L249" s="59">
        <f>VLOOKUP($E249,$R$3:$Z$70,4,FALSE)</f>
        <v>41334</v>
      </c>
      <c r="M249" s="57" t="str">
        <f>VLOOKUP($E249,$R$3:$Z$70,5,FALSE)</f>
        <v>IIP</v>
      </c>
      <c r="N249" s="57" t="str">
        <f>VLOOKUP($E249,$R$3:$Z$70,6,FALSE)</f>
        <v>FTSE AIM(GBP)</v>
      </c>
      <c r="O249" s="57" t="str">
        <f>VLOOKUP($E249,$R$3:$Z$70,7,FALSE)</f>
        <v>Investment Companies</v>
      </c>
      <c r="P249" s="57" t="str">
        <f>VLOOKUP($E249,$R$3:$Z$70,8,FALSE)</f>
        <v>Isle Of Man</v>
      </c>
    </row>
    <row r="250" spans="1:16" x14ac:dyDescent="0.2">
      <c r="A250" s="63">
        <v>11236913251</v>
      </c>
      <c r="B250" s="57" t="s">
        <v>332</v>
      </c>
      <c r="C250" s="64">
        <v>6646696231</v>
      </c>
      <c r="D250" s="59">
        <v>41334</v>
      </c>
      <c r="E250" s="63">
        <v>11236913251</v>
      </c>
      <c r="F250" s="71">
        <v>210</v>
      </c>
      <c r="G250" s="57" t="str">
        <f t="shared" si="9"/>
        <v>Middle</v>
      </c>
      <c r="H250" s="71">
        <v>0</v>
      </c>
      <c r="I250" s="57" t="s">
        <v>333</v>
      </c>
      <c r="J250" s="57" t="s">
        <v>56</v>
      </c>
      <c r="K250" s="57" t="str">
        <f>VLOOKUP($E250,$R$3:$Z$70,2,FALSE)</f>
        <v>GREENKO GROUP PLC</v>
      </c>
      <c r="L250" s="59">
        <f>VLOOKUP($E250,$R$3:$Z$70,4,FALSE)</f>
        <v>41334</v>
      </c>
      <c r="M250" s="57" t="str">
        <f>VLOOKUP($E250,$R$3:$Z$70,5,FALSE)</f>
        <v>GKO</v>
      </c>
      <c r="N250" s="57" t="str">
        <f>VLOOKUP($E250,$R$3:$Z$70,6,FALSE)</f>
        <v>FTSE AIM(GBP)</v>
      </c>
      <c r="O250" s="57" t="str">
        <f>VLOOKUP($E250,$R$3:$Z$70,7,FALSE)</f>
        <v>Renewable Energy</v>
      </c>
      <c r="P250" s="57" t="str">
        <f>VLOOKUP($E250,$R$3:$Z$70,8,FALSE)</f>
        <v>Isle Of Man</v>
      </c>
    </row>
    <row r="251" spans="1:16" x14ac:dyDescent="0.2">
      <c r="A251" s="63">
        <v>288904838</v>
      </c>
      <c r="B251" s="57" t="s">
        <v>440</v>
      </c>
      <c r="C251" s="64">
        <v>1063744345</v>
      </c>
      <c r="D251" s="59">
        <v>41334</v>
      </c>
      <c r="E251" s="63">
        <v>288904838</v>
      </c>
      <c r="F251" s="71">
        <v>120</v>
      </c>
      <c r="G251" s="57" t="str">
        <f t="shared" si="9"/>
        <v>Low</v>
      </c>
      <c r="H251" s="71">
        <v>0</v>
      </c>
      <c r="I251" s="57" t="s">
        <v>39</v>
      </c>
      <c r="J251" s="57" t="s">
        <v>40</v>
      </c>
      <c r="K251" s="57" t="str">
        <f>VLOOKUP($E251,$R$3:$Z$70,2,FALSE)</f>
        <v>NATIONAL GRID PLC (National Grid Transco prior to 07/2005)</v>
      </c>
      <c r="L251" s="59">
        <f>VLOOKUP($E251,$R$3:$Z$70,4,FALSE)</f>
        <v>41334</v>
      </c>
      <c r="M251" s="57" t="str">
        <f>VLOOKUP($E251,$R$3:$Z$70,5,FALSE)</f>
        <v>NG., NGG</v>
      </c>
      <c r="N251" s="57" t="str">
        <f>VLOOKUP($E251,$R$3:$Z$70,6,FALSE)</f>
        <v>EUROTOP 100, FTSE 100 (GBP)</v>
      </c>
      <c r="O251" s="57" t="str">
        <f>VLOOKUP($E251,$R$3:$Z$70,7,FALSE)</f>
        <v>Electricity</v>
      </c>
      <c r="P251" s="57" t="str">
        <f>VLOOKUP($E251,$R$3:$Z$70,8,FALSE)</f>
        <v>United Kingdom - England</v>
      </c>
    </row>
    <row r="252" spans="1:16" x14ac:dyDescent="0.2">
      <c r="A252" s="63">
        <v>177465510759</v>
      </c>
      <c r="B252" s="57" t="s">
        <v>215</v>
      </c>
      <c r="C252" s="64">
        <v>11803614380</v>
      </c>
      <c r="D252" s="59">
        <v>41426</v>
      </c>
      <c r="E252" s="63">
        <v>177465510759</v>
      </c>
      <c r="F252" s="71">
        <v>0</v>
      </c>
      <c r="G252" s="57" t="str">
        <f t="shared" si="9"/>
        <v>Low</v>
      </c>
      <c r="H252" s="71">
        <v>0</v>
      </c>
      <c r="I252" s="57" t="s">
        <v>129</v>
      </c>
      <c r="J252" s="57" t="s">
        <v>56</v>
      </c>
      <c r="K252" s="57" t="str">
        <f>VLOOKUP($E252,$R$3:$Z$70,2,FALSE)</f>
        <v>CONTINENTAL FARMERS GROUP PLC (De-listed 06/2013)</v>
      </c>
      <c r="L252" s="59">
        <f>VLOOKUP($E252,$R$3:$Z$70,4,FALSE)</f>
        <v>41426</v>
      </c>
      <c r="M252" s="57" t="str">
        <f>VLOOKUP($E252,$R$3:$Z$70,5,FALSE)</f>
        <v>CFGP</v>
      </c>
      <c r="N252" s="57">
        <f>VLOOKUP($E252,$R$3:$Z$70,6,FALSE)</f>
        <v>0</v>
      </c>
      <c r="O252" s="57" t="str">
        <f>VLOOKUP($E252,$R$3:$Z$70,7,FALSE)</f>
        <v>Food Producers &amp; Processors</v>
      </c>
      <c r="P252" s="57" t="str">
        <f>VLOOKUP($E252,$R$3:$Z$70,8,FALSE)</f>
        <v>Isle Of Man</v>
      </c>
    </row>
    <row r="253" spans="1:16" x14ac:dyDescent="0.2">
      <c r="A253" s="63">
        <v>288904838</v>
      </c>
      <c r="B253" s="57" t="s">
        <v>442</v>
      </c>
      <c r="C253" s="64">
        <v>1801539854</v>
      </c>
      <c r="D253" s="59">
        <v>41334</v>
      </c>
      <c r="E253" s="63">
        <v>288904838</v>
      </c>
      <c r="F253" s="71">
        <v>52</v>
      </c>
      <c r="G253" s="57" t="str">
        <f t="shared" si="9"/>
        <v>Low</v>
      </c>
      <c r="H253" s="71">
        <v>0</v>
      </c>
      <c r="I253" s="57" t="s">
        <v>39</v>
      </c>
      <c r="J253" s="57" t="s">
        <v>40</v>
      </c>
      <c r="K253" s="57" t="str">
        <f>VLOOKUP($E253,$R$3:$Z$70,2,FALSE)</f>
        <v>NATIONAL GRID PLC (National Grid Transco prior to 07/2005)</v>
      </c>
      <c r="L253" s="59">
        <f>VLOOKUP($E253,$R$3:$Z$70,4,FALSE)</f>
        <v>41334</v>
      </c>
      <c r="M253" s="57" t="str">
        <f>VLOOKUP($E253,$R$3:$Z$70,5,FALSE)</f>
        <v>NG., NGG</v>
      </c>
      <c r="N253" s="57" t="str">
        <f>VLOOKUP($E253,$R$3:$Z$70,6,FALSE)</f>
        <v>EUROTOP 100, FTSE 100 (GBP)</v>
      </c>
      <c r="O253" s="57" t="str">
        <f>VLOOKUP($E253,$R$3:$Z$70,7,FALSE)</f>
        <v>Electricity</v>
      </c>
      <c r="P253" s="57" t="str">
        <f>VLOOKUP($E253,$R$3:$Z$70,8,FALSE)</f>
        <v>United Kingdom - England</v>
      </c>
    </row>
    <row r="254" spans="1:16" x14ac:dyDescent="0.2">
      <c r="A254" s="63">
        <v>16456379687</v>
      </c>
      <c r="B254" s="57" t="s">
        <v>453</v>
      </c>
      <c r="C254" s="64">
        <v>11364213543</v>
      </c>
      <c r="D254" s="59">
        <v>41334</v>
      </c>
      <c r="E254" s="63">
        <v>16456379687</v>
      </c>
      <c r="F254" s="71">
        <v>285</v>
      </c>
      <c r="G254" s="57" t="str">
        <f t="shared" si="9"/>
        <v>High</v>
      </c>
      <c r="H254" s="71">
        <v>85</v>
      </c>
      <c r="I254" s="57" t="s">
        <v>454</v>
      </c>
      <c r="J254" s="57" t="s">
        <v>56</v>
      </c>
      <c r="K254" s="57" t="str">
        <f>VLOOKUP($E254,$R$3:$Z$70,2,FALSE)</f>
        <v>NEWRIVER RETAIL LTD</v>
      </c>
      <c r="L254" s="59">
        <f>VLOOKUP($E254,$R$3:$Z$70,4,FALSE)</f>
        <v>41334</v>
      </c>
      <c r="M254" s="57" t="str">
        <f>VLOOKUP($E254,$R$3:$Z$70,5,FALSE)</f>
        <v>NRR</v>
      </c>
      <c r="N254" s="57" t="str">
        <f>VLOOKUP($E254,$R$3:$Z$70,6,FALSE)</f>
        <v>FTSE AIM(GBP)</v>
      </c>
      <c r="O254" s="57" t="str">
        <f>VLOOKUP($E254,$R$3:$Z$70,7,FALSE)</f>
        <v>Real Estate</v>
      </c>
      <c r="P254" s="57" t="str">
        <f>VLOOKUP($E254,$R$3:$Z$70,8,FALSE)</f>
        <v>Guernsey</v>
      </c>
    </row>
    <row r="255" spans="1:16" x14ac:dyDescent="0.2">
      <c r="A255" s="63">
        <v>172702710373</v>
      </c>
      <c r="B255" s="57" t="s">
        <v>351</v>
      </c>
      <c r="C255" s="64">
        <v>11907204555</v>
      </c>
      <c r="D255" s="59">
        <v>41334</v>
      </c>
      <c r="E255" s="63">
        <v>172702710373</v>
      </c>
      <c r="F255" s="71">
        <v>19</v>
      </c>
      <c r="G255" s="57" t="str">
        <f t="shared" si="9"/>
        <v>Low</v>
      </c>
      <c r="H255" s="71">
        <v>0</v>
      </c>
      <c r="I255" s="57" t="s">
        <v>44</v>
      </c>
      <c r="J255" s="57" t="s">
        <v>40</v>
      </c>
      <c r="K255" s="57" t="str">
        <f>VLOOKUP($E255,$R$3:$Z$70,2,FALSE)</f>
        <v>IENERGIZER LTD</v>
      </c>
      <c r="L255" s="59">
        <f>VLOOKUP($E255,$R$3:$Z$70,4,FALSE)</f>
        <v>41334</v>
      </c>
      <c r="M255" s="57" t="str">
        <f>VLOOKUP($E255,$R$3:$Z$70,5,FALSE)</f>
        <v>IBPO</v>
      </c>
      <c r="N255" s="57" t="str">
        <f>VLOOKUP($E255,$R$3:$Z$70,6,FALSE)</f>
        <v>FTSE AIM(GBP)</v>
      </c>
      <c r="O255" s="57" t="str">
        <f>VLOOKUP($E255,$R$3:$Z$70,7,FALSE)</f>
        <v>Business Services</v>
      </c>
      <c r="P255" s="57" t="str">
        <f>VLOOKUP($E255,$R$3:$Z$70,8,FALSE)</f>
        <v>Guernsey</v>
      </c>
    </row>
    <row r="256" spans="1:16" x14ac:dyDescent="0.2">
      <c r="A256" s="63">
        <v>3711611958</v>
      </c>
      <c r="B256" s="57" t="s">
        <v>552</v>
      </c>
      <c r="C256" s="64">
        <v>131899483</v>
      </c>
      <c r="D256" s="59">
        <v>41334</v>
      </c>
      <c r="E256" s="63">
        <v>3711611958</v>
      </c>
      <c r="F256" s="71">
        <v>95</v>
      </c>
      <c r="G256" s="57" t="str">
        <f t="shared" si="9"/>
        <v>Low</v>
      </c>
      <c r="H256" s="71">
        <v>0</v>
      </c>
      <c r="I256" s="57" t="s">
        <v>39</v>
      </c>
      <c r="J256" s="57" t="s">
        <v>40</v>
      </c>
      <c r="K256" s="57" t="str">
        <f>VLOOKUP($E256,$R$3:$Z$70,2,FALSE)</f>
        <v>SABMILLER PLC (South African Breweries prior to 07/2002)</v>
      </c>
      <c r="L256" s="59">
        <f>VLOOKUP($E256,$R$3:$Z$70,4,FALSE)</f>
        <v>41334</v>
      </c>
      <c r="M256" s="57" t="str">
        <f>VLOOKUP($E256,$R$3:$Z$70,5,FALSE)</f>
        <v xml:space="preserve">SAB, </v>
      </c>
      <c r="N256" s="57" t="str">
        <f>VLOOKUP($E256,$R$3:$Z$70,6,FALSE)</f>
        <v>EUROTOP 100, FTSE 100 (GBP)</v>
      </c>
      <c r="O256" s="57" t="str">
        <f>VLOOKUP($E256,$R$3:$Z$70,7,FALSE)</f>
        <v>Beverages</v>
      </c>
      <c r="P256" s="57" t="str">
        <f>VLOOKUP($E256,$R$3:$Z$70,8,FALSE)</f>
        <v>United Kingdom - England</v>
      </c>
    </row>
    <row r="257" spans="1:16" x14ac:dyDescent="0.2">
      <c r="A257" s="63">
        <v>16782859966</v>
      </c>
      <c r="B257" s="57" t="s">
        <v>152</v>
      </c>
      <c r="C257" s="64">
        <v>63114512411</v>
      </c>
      <c r="D257" s="59">
        <v>41334</v>
      </c>
      <c r="E257" s="63">
        <v>16782859966</v>
      </c>
      <c r="F257" s="71">
        <v>53</v>
      </c>
      <c r="G257" s="57" t="str">
        <f t="shared" si="9"/>
        <v>Low</v>
      </c>
      <c r="H257" s="71">
        <v>0</v>
      </c>
      <c r="I257" s="57" t="s">
        <v>44</v>
      </c>
      <c r="J257" s="57" t="s">
        <v>40</v>
      </c>
      <c r="K257" s="57" t="str">
        <f>VLOOKUP($E257,$R$3:$Z$70,2,FALSE)</f>
        <v>BETTER CAPITAL PCC LTD (Better Capital Ltd prior to 01/2012)</v>
      </c>
      <c r="L257" s="59">
        <f>VLOOKUP($E257,$R$3:$Z$70,4,FALSE)</f>
        <v>41334</v>
      </c>
      <c r="M257" s="57" t="str">
        <f>VLOOKUP($E257,$R$3:$Z$70,5,FALSE)</f>
        <v>BC12, BCAP</v>
      </c>
      <c r="N257" s="57">
        <f>VLOOKUP($E257,$R$3:$Z$70,6,FALSE)</f>
        <v>0</v>
      </c>
      <c r="O257" s="57" t="str">
        <f>VLOOKUP($E257,$R$3:$Z$70,7,FALSE)</f>
        <v>Investment Companies</v>
      </c>
      <c r="P257" s="57" t="str">
        <f>VLOOKUP($E257,$R$3:$Z$70,8,FALSE)</f>
        <v>Guernsey</v>
      </c>
    </row>
    <row r="258" spans="1:16" x14ac:dyDescent="0.2">
      <c r="A258" s="63">
        <v>8806927400</v>
      </c>
      <c r="B258" s="57" t="s">
        <v>643</v>
      </c>
      <c r="C258" s="64">
        <v>5697887209</v>
      </c>
      <c r="D258" s="59">
        <v>41334</v>
      </c>
      <c r="E258" s="63">
        <v>8806927400</v>
      </c>
      <c r="F258" s="71">
        <v>57</v>
      </c>
      <c r="G258" s="57" t="str">
        <f t="shared" si="9"/>
        <v>Low</v>
      </c>
      <c r="H258" s="71">
        <v>0</v>
      </c>
      <c r="I258" s="57" t="s">
        <v>89</v>
      </c>
      <c r="J258" s="57" t="s">
        <v>40</v>
      </c>
      <c r="K258" s="57" t="str">
        <f>VLOOKUP($E258,$R$3:$Z$70,2,FALSE)</f>
        <v>TRINITY CAPITAL PLC (Trikona Trinity Capital PLC prior to 08/2010) (Trinity Capital Plc prior to 11/2007)</v>
      </c>
      <c r="L258" s="59">
        <f>VLOOKUP($E258,$R$3:$Z$70,4,FALSE)</f>
        <v>41334</v>
      </c>
      <c r="M258" s="57" t="str">
        <f>VLOOKUP($E258,$R$3:$Z$70,5,FALSE)</f>
        <v>TRC</v>
      </c>
      <c r="N258" s="57" t="str">
        <f>VLOOKUP($E258,$R$3:$Z$70,6,FALSE)</f>
        <v>FTSE AIM(GBP)</v>
      </c>
      <c r="O258" s="57" t="str">
        <f>VLOOKUP($E258,$R$3:$Z$70,7,FALSE)</f>
        <v>Real Estate</v>
      </c>
      <c r="P258" s="57" t="str">
        <f>VLOOKUP($E258,$R$3:$Z$70,8,FALSE)</f>
        <v>Isle Of Man</v>
      </c>
    </row>
    <row r="259" spans="1:16" x14ac:dyDescent="0.2">
      <c r="A259" s="63">
        <v>1051697378</v>
      </c>
      <c r="B259" s="57" t="s">
        <v>71</v>
      </c>
      <c r="C259" s="64">
        <v>13510326766</v>
      </c>
      <c r="D259" s="59">
        <v>41395</v>
      </c>
      <c r="E259" s="63">
        <v>1051697378</v>
      </c>
      <c r="F259" s="71">
        <v>0</v>
      </c>
      <c r="G259" s="57" t="str">
        <f t="shared" si="9"/>
        <v>Low</v>
      </c>
      <c r="H259" s="71">
        <v>0</v>
      </c>
      <c r="I259" s="57" t="s">
        <v>44</v>
      </c>
      <c r="J259" s="57" t="s">
        <v>40</v>
      </c>
      <c r="K259" s="57" t="str">
        <f>VLOOKUP($E259,$R$3:$Z$70,2,FALSE)</f>
        <v>ABLON GROUP LTD (De-listed 05/2013)</v>
      </c>
      <c r="L259" s="59">
        <f>VLOOKUP($E259,$R$3:$Z$70,4,FALSE)</f>
        <v>41395</v>
      </c>
      <c r="M259" s="57" t="str">
        <f>VLOOKUP($E259,$R$3:$Z$70,5,FALSE)</f>
        <v>ABL</v>
      </c>
      <c r="N259" s="57">
        <f>VLOOKUP($E259,$R$3:$Z$70,6,FALSE)</f>
        <v>0</v>
      </c>
      <c r="O259" s="57" t="str">
        <f>VLOOKUP($E259,$R$3:$Z$70,7,FALSE)</f>
        <v>Real Estate</v>
      </c>
      <c r="P259" s="57" t="str">
        <f>VLOOKUP($E259,$R$3:$Z$70,8,FALSE)</f>
        <v>Guernsey</v>
      </c>
    </row>
    <row r="260" spans="1:16" x14ac:dyDescent="0.2">
      <c r="A260" s="63">
        <v>9761766583</v>
      </c>
      <c r="B260" s="57" t="s">
        <v>205</v>
      </c>
      <c r="C260" s="64">
        <v>5482524327</v>
      </c>
      <c r="D260" s="59">
        <v>41365</v>
      </c>
      <c r="E260" s="63">
        <v>9761766583</v>
      </c>
      <c r="F260" s="71">
        <v>30</v>
      </c>
      <c r="G260" s="57" t="str">
        <f t="shared" ref="G260:G323" si="10">VLOOKUP(F260,$AL$2:$AM$4,2,TRUE)</f>
        <v>Low</v>
      </c>
      <c r="H260" s="71">
        <v>0</v>
      </c>
      <c r="I260" s="57" t="s">
        <v>39</v>
      </c>
      <c r="J260" s="57" t="s">
        <v>40</v>
      </c>
      <c r="K260" s="57" t="str">
        <f>VLOOKUP($E260,$R$3:$Z$70,2,FALSE)</f>
        <v>CAMBIUM GLOBAL TIMBERLAND LTD</v>
      </c>
      <c r="L260" s="59">
        <f>VLOOKUP($E260,$R$3:$Z$70,4,FALSE)</f>
        <v>41365</v>
      </c>
      <c r="M260" s="57" t="str">
        <f>VLOOKUP($E260,$R$3:$Z$70,5,FALSE)</f>
        <v>TREE</v>
      </c>
      <c r="N260" s="57" t="str">
        <f>VLOOKUP($E260,$R$3:$Z$70,6,FALSE)</f>
        <v>FTSE AIM(GBP)</v>
      </c>
      <c r="O260" s="57" t="str">
        <f>VLOOKUP($E260,$R$3:$Z$70,7,FALSE)</f>
        <v>Forestry &amp; Paper</v>
      </c>
      <c r="P260" s="57" t="str">
        <f>VLOOKUP($E260,$R$3:$Z$70,8,FALSE)</f>
        <v>Jersey</v>
      </c>
    </row>
    <row r="261" spans="1:16" x14ac:dyDescent="0.2">
      <c r="A261" s="63">
        <v>3711611958</v>
      </c>
      <c r="B261" s="57" t="s">
        <v>553</v>
      </c>
      <c r="C261" s="64">
        <v>143198486</v>
      </c>
      <c r="D261" s="59">
        <v>41334</v>
      </c>
      <c r="E261" s="63">
        <v>3711611958</v>
      </c>
      <c r="F261" s="71">
        <v>95</v>
      </c>
      <c r="G261" s="57" t="str">
        <f t="shared" si="10"/>
        <v>Low</v>
      </c>
      <c r="H261" s="71">
        <v>0</v>
      </c>
      <c r="I261" s="57" t="s">
        <v>39</v>
      </c>
      <c r="J261" s="57" t="s">
        <v>40</v>
      </c>
      <c r="K261" s="57" t="str">
        <f>VLOOKUP($E261,$R$3:$Z$70,2,FALSE)</f>
        <v>SABMILLER PLC (South African Breweries prior to 07/2002)</v>
      </c>
      <c r="L261" s="59">
        <f>VLOOKUP($E261,$R$3:$Z$70,4,FALSE)</f>
        <v>41334</v>
      </c>
      <c r="M261" s="57" t="str">
        <f>VLOOKUP($E261,$R$3:$Z$70,5,FALSE)</f>
        <v xml:space="preserve">SAB, </v>
      </c>
      <c r="N261" s="57" t="str">
        <f>VLOOKUP($E261,$R$3:$Z$70,6,FALSE)</f>
        <v>EUROTOP 100, FTSE 100 (GBP)</v>
      </c>
      <c r="O261" s="57" t="str">
        <f>VLOOKUP($E261,$R$3:$Z$70,7,FALSE)</f>
        <v>Beverages</v>
      </c>
      <c r="P261" s="57" t="str">
        <f>VLOOKUP($E261,$R$3:$Z$70,8,FALSE)</f>
        <v>United Kingdom - England</v>
      </c>
    </row>
    <row r="262" spans="1:16" x14ac:dyDescent="0.2">
      <c r="A262" s="63">
        <v>10665911526</v>
      </c>
      <c r="B262" s="57" t="s">
        <v>145</v>
      </c>
      <c r="C262" s="64">
        <v>63023212346</v>
      </c>
      <c r="D262" s="59">
        <v>41334</v>
      </c>
      <c r="E262" s="63">
        <v>10665911526</v>
      </c>
      <c r="F262" s="71">
        <v>17</v>
      </c>
      <c r="G262" s="57" t="str">
        <f t="shared" si="10"/>
        <v>Low</v>
      </c>
      <c r="H262" s="71">
        <v>0</v>
      </c>
      <c r="I262" s="57" t="s">
        <v>44</v>
      </c>
      <c r="J262" s="57" t="s">
        <v>40</v>
      </c>
      <c r="K262" s="57" t="str">
        <f>VLOOKUP($E262,$R$3:$Z$70,2,FALSE)</f>
        <v>AVARAE GLOBAL COINS PLC</v>
      </c>
      <c r="L262" s="59">
        <f>VLOOKUP($E262,$R$3:$Z$70,4,FALSE)</f>
        <v>41334</v>
      </c>
      <c r="M262" s="57" t="str">
        <f>VLOOKUP($E262,$R$3:$Z$70,5,FALSE)</f>
        <v>AVR</v>
      </c>
      <c r="N262" s="57" t="str">
        <f>VLOOKUP($E262,$R$3:$Z$70,6,FALSE)</f>
        <v>FTSE AIM(GBP)</v>
      </c>
      <c r="O262" s="57" t="str">
        <f>VLOOKUP($E262,$R$3:$Z$70,7,FALSE)</f>
        <v>Speciality &amp; Other Finance</v>
      </c>
      <c r="P262" s="57" t="str">
        <f>VLOOKUP($E262,$R$3:$Z$70,8,FALSE)</f>
        <v>Isle Of Man</v>
      </c>
    </row>
    <row r="263" spans="1:16" x14ac:dyDescent="0.2">
      <c r="A263" s="63">
        <v>2599712281</v>
      </c>
      <c r="B263" s="57" t="s">
        <v>412</v>
      </c>
      <c r="C263" s="64">
        <v>4650410596</v>
      </c>
      <c r="D263" s="59">
        <v>41334</v>
      </c>
      <c r="E263" s="63">
        <v>2599712281</v>
      </c>
      <c r="F263" s="71">
        <v>116</v>
      </c>
      <c r="G263" s="57" t="str">
        <f t="shared" si="10"/>
        <v>Low</v>
      </c>
      <c r="H263" s="71">
        <v>0</v>
      </c>
      <c r="I263" s="57" t="s">
        <v>111</v>
      </c>
      <c r="J263" s="57" t="s">
        <v>40</v>
      </c>
      <c r="K263" s="57" t="str">
        <f>VLOOKUP($E263,$R$3:$Z$70,2,FALSE)</f>
        <v>LOGITECH INTERNATIONAL SA</v>
      </c>
      <c r="L263" s="59">
        <f>VLOOKUP($E263,$R$3:$Z$70,4,FALSE)</f>
        <v>41334</v>
      </c>
      <c r="M263" s="57" t="str">
        <f>VLOOKUP($E263,$R$3:$Z$70,5,FALSE)</f>
        <v>LOGN, , LOGI</v>
      </c>
      <c r="N263" s="57">
        <f>VLOOKUP($E263,$R$3:$Z$70,6,FALSE)</f>
        <v>0</v>
      </c>
      <c r="O263" s="57" t="str">
        <f>VLOOKUP($E263,$R$3:$Z$70,7,FALSE)</f>
        <v>Information Technology Hardware</v>
      </c>
      <c r="P263" s="57" t="str">
        <f>VLOOKUP($E263,$R$3:$Z$70,8,FALSE)</f>
        <v>Switzerland</v>
      </c>
    </row>
    <row r="264" spans="1:16" x14ac:dyDescent="0.2">
      <c r="A264" s="63">
        <v>10768371951</v>
      </c>
      <c r="B264" s="57" t="s">
        <v>592</v>
      </c>
      <c r="C264" s="64">
        <v>63567912725</v>
      </c>
      <c r="D264" s="59">
        <v>41426</v>
      </c>
      <c r="E264" s="63">
        <v>10768371951</v>
      </c>
      <c r="F264" s="71">
        <v>0</v>
      </c>
      <c r="G264" s="57" t="str">
        <f t="shared" si="10"/>
        <v>Low</v>
      </c>
      <c r="H264" s="71">
        <v>0</v>
      </c>
      <c r="I264" s="57" t="s">
        <v>217</v>
      </c>
      <c r="J264" s="57" t="s">
        <v>56</v>
      </c>
      <c r="K264" s="57" t="str">
        <f>VLOOKUP($E264,$R$3:$Z$70,2,FALSE)</f>
        <v>SILANIS INTERNATIONAL LTD (De-listed 06/2013)</v>
      </c>
      <c r="L264" s="59">
        <f>VLOOKUP($E264,$R$3:$Z$70,4,FALSE)</f>
        <v>41426</v>
      </c>
      <c r="M264" s="57" t="str">
        <f>VLOOKUP($E264,$R$3:$Z$70,5,FALSE)</f>
        <v>SNS</v>
      </c>
      <c r="N264" s="57">
        <f>VLOOKUP($E264,$R$3:$Z$70,6,FALSE)</f>
        <v>0</v>
      </c>
      <c r="O264" s="57" t="str">
        <f>VLOOKUP($E264,$R$3:$Z$70,7,FALSE)</f>
        <v>Software &amp; Computer Services</v>
      </c>
      <c r="P264" s="57" t="str">
        <f>VLOOKUP($E264,$R$3:$Z$70,8,FALSE)</f>
        <v>Jersey</v>
      </c>
    </row>
    <row r="265" spans="1:16" x14ac:dyDescent="0.2">
      <c r="A265" s="63">
        <v>3569711015</v>
      </c>
      <c r="B265" s="57" t="s">
        <v>584</v>
      </c>
      <c r="C265" s="64">
        <v>53029012583</v>
      </c>
      <c r="D265" s="59">
        <v>41426</v>
      </c>
      <c r="E265" s="63">
        <v>3569711015</v>
      </c>
      <c r="F265" s="71">
        <v>63</v>
      </c>
      <c r="G265" s="57" t="str">
        <f t="shared" si="10"/>
        <v>Low</v>
      </c>
      <c r="H265" s="71">
        <v>0</v>
      </c>
      <c r="I265" s="57" t="s">
        <v>111</v>
      </c>
      <c r="J265" s="57" t="s">
        <v>40</v>
      </c>
      <c r="K265" s="57" t="str">
        <f>VLOOKUP($E265,$R$3:$Z$70,2,FALSE)</f>
        <v>SEAGATE TECHNOLOGY PLC (Seagate Technology prior to 07/2010)</v>
      </c>
      <c r="L265" s="59">
        <f>VLOOKUP($E265,$R$3:$Z$70,4,FALSE)</f>
        <v>41426</v>
      </c>
      <c r="M265" s="57" t="str">
        <f>VLOOKUP($E265,$R$3:$Z$70,5,FALSE)</f>
        <v>STX</v>
      </c>
      <c r="N265" s="57" t="str">
        <f>VLOOKUP($E265,$R$3:$Z$70,6,FALSE)</f>
        <v>NASDAQ 100, S&amp;P 500</v>
      </c>
      <c r="O265" s="57" t="str">
        <f>VLOOKUP($E265,$R$3:$Z$70,7,FALSE)</f>
        <v>Engineering &amp; Machinery</v>
      </c>
      <c r="P265" s="57" t="str">
        <f>VLOOKUP($E265,$R$3:$Z$70,8,FALSE)</f>
        <v>Republic Of Ireland</v>
      </c>
    </row>
    <row r="266" spans="1:16" x14ac:dyDescent="0.2">
      <c r="A266" s="63">
        <v>1051697378</v>
      </c>
      <c r="B266" s="57" t="s">
        <v>73</v>
      </c>
      <c r="C266" s="64">
        <v>4887119392</v>
      </c>
      <c r="D266" s="59">
        <v>41395</v>
      </c>
      <c r="E266" s="63">
        <v>1051697378</v>
      </c>
      <c r="F266" s="71">
        <v>0</v>
      </c>
      <c r="G266" s="57" t="str">
        <f t="shared" si="10"/>
        <v>Low</v>
      </c>
      <c r="H266" s="71">
        <v>0</v>
      </c>
      <c r="I266" s="57" t="s">
        <v>46</v>
      </c>
      <c r="J266" s="57" t="s">
        <v>40</v>
      </c>
      <c r="K266" s="57" t="str">
        <f>VLOOKUP($E266,$R$3:$Z$70,2,FALSE)</f>
        <v>ABLON GROUP LTD (De-listed 05/2013)</v>
      </c>
      <c r="L266" s="59">
        <f>VLOOKUP($E266,$R$3:$Z$70,4,FALSE)</f>
        <v>41395</v>
      </c>
      <c r="M266" s="57" t="str">
        <f>VLOOKUP($E266,$R$3:$Z$70,5,FALSE)</f>
        <v>ABL</v>
      </c>
      <c r="N266" s="57">
        <f>VLOOKUP($E266,$R$3:$Z$70,6,FALSE)</f>
        <v>0</v>
      </c>
      <c r="O266" s="57" t="str">
        <f>VLOOKUP($E266,$R$3:$Z$70,7,FALSE)</f>
        <v>Real Estate</v>
      </c>
      <c r="P266" s="57" t="str">
        <f>VLOOKUP($E266,$R$3:$Z$70,8,FALSE)</f>
        <v>Guernsey</v>
      </c>
    </row>
    <row r="267" spans="1:16" x14ac:dyDescent="0.2">
      <c r="A267" s="63">
        <v>431027822</v>
      </c>
      <c r="B267" s="57" t="s">
        <v>691</v>
      </c>
      <c r="C267" s="64">
        <v>327028759</v>
      </c>
      <c r="D267" s="59">
        <v>41395</v>
      </c>
      <c r="E267" s="63">
        <v>431027822</v>
      </c>
      <c r="F267" s="71">
        <v>0</v>
      </c>
      <c r="G267" s="57" t="str">
        <f t="shared" si="10"/>
        <v>Low</v>
      </c>
      <c r="H267" s="71">
        <v>0</v>
      </c>
      <c r="I267" s="57" t="s">
        <v>129</v>
      </c>
      <c r="J267" s="57" t="s">
        <v>56</v>
      </c>
      <c r="K267" s="57" t="str">
        <f>VLOOKUP($E267,$R$3:$Z$70,2,FALSE)</f>
        <v>XSTRATA PLC (De-listed 05/2013)</v>
      </c>
      <c r="L267" s="59">
        <f>VLOOKUP($E267,$R$3:$Z$70,4,FALSE)</f>
        <v>41395</v>
      </c>
      <c r="M267" s="57" t="str">
        <f>VLOOKUP($E267,$R$3:$Z$70,5,FALSE)</f>
        <v>XTA</v>
      </c>
      <c r="N267" s="57">
        <f>VLOOKUP($E267,$R$3:$Z$70,6,FALSE)</f>
        <v>0</v>
      </c>
      <c r="O267" s="57" t="str">
        <f>VLOOKUP($E267,$R$3:$Z$70,7,FALSE)</f>
        <v>Mining</v>
      </c>
      <c r="P267" s="57" t="str">
        <f>VLOOKUP($E267,$R$3:$Z$70,8,FALSE)</f>
        <v>Switzerland</v>
      </c>
    </row>
    <row r="268" spans="1:16" x14ac:dyDescent="0.2">
      <c r="A268" s="63">
        <v>14297387641</v>
      </c>
      <c r="B268" s="57" t="s">
        <v>475</v>
      </c>
      <c r="C268" s="64">
        <v>5879319005</v>
      </c>
      <c r="D268" s="59">
        <v>41275</v>
      </c>
      <c r="E268" s="63">
        <v>14297387641</v>
      </c>
      <c r="F268" s="71">
        <v>146</v>
      </c>
      <c r="G268" s="57" t="str">
        <f t="shared" si="10"/>
        <v>Middle</v>
      </c>
      <c r="H268" s="71">
        <v>0</v>
      </c>
      <c r="I268" s="57" t="s">
        <v>454</v>
      </c>
      <c r="J268" s="57" t="s">
        <v>56</v>
      </c>
      <c r="K268" s="57" t="str">
        <f>VLOOKUP($E268,$R$3:$Z$70,2,FALSE)</f>
        <v>ORA CAPITAL PARTNERS LTD (De-listed 06/2013)</v>
      </c>
      <c r="L268" s="59">
        <f>VLOOKUP($E268,$R$3:$Z$70,4,FALSE)</f>
        <v>41275</v>
      </c>
      <c r="M268" s="57" t="str">
        <f>VLOOKUP($E268,$R$3:$Z$70,5,FALSE)</f>
        <v>ORA</v>
      </c>
      <c r="N268" s="57">
        <f>VLOOKUP($E268,$R$3:$Z$70,6,FALSE)</f>
        <v>0</v>
      </c>
      <c r="O268" s="57" t="str">
        <f>VLOOKUP($E268,$R$3:$Z$70,7,FALSE)</f>
        <v>Private Equity</v>
      </c>
      <c r="P268" s="57" t="str">
        <f>VLOOKUP($E268,$R$3:$Z$70,8,FALSE)</f>
        <v>Guernsey</v>
      </c>
    </row>
    <row r="269" spans="1:16" x14ac:dyDescent="0.2">
      <c r="A269" s="63">
        <v>14297387641</v>
      </c>
      <c r="B269" s="57" t="s">
        <v>475</v>
      </c>
      <c r="C269" s="64">
        <v>5879319005</v>
      </c>
      <c r="D269" s="59">
        <v>41426</v>
      </c>
      <c r="E269" s="63">
        <v>14297387641</v>
      </c>
      <c r="F269" s="71">
        <v>0</v>
      </c>
      <c r="G269" s="57" t="str">
        <f t="shared" si="10"/>
        <v>Low</v>
      </c>
      <c r="H269" s="71">
        <v>0</v>
      </c>
      <c r="I269" s="57" t="s">
        <v>454</v>
      </c>
      <c r="J269" s="57" t="s">
        <v>56</v>
      </c>
      <c r="K269" s="57" t="str">
        <f>VLOOKUP($E269,$R$3:$Z$70,2,FALSE)</f>
        <v>ORA CAPITAL PARTNERS LTD (De-listed 06/2013)</v>
      </c>
      <c r="L269" s="59">
        <f>VLOOKUP($E269,$R$3:$Z$70,4,FALSE)</f>
        <v>41275</v>
      </c>
      <c r="M269" s="57" t="str">
        <f>VLOOKUP($E269,$R$3:$Z$70,5,FALSE)</f>
        <v>ORA</v>
      </c>
      <c r="N269" s="57">
        <f>VLOOKUP($E269,$R$3:$Z$70,6,FALSE)</f>
        <v>0</v>
      </c>
      <c r="O269" s="57" t="str">
        <f>VLOOKUP($E269,$R$3:$Z$70,7,FALSE)</f>
        <v>Private Equity</v>
      </c>
      <c r="P269" s="57" t="str">
        <f>VLOOKUP($E269,$R$3:$Z$70,8,FALSE)</f>
        <v>Guernsey</v>
      </c>
    </row>
    <row r="270" spans="1:16" x14ac:dyDescent="0.2">
      <c r="A270" s="63">
        <v>3569711015</v>
      </c>
      <c r="B270" s="57" t="s">
        <v>578</v>
      </c>
      <c r="C270" s="64">
        <v>1223012984</v>
      </c>
      <c r="D270" s="59">
        <v>41426</v>
      </c>
      <c r="E270" s="63">
        <v>3569711015</v>
      </c>
      <c r="F270" s="71">
        <v>74</v>
      </c>
      <c r="G270" s="57" t="str">
        <f t="shared" si="10"/>
        <v>Low</v>
      </c>
      <c r="H270" s="71">
        <v>0</v>
      </c>
      <c r="I270" s="57" t="s">
        <v>111</v>
      </c>
      <c r="J270" s="57" t="s">
        <v>40</v>
      </c>
      <c r="K270" s="57" t="str">
        <f>VLOOKUP($E270,$R$3:$Z$70,2,FALSE)</f>
        <v>SEAGATE TECHNOLOGY PLC (Seagate Technology prior to 07/2010)</v>
      </c>
      <c r="L270" s="59">
        <f>VLOOKUP($E270,$R$3:$Z$70,4,FALSE)</f>
        <v>41426</v>
      </c>
      <c r="M270" s="57" t="str">
        <f>VLOOKUP($E270,$R$3:$Z$70,5,FALSE)</f>
        <v>STX</v>
      </c>
      <c r="N270" s="57" t="str">
        <f>VLOOKUP($E270,$R$3:$Z$70,6,FALSE)</f>
        <v>NASDAQ 100, S&amp;P 500</v>
      </c>
      <c r="O270" s="57" t="str">
        <f>VLOOKUP($E270,$R$3:$Z$70,7,FALSE)</f>
        <v>Engineering &amp; Machinery</v>
      </c>
      <c r="P270" s="57" t="str">
        <f>VLOOKUP($E270,$R$3:$Z$70,8,FALSE)</f>
        <v>Republic Of Ireland</v>
      </c>
    </row>
    <row r="271" spans="1:16" x14ac:dyDescent="0.2">
      <c r="A271" s="63">
        <v>8777437072</v>
      </c>
      <c r="B271" s="57" t="s">
        <v>382</v>
      </c>
      <c r="C271" s="64">
        <v>139935451</v>
      </c>
      <c r="D271" s="59">
        <v>41334</v>
      </c>
      <c r="E271" s="63">
        <v>8777437072</v>
      </c>
      <c r="F271" s="71">
        <v>53</v>
      </c>
      <c r="G271" s="57" t="str">
        <f t="shared" si="10"/>
        <v>Low</v>
      </c>
      <c r="H271" s="71">
        <v>0</v>
      </c>
      <c r="I271" s="57" t="s">
        <v>46</v>
      </c>
      <c r="J271" s="57" t="s">
        <v>40</v>
      </c>
      <c r="K271" s="57" t="str">
        <f>VLOOKUP($E271,$R$3:$Z$70,2,FALSE)</f>
        <v>INGENIOUS MEDIA ACTIVE CAPITAL LTD (IMAC)</v>
      </c>
      <c r="L271" s="59">
        <f>VLOOKUP($E271,$R$3:$Z$70,4,FALSE)</f>
        <v>41334</v>
      </c>
      <c r="M271" s="57" t="str">
        <f>VLOOKUP($E271,$R$3:$Z$70,5,FALSE)</f>
        <v>IMAC</v>
      </c>
      <c r="N271" s="57" t="str">
        <f>VLOOKUP($E271,$R$3:$Z$70,6,FALSE)</f>
        <v>FTSE AIM(GBP)</v>
      </c>
      <c r="O271" s="57" t="str">
        <f>VLOOKUP($E271,$R$3:$Z$70,7,FALSE)</f>
        <v>Speciality &amp; Other Finance</v>
      </c>
      <c r="P271" s="57" t="str">
        <f>VLOOKUP($E271,$R$3:$Z$70,8,FALSE)</f>
        <v>Guernsey</v>
      </c>
    </row>
    <row r="272" spans="1:16" x14ac:dyDescent="0.2">
      <c r="A272" s="63">
        <v>14541873</v>
      </c>
      <c r="B272" s="57" t="s">
        <v>61</v>
      </c>
      <c r="C272" s="64">
        <v>11909894555</v>
      </c>
      <c r="D272" s="59">
        <v>41365</v>
      </c>
      <c r="E272" s="63">
        <v>14541873</v>
      </c>
      <c r="F272" s="71">
        <v>49</v>
      </c>
      <c r="G272" s="57" t="str">
        <f t="shared" si="10"/>
        <v>Low</v>
      </c>
      <c r="H272" s="71">
        <v>0</v>
      </c>
      <c r="I272" s="57" t="s">
        <v>39</v>
      </c>
      <c r="J272" s="57" t="s">
        <v>40</v>
      </c>
      <c r="K272" s="57" t="str">
        <f>VLOOKUP($E272,$R$3:$Z$70,2,FALSE)</f>
        <v>ABBEY PLC</v>
      </c>
      <c r="L272" s="59">
        <f>VLOOKUP($E272,$R$3:$Z$70,4,FALSE)</f>
        <v>41365</v>
      </c>
      <c r="M272" s="57" t="str">
        <f>VLOOKUP($E272,$R$3:$Z$70,5,FALSE)</f>
        <v>ABBY, DOY</v>
      </c>
      <c r="N272" s="57" t="str">
        <f>VLOOKUP($E272,$R$3:$Z$70,6,FALSE)</f>
        <v xml:space="preserve">FTSE AIM(GBP), ISEQ OVERALL </v>
      </c>
      <c r="O272" s="57" t="str">
        <f>VLOOKUP($E272,$R$3:$Z$70,7,FALSE)</f>
        <v>Construction &amp; Building Materials</v>
      </c>
      <c r="P272" s="57" t="str">
        <f>VLOOKUP($E272,$R$3:$Z$70,8,FALSE)</f>
        <v>Republic Of Ireland</v>
      </c>
    </row>
    <row r="273" spans="1:16" x14ac:dyDescent="0.2">
      <c r="A273" s="63">
        <v>8285212683</v>
      </c>
      <c r="B273" s="57" t="s">
        <v>611</v>
      </c>
      <c r="C273" s="64">
        <v>3526910718</v>
      </c>
      <c r="D273" s="59">
        <v>41306</v>
      </c>
      <c r="E273" s="63">
        <v>8285212683</v>
      </c>
      <c r="F273" s="71">
        <v>58</v>
      </c>
      <c r="G273" s="57" t="str">
        <f t="shared" si="10"/>
        <v>Low</v>
      </c>
      <c r="H273" s="71">
        <v>0</v>
      </c>
      <c r="I273" s="57" t="s">
        <v>39</v>
      </c>
      <c r="J273" s="57" t="s">
        <v>40</v>
      </c>
      <c r="K273" s="57" t="str">
        <f>VLOOKUP($E273,$R$3:$Z$70,2,FALSE)</f>
        <v>STOBART GROUP LTD (Westbury Property Fund Ltd prior to 10/2007)</v>
      </c>
      <c r="L273" s="59">
        <f>VLOOKUP($E273,$R$3:$Z$70,4,FALSE)</f>
        <v>41306</v>
      </c>
      <c r="M273" s="57" t="str">
        <f>VLOOKUP($E273,$R$3:$Z$70,5,FALSE)</f>
        <v>STOR, STOB</v>
      </c>
      <c r="N273" s="57" t="str">
        <f>VLOOKUP($E273,$R$3:$Z$70,6,FALSE)</f>
        <v>FTSE SMALL CAP</v>
      </c>
      <c r="O273" s="57" t="str">
        <f>VLOOKUP($E273,$R$3:$Z$70,7,FALSE)</f>
        <v>Real Estate</v>
      </c>
      <c r="P273" s="57" t="str">
        <f>VLOOKUP($E273,$R$3:$Z$70,8,FALSE)</f>
        <v>Guernsey</v>
      </c>
    </row>
    <row r="274" spans="1:16" x14ac:dyDescent="0.2">
      <c r="A274" s="63">
        <v>1352511658</v>
      </c>
      <c r="B274" s="57" t="s">
        <v>236</v>
      </c>
      <c r="C274" s="64">
        <v>63478155</v>
      </c>
      <c r="D274" s="59">
        <v>41334</v>
      </c>
      <c r="E274" s="63">
        <v>1352511658</v>
      </c>
      <c r="F274" s="71">
        <v>190</v>
      </c>
      <c r="G274" s="57" t="str">
        <f t="shared" si="10"/>
        <v>Middle</v>
      </c>
      <c r="H274" s="71">
        <v>0</v>
      </c>
      <c r="I274" s="57" t="s">
        <v>89</v>
      </c>
      <c r="J274" s="57" t="s">
        <v>40</v>
      </c>
      <c r="K274" s="57" t="str">
        <f>VLOOKUP($E274,$R$3:$Z$70,2,FALSE)</f>
        <v>DCC PLC</v>
      </c>
      <c r="L274" s="59">
        <f>VLOOKUP($E274,$R$3:$Z$70,4,FALSE)</f>
        <v>41334</v>
      </c>
      <c r="M274" s="57" t="str">
        <f>VLOOKUP($E274,$R$3:$Z$70,5,FALSE)</f>
        <v>DCC</v>
      </c>
      <c r="N274" s="57" t="str">
        <f>VLOOKUP($E274,$R$3:$Z$70,6,FALSE)</f>
        <v>FTSE 250(GBP)</v>
      </c>
      <c r="O274" s="57" t="str">
        <f>VLOOKUP($E274,$R$3:$Z$70,7,FALSE)</f>
        <v>Business Services</v>
      </c>
      <c r="P274" s="57" t="str">
        <f>VLOOKUP($E274,$R$3:$Z$70,8,FALSE)</f>
        <v>Republic Of Ireland</v>
      </c>
    </row>
    <row r="275" spans="1:16" x14ac:dyDescent="0.2">
      <c r="A275" s="63">
        <v>8506142880</v>
      </c>
      <c r="B275" s="57" t="s">
        <v>310</v>
      </c>
      <c r="C275" s="64">
        <v>51827011734</v>
      </c>
      <c r="D275" s="59">
        <v>41306</v>
      </c>
      <c r="E275" s="63">
        <v>8506142880</v>
      </c>
      <c r="F275" s="71">
        <v>12</v>
      </c>
      <c r="G275" s="57" t="str">
        <f t="shared" si="10"/>
        <v>Low</v>
      </c>
      <c r="H275" s="71">
        <v>0</v>
      </c>
      <c r="I275" s="57" t="s">
        <v>44</v>
      </c>
      <c r="J275" s="57" t="s">
        <v>40</v>
      </c>
      <c r="K275" s="57" t="str">
        <f>VLOOKUP($E275,$R$3:$Z$70,2,FALSE)</f>
        <v>FIRST DERIVATIVES PLC (1st DERIVATIVES)</v>
      </c>
      <c r="L275" s="59">
        <f>VLOOKUP($E275,$R$3:$Z$70,4,FALSE)</f>
        <v>41306</v>
      </c>
      <c r="M275" s="57" t="str">
        <f>VLOOKUP($E275,$R$3:$Z$70,5,FALSE)</f>
        <v>FDP, GYQ</v>
      </c>
      <c r="N275" s="57" t="str">
        <f>VLOOKUP($E275,$R$3:$Z$70,6,FALSE)</f>
        <v xml:space="preserve">FTSE AIM(GBP), ISEQ OVERALL </v>
      </c>
      <c r="O275" s="57" t="str">
        <f>VLOOKUP($E275,$R$3:$Z$70,7,FALSE)</f>
        <v>Software &amp; Computer Services</v>
      </c>
      <c r="P275" s="57" t="str">
        <f>VLOOKUP($E275,$R$3:$Z$70,8,FALSE)</f>
        <v>United Kingdom - Northern Ireland</v>
      </c>
    </row>
    <row r="276" spans="1:16" x14ac:dyDescent="0.2">
      <c r="A276" s="63">
        <v>3492110464</v>
      </c>
      <c r="B276" s="57" t="s">
        <v>539</v>
      </c>
      <c r="C276" s="64">
        <v>196287684</v>
      </c>
      <c r="D276" s="59">
        <v>41334</v>
      </c>
      <c r="E276" s="63">
        <v>3492110464</v>
      </c>
      <c r="F276" s="71">
        <v>35</v>
      </c>
      <c r="G276" s="57" t="str">
        <f t="shared" si="10"/>
        <v>Low</v>
      </c>
      <c r="H276" s="71">
        <v>0</v>
      </c>
      <c r="I276" s="57" t="s">
        <v>39</v>
      </c>
      <c r="J276" s="57" t="s">
        <v>40</v>
      </c>
      <c r="K276" s="57" t="str">
        <f>VLOOKUP($E276,$R$3:$Z$70,2,FALSE)</f>
        <v>RYANAIR HOLDINGS PLC</v>
      </c>
      <c r="L276" s="59">
        <f>VLOOKUP($E276,$R$3:$Z$70,4,FALSE)</f>
        <v>41334</v>
      </c>
      <c r="M276" s="57" t="str">
        <f>VLOOKUP($E276,$R$3:$Z$70,5,FALSE)</f>
        <v>RY4B, RYAAY</v>
      </c>
      <c r="N276" s="57" t="str">
        <f>VLOOKUP($E276,$R$3:$Z$70,6,FALSE)</f>
        <v xml:space="preserve">ISEQ OVERALL </v>
      </c>
      <c r="O276" s="57" t="str">
        <f>VLOOKUP($E276,$R$3:$Z$70,7,FALSE)</f>
        <v>Transport</v>
      </c>
      <c r="P276" s="57" t="str">
        <f>VLOOKUP($E276,$R$3:$Z$70,8,FALSE)</f>
        <v>Republic Of Ireland</v>
      </c>
    </row>
    <row r="277" spans="1:16" x14ac:dyDescent="0.2">
      <c r="A277" s="63">
        <v>91432810497</v>
      </c>
      <c r="B277" s="57" t="s">
        <v>281</v>
      </c>
      <c r="C277" s="64">
        <v>197197769</v>
      </c>
      <c r="D277" s="59">
        <v>41334</v>
      </c>
      <c r="E277" s="63">
        <v>91432810497</v>
      </c>
      <c r="F277" s="71">
        <v>74</v>
      </c>
      <c r="G277" s="57" t="str">
        <f t="shared" si="10"/>
        <v>Low</v>
      </c>
      <c r="H277" s="71">
        <v>0</v>
      </c>
      <c r="I277" s="57" t="s">
        <v>39</v>
      </c>
      <c r="J277" s="57" t="s">
        <v>40</v>
      </c>
      <c r="K277" s="57" t="str">
        <f>VLOOKUP($E277,$R$3:$Z$70,2,FALSE)</f>
        <v>EROS INTERNATIONAL PLC</v>
      </c>
      <c r="L277" s="59">
        <f>VLOOKUP($E277,$R$3:$Z$70,4,FALSE)</f>
        <v>41334</v>
      </c>
      <c r="M277" s="57" t="str">
        <f>VLOOKUP($E277,$R$3:$Z$70,5,FALSE)</f>
        <v>EROS</v>
      </c>
      <c r="N277" s="57" t="str">
        <f>VLOOKUP($E277,$R$3:$Z$70,6,FALSE)</f>
        <v>FTSE AIM(GBP)</v>
      </c>
      <c r="O277" s="57" t="str">
        <f>VLOOKUP($E277,$R$3:$Z$70,7,FALSE)</f>
        <v>Media &amp; Entertainment</v>
      </c>
      <c r="P277" s="57" t="str">
        <f>VLOOKUP($E277,$R$3:$Z$70,8,FALSE)</f>
        <v>Isle Of Man</v>
      </c>
    </row>
    <row r="278" spans="1:16" x14ac:dyDescent="0.2">
      <c r="A278" s="63">
        <v>3492110464</v>
      </c>
      <c r="B278" s="57" t="s">
        <v>533</v>
      </c>
      <c r="C278" s="64">
        <v>155512518</v>
      </c>
      <c r="D278" s="59">
        <v>41334</v>
      </c>
      <c r="E278" s="63">
        <v>3492110464</v>
      </c>
      <c r="F278" s="71">
        <v>768</v>
      </c>
      <c r="G278" s="57" t="str">
        <f t="shared" si="10"/>
        <v>High</v>
      </c>
      <c r="H278" s="71">
        <v>504</v>
      </c>
      <c r="I278" s="57" t="s">
        <v>129</v>
      </c>
      <c r="J278" s="57" t="s">
        <v>56</v>
      </c>
      <c r="K278" s="57" t="str">
        <f>VLOOKUP($E278,$R$3:$Z$70,2,FALSE)</f>
        <v>RYANAIR HOLDINGS PLC</v>
      </c>
      <c r="L278" s="59">
        <f>VLOOKUP($E278,$R$3:$Z$70,4,FALSE)</f>
        <v>41334</v>
      </c>
      <c r="M278" s="57" t="str">
        <f>VLOOKUP($E278,$R$3:$Z$70,5,FALSE)</f>
        <v>RY4B, RYAAY</v>
      </c>
      <c r="N278" s="57" t="str">
        <f>VLOOKUP($E278,$R$3:$Z$70,6,FALSE)</f>
        <v xml:space="preserve">ISEQ OVERALL </v>
      </c>
      <c r="O278" s="57" t="str">
        <f>VLOOKUP($E278,$R$3:$Z$70,7,FALSE)</f>
        <v>Transport</v>
      </c>
      <c r="P278" s="57" t="str">
        <f>VLOOKUP($E278,$R$3:$Z$70,8,FALSE)</f>
        <v>Republic Of Ireland</v>
      </c>
    </row>
    <row r="279" spans="1:16" x14ac:dyDescent="0.2">
      <c r="A279" s="63">
        <v>10768371951</v>
      </c>
      <c r="B279" s="57" t="s">
        <v>593</v>
      </c>
      <c r="C279" s="64">
        <v>63568112725</v>
      </c>
      <c r="D279" s="59">
        <v>41426</v>
      </c>
      <c r="E279" s="63">
        <v>10768371951</v>
      </c>
      <c r="F279" s="71">
        <v>0</v>
      </c>
      <c r="G279" s="57" t="str">
        <f t="shared" si="10"/>
        <v>Low</v>
      </c>
      <c r="H279" s="71">
        <v>0</v>
      </c>
      <c r="I279" s="57" t="s">
        <v>89</v>
      </c>
      <c r="J279" s="57" t="s">
        <v>40</v>
      </c>
      <c r="K279" s="57" t="str">
        <f>VLOOKUP($E279,$R$3:$Z$70,2,FALSE)</f>
        <v>SILANIS INTERNATIONAL LTD (De-listed 06/2013)</v>
      </c>
      <c r="L279" s="59">
        <f>VLOOKUP($E279,$R$3:$Z$70,4,FALSE)</f>
        <v>41426</v>
      </c>
      <c r="M279" s="57" t="str">
        <f>VLOOKUP($E279,$R$3:$Z$70,5,FALSE)</f>
        <v>SNS</v>
      </c>
      <c r="N279" s="57">
        <f>VLOOKUP($E279,$R$3:$Z$70,6,FALSE)</f>
        <v>0</v>
      </c>
      <c r="O279" s="57" t="str">
        <f>VLOOKUP($E279,$R$3:$Z$70,7,FALSE)</f>
        <v>Software &amp; Computer Services</v>
      </c>
      <c r="P279" s="57" t="str">
        <f>VLOOKUP($E279,$R$3:$Z$70,8,FALSE)</f>
        <v>Jersey</v>
      </c>
    </row>
    <row r="280" spans="1:16" x14ac:dyDescent="0.2">
      <c r="A280" s="63">
        <v>5370281477</v>
      </c>
      <c r="B280" s="57" t="s">
        <v>398</v>
      </c>
      <c r="C280" s="64">
        <v>3591211157</v>
      </c>
      <c r="D280" s="59">
        <v>41365</v>
      </c>
      <c r="E280" s="63">
        <v>5370281477</v>
      </c>
      <c r="F280" s="71">
        <v>0</v>
      </c>
      <c r="G280" s="57" t="str">
        <f t="shared" si="10"/>
        <v>Low</v>
      </c>
      <c r="H280" s="71">
        <v>0</v>
      </c>
      <c r="I280" s="57" t="s">
        <v>39</v>
      </c>
      <c r="J280" s="57" t="s">
        <v>40</v>
      </c>
      <c r="K280" s="57" t="str">
        <f>VLOOKUP($E280,$R$3:$Z$70,2,FALSE)</f>
        <v>ISIS PROPERTY TRUST LTD (De-listed 04/2013)</v>
      </c>
      <c r="L280" s="59">
        <f>VLOOKUP($E280,$R$3:$Z$70,4,FALSE)</f>
        <v>41365</v>
      </c>
      <c r="M280" s="57" t="str">
        <f>VLOOKUP($E280,$R$3:$Z$70,5,FALSE)</f>
        <v>IPT</v>
      </c>
      <c r="N280" s="57">
        <f>VLOOKUP($E280,$R$3:$Z$70,6,FALSE)</f>
        <v>0</v>
      </c>
      <c r="O280" s="57" t="str">
        <f>VLOOKUP($E280,$R$3:$Z$70,7,FALSE)</f>
        <v>Real Estate</v>
      </c>
      <c r="P280" s="57" t="str">
        <f>VLOOKUP($E280,$R$3:$Z$70,8,FALSE)</f>
        <v>Guernsey</v>
      </c>
    </row>
    <row r="281" spans="1:16" x14ac:dyDescent="0.2">
      <c r="A281" s="63">
        <v>3711611958</v>
      </c>
      <c r="B281" s="57" t="s">
        <v>551</v>
      </c>
      <c r="C281" s="64">
        <v>1235212245</v>
      </c>
      <c r="D281" s="59">
        <v>41334</v>
      </c>
      <c r="E281" s="63">
        <v>3711611958</v>
      </c>
      <c r="F281" s="71">
        <v>95</v>
      </c>
      <c r="G281" s="57" t="str">
        <f t="shared" si="10"/>
        <v>Low</v>
      </c>
      <c r="H281" s="71">
        <v>0</v>
      </c>
      <c r="I281" s="57" t="s">
        <v>39</v>
      </c>
      <c r="J281" s="57" t="s">
        <v>40</v>
      </c>
      <c r="K281" s="57" t="str">
        <f>VLOOKUP($E281,$R$3:$Z$70,2,FALSE)</f>
        <v>SABMILLER PLC (South African Breweries prior to 07/2002)</v>
      </c>
      <c r="L281" s="59">
        <f>VLOOKUP($E281,$R$3:$Z$70,4,FALSE)</f>
        <v>41334</v>
      </c>
      <c r="M281" s="57" t="str">
        <f>VLOOKUP($E281,$R$3:$Z$70,5,FALSE)</f>
        <v xml:space="preserve">SAB, </v>
      </c>
      <c r="N281" s="57" t="str">
        <f>VLOOKUP($E281,$R$3:$Z$70,6,FALSE)</f>
        <v>EUROTOP 100, FTSE 100 (GBP)</v>
      </c>
      <c r="O281" s="57" t="str">
        <f>VLOOKUP($E281,$R$3:$Z$70,7,FALSE)</f>
        <v>Beverages</v>
      </c>
      <c r="P281" s="57" t="str">
        <f>VLOOKUP($E281,$R$3:$Z$70,8,FALSE)</f>
        <v>United Kingdom - England</v>
      </c>
    </row>
    <row r="282" spans="1:16" x14ac:dyDescent="0.2">
      <c r="A282" s="63">
        <v>2599712281</v>
      </c>
      <c r="B282" s="57" t="s">
        <v>408</v>
      </c>
      <c r="C282" s="64">
        <v>2435165538</v>
      </c>
      <c r="D282" s="59">
        <v>41334</v>
      </c>
      <c r="E282" s="63">
        <v>2599712281</v>
      </c>
      <c r="F282" s="71">
        <v>91</v>
      </c>
      <c r="G282" s="57" t="str">
        <f t="shared" si="10"/>
        <v>Low</v>
      </c>
      <c r="H282" s="71">
        <v>0</v>
      </c>
      <c r="I282" s="57" t="s">
        <v>111</v>
      </c>
      <c r="J282" s="57" t="s">
        <v>40</v>
      </c>
      <c r="K282" s="57" t="str">
        <f>VLOOKUP($E282,$R$3:$Z$70,2,FALSE)</f>
        <v>LOGITECH INTERNATIONAL SA</v>
      </c>
      <c r="L282" s="59">
        <f>VLOOKUP($E282,$R$3:$Z$70,4,FALSE)</f>
        <v>41334</v>
      </c>
      <c r="M282" s="57" t="str">
        <f>VLOOKUP($E282,$R$3:$Z$70,5,FALSE)</f>
        <v>LOGN, , LOGI</v>
      </c>
      <c r="N282" s="57">
        <f>VLOOKUP($E282,$R$3:$Z$70,6,FALSE)</f>
        <v>0</v>
      </c>
      <c r="O282" s="57" t="str">
        <f>VLOOKUP($E282,$R$3:$Z$70,7,FALSE)</f>
        <v>Information Technology Hardware</v>
      </c>
      <c r="P282" s="57" t="str">
        <f>VLOOKUP($E282,$R$3:$Z$70,8,FALSE)</f>
        <v>Switzerland</v>
      </c>
    </row>
    <row r="283" spans="1:16" x14ac:dyDescent="0.2">
      <c r="A283" s="63">
        <v>11189783156</v>
      </c>
      <c r="B283" s="57" t="s">
        <v>467</v>
      </c>
      <c r="C283" s="64">
        <v>10611141204</v>
      </c>
      <c r="D283" s="59">
        <v>41334</v>
      </c>
      <c r="E283" s="63">
        <v>11189783156</v>
      </c>
      <c r="F283" s="71">
        <v>42</v>
      </c>
      <c r="G283" s="57" t="str">
        <f t="shared" si="10"/>
        <v>Low</v>
      </c>
      <c r="H283" s="71">
        <v>0</v>
      </c>
      <c r="I283" s="57" t="s">
        <v>46</v>
      </c>
      <c r="J283" s="57" t="s">
        <v>40</v>
      </c>
      <c r="K283" s="57" t="str">
        <f>VLOOKUP($E283,$R$3:$Z$70,2,FALSE)</f>
        <v>OPG POWER VENTURES PLC</v>
      </c>
      <c r="L283" s="59">
        <f>VLOOKUP($E283,$R$3:$Z$70,4,FALSE)</f>
        <v>41334</v>
      </c>
      <c r="M283" s="57" t="str">
        <f>VLOOKUP($E283,$R$3:$Z$70,5,FALSE)</f>
        <v>OPG</v>
      </c>
      <c r="N283" s="57" t="str">
        <f>VLOOKUP($E283,$R$3:$Z$70,6,FALSE)</f>
        <v>FTSE AIM(GBP)</v>
      </c>
      <c r="O283" s="57" t="str">
        <f>VLOOKUP($E283,$R$3:$Z$70,7,FALSE)</f>
        <v>Electricity</v>
      </c>
      <c r="P283" s="57" t="str">
        <f>VLOOKUP($E283,$R$3:$Z$70,8,FALSE)</f>
        <v>Isle Of Man</v>
      </c>
    </row>
    <row r="284" spans="1:16" x14ac:dyDescent="0.2">
      <c r="A284" s="63">
        <v>93711312216</v>
      </c>
      <c r="B284" s="57" t="s">
        <v>393</v>
      </c>
      <c r="C284" s="64">
        <v>63550112711</v>
      </c>
      <c r="D284" s="59">
        <v>41426</v>
      </c>
      <c r="E284" s="63">
        <v>93711312216</v>
      </c>
      <c r="F284" s="71">
        <v>0</v>
      </c>
      <c r="G284" s="57" t="str">
        <f t="shared" si="10"/>
        <v>Low</v>
      </c>
      <c r="H284" s="71">
        <v>0</v>
      </c>
      <c r="I284" s="57" t="s">
        <v>44</v>
      </c>
      <c r="J284" s="57" t="s">
        <v>40</v>
      </c>
      <c r="K284" s="57" t="str">
        <f>VLOOKUP($E284,$R$3:$Z$70,2,FALSE)</f>
        <v>ISHAAN REAL ESTATE PLC (De-listed 06/2013)</v>
      </c>
      <c r="L284" s="59">
        <f>VLOOKUP($E284,$R$3:$Z$70,4,FALSE)</f>
        <v>41426</v>
      </c>
      <c r="M284" s="57" t="str">
        <f>VLOOKUP($E284,$R$3:$Z$70,5,FALSE)</f>
        <v>ISH</v>
      </c>
      <c r="N284" s="57">
        <f>VLOOKUP($E284,$R$3:$Z$70,6,FALSE)</f>
        <v>0</v>
      </c>
      <c r="O284" s="57" t="str">
        <f>VLOOKUP($E284,$R$3:$Z$70,7,FALSE)</f>
        <v>Real Estate</v>
      </c>
      <c r="P284" s="57" t="str">
        <f>VLOOKUP($E284,$R$3:$Z$70,8,FALSE)</f>
        <v>Isle Of Man</v>
      </c>
    </row>
    <row r="285" spans="1:16" x14ac:dyDescent="0.2">
      <c r="A285" s="63">
        <v>9971328778</v>
      </c>
      <c r="B285" s="57" t="s">
        <v>522</v>
      </c>
      <c r="C285" s="64">
        <v>11442753691</v>
      </c>
      <c r="D285" s="59">
        <v>41426</v>
      </c>
      <c r="E285" s="63">
        <v>9971328778</v>
      </c>
      <c r="F285" s="71">
        <v>35</v>
      </c>
      <c r="G285" s="57" t="str">
        <f t="shared" si="10"/>
        <v>Low</v>
      </c>
      <c r="H285" s="71">
        <v>0</v>
      </c>
      <c r="I285" s="57" t="s">
        <v>39</v>
      </c>
      <c r="J285" s="57" t="s">
        <v>40</v>
      </c>
      <c r="K285" s="57" t="str">
        <f>VLOOKUP($E285,$R$3:$Z$70,2,FALSE)</f>
        <v>QATAR INVESTMENT FUND PLC (Epicure Qatar Equity Opportunities PLC prior to 03/2011)</v>
      </c>
      <c r="L285" s="59">
        <f>VLOOKUP($E285,$R$3:$Z$70,4,FALSE)</f>
        <v>41426</v>
      </c>
      <c r="M285" s="57" t="str">
        <f>VLOOKUP($E285,$R$3:$Z$70,5,FALSE)</f>
        <v>QIF</v>
      </c>
      <c r="N285" s="57">
        <f>VLOOKUP($E285,$R$3:$Z$70,6,FALSE)</f>
        <v>0</v>
      </c>
      <c r="O285" s="57" t="str">
        <f>VLOOKUP($E285,$R$3:$Z$70,7,FALSE)</f>
        <v>Investment Companies</v>
      </c>
      <c r="P285" s="57" t="str">
        <f>VLOOKUP($E285,$R$3:$Z$70,8,FALSE)</f>
        <v>Isle Of Man</v>
      </c>
    </row>
    <row r="286" spans="1:16" x14ac:dyDescent="0.2">
      <c r="A286" s="63">
        <v>8777437072</v>
      </c>
      <c r="B286" s="57" t="s">
        <v>383</v>
      </c>
      <c r="C286" s="64">
        <v>63273312519</v>
      </c>
      <c r="D286" s="59">
        <v>41334</v>
      </c>
      <c r="E286" s="63">
        <v>8777437072</v>
      </c>
      <c r="F286" s="71">
        <v>30</v>
      </c>
      <c r="G286" s="57" t="str">
        <f t="shared" si="10"/>
        <v>Low</v>
      </c>
      <c r="H286" s="71">
        <v>0</v>
      </c>
      <c r="I286" s="57" t="s">
        <v>44</v>
      </c>
      <c r="J286" s="57" t="s">
        <v>40</v>
      </c>
      <c r="K286" s="57" t="str">
        <f>VLOOKUP($E286,$R$3:$Z$70,2,FALSE)</f>
        <v>INGENIOUS MEDIA ACTIVE CAPITAL LTD (IMAC)</v>
      </c>
      <c r="L286" s="59">
        <f>VLOOKUP($E286,$R$3:$Z$70,4,FALSE)</f>
        <v>41334</v>
      </c>
      <c r="M286" s="57" t="str">
        <f>VLOOKUP($E286,$R$3:$Z$70,5,FALSE)</f>
        <v>IMAC</v>
      </c>
      <c r="N286" s="57" t="str">
        <f>VLOOKUP($E286,$R$3:$Z$70,6,FALSE)</f>
        <v>FTSE AIM(GBP)</v>
      </c>
      <c r="O286" s="57" t="str">
        <f>VLOOKUP($E286,$R$3:$Z$70,7,FALSE)</f>
        <v>Speciality &amp; Other Finance</v>
      </c>
      <c r="P286" s="57" t="str">
        <f>VLOOKUP($E286,$R$3:$Z$70,8,FALSE)</f>
        <v>Guernsey</v>
      </c>
    </row>
    <row r="287" spans="1:16" x14ac:dyDescent="0.2">
      <c r="A287" s="63">
        <v>419506681</v>
      </c>
      <c r="B287" s="57" t="s">
        <v>667</v>
      </c>
      <c r="C287" s="64">
        <v>842883774</v>
      </c>
      <c r="D287" s="59">
        <v>41334</v>
      </c>
      <c r="E287" s="63">
        <v>419506681</v>
      </c>
      <c r="F287" s="71">
        <v>166</v>
      </c>
      <c r="G287" s="57" t="str">
        <f t="shared" si="10"/>
        <v>Middle</v>
      </c>
      <c r="H287" s="71">
        <v>0</v>
      </c>
      <c r="I287" s="57" t="s">
        <v>39</v>
      </c>
      <c r="J287" s="57" t="s">
        <v>40</v>
      </c>
      <c r="K287" s="57" t="str">
        <f>VLOOKUP($E287,$R$3:$Z$70,2,FALSE)</f>
        <v>VODAFONE GROUP PLC (Vodafone Airtouch PLC prior to 07/2000)</v>
      </c>
      <c r="L287" s="59">
        <f>VLOOKUP($E287,$R$3:$Z$70,4,FALSE)</f>
        <v>41334</v>
      </c>
      <c r="M287" s="57" t="str">
        <f>VLOOKUP($E287,$R$3:$Z$70,5,FALSE)</f>
        <v>VOD</v>
      </c>
      <c r="N287" s="57" t="str">
        <f>VLOOKUP($E287,$R$3:$Z$70,6,FALSE)</f>
        <v>EUROTOP 100, FTSE 100 (GBP), FTSE TECHMARK ALL-SHARE, NASDAQ 100</v>
      </c>
      <c r="O287" s="57" t="str">
        <f>VLOOKUP($E287,$R$3:$Z$70,7,FALSE)</f>
        <v>Telecommunication Services</v>
      </c>
      <c r="P287" s="57" t="str">
        <f>VLOOKUP($E287,$R$3:$Z$70,8,FALSE)</f>
        <v>United Kingdom - England</v>
      </c>
    </row>
    <row r="288" spans="1:16" x14ac:dyDescent="0.2">
      <c r="A288" s="63">
        <v>88776231</v>
      </c>
      <c r="B288" s="57" t="s">
        <v>177</v>
      </c>
      <c r="C288" s="64">
        <v>113834789</v>
      </c>
      <c r="D288" s="59">
        <v>41334</v>
      </c>
      <c r="E288" s="63">
        <v>88776231</v>
      </c>
      <c r="F288" s="71">
        <v>125</v>
      </c>
      <c r="G288" s="57" t="str">
        <f t="shared" si="10"/>
        <v>Middle</v>
      </c>
      <c r="H288" s="71">
        <v>0</v>
      </c>
      <c r="I288" s="57" t="s">
        <v>39</v>
      </c>
      <c r="J288" s="57" t="s">
        <v>40</v>
      </c>
      <c r="K288" s="57" t="str">
        <f>VLOOKUP($E288,$R$3:$Z$70,2,FALSE)</f>
        <v>BT GROUP PLC</v>
      </c>
      <c r="L288" s="59">
        <f>VLOOKUP($E288,$R$3:$Z$70,4,FALSE)</f>
        <v>41334</v>
      </c>
      <c r="M288" s="57" t="str">
        <f>VLOOKUP($E288,$R$3:$Z$70,5,FALSE)</f>
        <v xml:space="preserve">BT.A, </v>
      </c>
      <c r="N288" s="57" t="str">
        <f>VLOOKUP($E288,$R$3:$Z$70,6,FALSE)</f>
        <v>EUROTOP 100, FTSE 100 (GBP), FTSE TECHMARK ALL-SHARE</v>
      </c>
      <c r="O288" s="57" t="str">
        <f>VLOOKUP($E288,$R$3:$Z$70,7,FALSE)</f>
        <v>Telecommunication Services</v>
      </c>
      <c r="P288" s="57" t="str">
        <f>VLOOKUP($E288,$R$3:$Z$70,8,FALSE)</f>
        <v>United Kingdom - England</v>
      </c>
    </row>
    <row r="289" spans="1:16" x14ac:dyDescent="0.2">
      <c r="A289" s="63">
        <v>8622415091</v>
      </c>
      <c r="B289" s="57" t="s">
        <v>81</v>
      </c>
      <c r="C289" s="64">
        <v>5909029274</v>
      </c>
      <c r="D289" s="59">
        <v>41334</v>
      </c>
      <c r="E289" s="63">
        <v>8622415091</v>
      </c>
      <c r="F289" s="71">
        <v>29</v>
      </c>
      <c r="G289" s="57" t="str">
        <f t="shared" si="10"/>
        <v>Low</v>
      </c>
      <c r="H289" s="71">
        <v>0</v>
      </c>
      <c r="I289" s="57" t="s">
        <v>39</v>
      </c>
      <c r="J289" s="57" t="s">
        <v>40</v>
      </c>
      <c r="K289" s="57" t="str">
        <f>VLOOKUP($E289,$R$3:$Z$70,2,FALSE)</f>
        <v>ABSOLUTE RETURN TRUST LTD</v>
      </c>
      <c r="L289" s="59">
        <f>VLOOKUP($E289,$R$3:$Z$70,4,FALSE)</f>
        <v>41334</v>
      </c>
      <c r="M289" s="57" t="str">
        <f>VLOOKUP($E289,$R$3:$Z$70,5,FALSE)</f>
        <v xml:space="preserve">ABR, ABRE, </v>
      </c>
      <c r="N289" s="57" t="str">
        <f>VLOOKUP($E289,$R$3:$Z$70,6,FALSE)</f>
        <v>FTSE FLEDGLING(GBP)</v>
      </c>
      <c r="O289" s="57" t="str">
        <f>VLOOKUP($E289,$R$3:$Z$70,7,FALSE)</f>
        <v>Investment Companies</v>
      </c>
      <c r="P289" s="57" t="str">
        <f>VLOOKUP($E289,$R$3:$Z$70,8,FALSE)</f>
        <v>Guernsey</v>
      </c>
    </row>
    <row r="290" spans="1:16" x14ac:dyDescent="0.2">
      <c r="A290" s="63">
        <v>8204712157</v>
      </c>
      <c r="B290" s="57" t="s">
        <v>87</v>
      </c>
      <c r="C290" s="64">
        <v>11885504520</v>
      </c>
      <c r="D290" s="59">
        <v>41334</v>
      </c>
      <c r="E290" s="63">
        <v>8204712157</v>
      </c>
      <c r="F290" s="71">
        <v>0</v>
      </c>
      <c r="G290" s="57" t="str">
        <f t="shared" si="10"/>
        <v>Low</v>
      </c>
      <c r="H290" s="71">
        <v>0</v>
      </c>
      <c r="I290" s="57" t="s">
        <v>44</v>
      </c>
      <c r="J290" s="57" t="s">
        <v>40</v>
      </c>
      <c r="K290" s="57" t="str">
        <f>VLOOKUP($E290,$R$3:$Z$70,2,FALSE)</f>
        <v>ADAMS PLC (Carpathian PLC prior to 03/2013)</v>
      </c>
      <c r="L290" s="59">
        <f>VLOOKUP($E290,$R$3:$Z$70,4,FALSE)</f>
        <v>41334</v>
      </c>
      <c r="M290" s="57" t="str">
        <f>VLOOKUP($E290,$R$3:$Z$70,5,FALSE)</f>
        <v xml:space="preserve">ADA, </v>
      </c>
      <c r="N290" s="57" t="str">
        <f>VLOOKUP($E290,$R$3:$Z$70,6,FALSE)</f>
        <v>FTSE AIM(GBP)</v>
      </c>
      <c r="O290" s="57" t="str">
        <f>VLOOKUP($E290,$R$3:$Z$70,7,FALSE)</f>
        <v>Real Estate</v>
      </c>
      <c r="P290" s="57" t="str">
        <f>VLOOKUP($E290,$R$3:$Z$70,8,FALSE)</f>
        <v>Isle Of Man</v>
      </c>
    </row>
    <row r="291" spans="1:16" x14ac:dyDescent="0.2">
      <c r="A291" s="63">
        <v>16456379687</v>
      </c>
      <c r="B291" s="57" t="s">
        <v>450</v>
      </c>
      <c r="C291" s="64">
        <v>10995562663</v>
      </c>
      <c r="D291" s="59">
        <v>41334</v>
      </c>
      <c r="E291" s="63">
        <v>16456379687</v>
      </c>
      <c r="F291" s="71">
        <v>285</v>
      </c>
      <c r="G291" s="57" t="str">
        <f t="shared" si="10"/>
        <v>High</v>
      </c>
      <c r="H291" s="71">
        <v>85</v>
      </c>
      <c r="I291" s="57" t="s">
        <v>56</v>
      </c>
      <c r="J291" s="57" t="s">
        <v>56</v>
      </c>
      <c r="K291" s="57" t="str">
        <f>VLOOKUP($E291,$R$3:$Z$70,2,FALSE)</f>
        <v>NEWRIVER RETAIL LTD</v>
      </c>
      <c r="L291" s="59">
        <f>VLOOKUP($E291,$R$3:$Z$70,4,FALSE)</f>
        <v>41334</v>
      </c>
      <c r="M291" s="57" t="str">
        <f>VLOOKUP($E291,$R$3:$Z$70,5,FALSE)</f>
        <v>NRR</v>
      </c>
      <c r="N291" s="57" t="str">
        <f>VLOOKUP($E291,$R$3:$Z$70,6,FALSE)</f>
        <v>FTSE AIM(GBP)</v>
      </c>
      <c r="O291" s="57" t="str">
        <f>VLOOKUP($E291,$R$3:$Z$70,7,FALSE)</f>
        <v>Real Estate</v>
      </c>
      <c r="P291" s="57" t="str">
        <f>VLOOKUP($E291,$R$3:$Z$70,8,FALSE)</f>
        <v>Guernsey</v>
      </c>
    </row>
    <row r="292" spans="1:16" x14ac:dyDescent="0.2">
      <c r="A292" s="63">
        <v>14435677780</v>
      </c>
      <c r="B292" s="57" t="s">
        <v>427</v>
      </c>
      <c r="C292" s="64">
        <v>30064211039</v>
      </c>
      <c r="D292" s="59">
        <v>41334</v>
      </c>
      <c r="E292" s="63">
        <v>14435677780</v>
      </c>
      <c r="F292" s="71">
        <v>0</v>
      </c>
      <c r="G292" s="57" t="str">
        <f t="shared" si="10"/>
        <v>Low</v>
      </c>
      <c r="H292" s="71">
        <v>0</v>
      </c>
      <c r="I292" s="57" t="s">
        <v>44</v>
      </c>
      <c r="J292" s="57" t="s">
        <v>40</v>
      </c>
      <c r="K292" s="57" t="str">
        <f>VLOOKUP($E292,$R$3:$Z$70,2,FALSE)</f>
        <v>MAX PROPERTY GROUP PLC</v>
      </c>
      <c r="L292" s="59">
        <f>VLOOKUP($E292,$R$3:$Z$70,4,FALSE)</f>
        <v>41334</v>
      </c>
      <c r="M292" s="57" t="str">
        <f>VLOOKUP($E292,$R$3:$Z$70,5,FALSE)</f>
        <v>MAX</v>
      </c>
      <c r="N292" s="57" t="str">
        <f>VLOOKUP($E292,$R$3:$Z$70,6,FALSE)</f>
        <v>FTSE AIM(GBP)</v>
      </c>
      <c r="O292" s="57" t="str">
        <f>VLOOKUP($E292,$R$3:$Z$70,7,FALSE)</f>
        <v>Real Estate</v>
      </c>
      <c r="P292" s="57" t="str">
        <f>VLOOKUP($E292,$R$3:$Z$70,8,FALSE)</f>
        <v>Jersey</v>
      </c>
    </row>
    <row r="293" spans="1:16" x14ac:dyDescent="0.2">
      <c r="A293" s="63">
        <v>288904838</v>
      </c>
      <c r="B293" s="57" t="s">
        <v>435</v>
      </c>
      <c r="C293" s="64">
        <v>525715927</v>
      </c>
      <c r="D293" s="59">
        <v>41334</v>
      </c>
      <c r="E293" s="63">
        <v>288904838</v>
      </c>
      <c r="F293" s="71">
        <v>644</v>
      </c>
      <c r="G293" s="57" t="str">
        <f t="shared" si="10"/>
        <v>High</v>
      </c>
      <c r="H293" s="71">
        <v>593</v>
      </c>
      <c r="I293" s="57" t="s">
        <v>56</v>
      </c>
      <c r="J293" s="57" t="s">
        <v>56</v>
      </c>
      <c r="K293" s="57" t="str">
        <f>VLOOKUP($E293,$R$3:$Z$70,2,FALSE)</f>
        <v>NATIONAL GRID PLC (National Grid Transco prior to 07/2005)</v>
      </c>
      <c r="L293" s="59">
        <f>VLOOKUP($E293,$R$3:$Z$70,4,FALSE)</f>
        <v>41334</v>
      </c>
      <c r="M293" s="57" t="str">
        <f>VLOOKUP($E293,$R$3:$Z$70,5,FALSE)</f>
        <v>NG., NGG</v>
      </c>
      <c r="N293" s="57" t="str">
        <f>VLOOKUP($E293,$R$3:$Z$70,6,FALSE)</f>
        <v>EUROTOP 100, FTSE 100 (GBP)</v>
      </c>
      <c r="O293" s="57" t="str">
        <f>VLOOKUP($E293,$R$3:$Z$70,7,FALSE)</f>
        <v>Electricity</v>
      </c>
      <c r="P293" s="57" t="str">
        <f>VLOOKUP($E293,$R$3:$Z$70,8,FALSE)</f>
        <v>United Kingdom - England</v>
      </c>
    </row>
    <row r="294" spans="1:16" x14ac:dyDescent="0.2">
      <c r="A294" s="63">
        <v>9616384555</v>
      </c>
      <c r="B294" s="57" t="s">
        <v>651</v>
      </c>
      <c r="C294" s="64">
        <v>93119311786</v>
      </c>
      <c r="D294" s="59">
        <v>41334</v>
      </c>
      <c r="E294" s="63">
        <v>9616384555</v>
      </c>
      <c r="F294" s="71">
        <v>33</v>
      </c>
      <c r="G294" s="57" t="str">
        <f t="shared" si="10"/>
        <v>Low</v>
      </c>
      <c r="H294" s="71">
        <v>0</v>
      </c>
      <c r="I294" s="57" t="s">
        <v>48</v>
      </c>
      <c r="J294" s="57" t="s">
        <v>40</v>
      </c>
      <c r="K294" s="57" t="str">
        <f>VLOOKUP($E294,$R$3:$Z$70,2,FALSE)</f>
        <v>UNITECH CORPORATE PARKS PLC</v>
      </c>
      <c r="L294" s="59">
        <f>VLOOKUP($E294,$R$3:$Z$70,4,FALSE)</f>
        <v>41334</v>
      </c>
      <c r="M294" s="57" t="str">
        <f>VLOOKUP($E294,$R$3:$Z$70,5,FALSE)</f>
        <v>UCP</v>
      </c>
      <c r="N294" s="57" t="str">
        <f>VLOOKUP($E294,$R$3:$Z$70,6,FALSE)</f>
        <v>FTSE AIM(GBP)</v>
      </c>
      <c r="O294" s="57" t="str">
        <f>VLOOKUP($E294,$R$3:$Z$70,7,FALSE)</f>
        <v>Real Estate</v>
      </c>
      <c r="P294" s="57" t="str">
        <f>VLOOKUP($E294,$R$3:$Z$70,8,FALSE)</f>
        <v>Isle Of Man</v>
      </c>
    </row>
    <row r="295" spans="1:16" x14ac:dyDescent="0.2">
      <c r="A295" s="63">
        <v>8622415091</v>
      </c>
      <c r="B295" s="57" t="s">
        <v>79</v>
      </c>
      <c r="C295" s="64">
        <v>455159854</v>
      </c>
      <c r="D295" s="59">
        <v>41334</v>
      </c>
      <c r="E295" s="63">
        <v>8622415091</v>
      </c>
      <c r="F295" s="71">
        <v>35</v>
      </c>
      <c r="G295" s="57" t="str">
        <f t="shared" si="10"/>
        <v>Low</v>
      </c>
      <c r="H295" s="71">
        <v>0</v>
      </c>
      <c r="I295" s="57" t="s">
        <v>48</v>
      </c>
      <c r="J295" s="57" t="s">
        <v>40</v>
      </c>
      <c r="K295" s="57" t="str">
        <f>VLOOKUP($E295,$R$3:$Z$70,2,FALSE)</f>
        <v>ABSOLUTE RETURN TRUST LTD</v>
      </c>
      <c r="L295" s="59">
        <f>VLOOKUP($E295,$R$3:$Z$70,4,FALSE)</f>
        <v>41334</v>
      </c>
      <c r="M295" s="57" t="str">
        <f>VLOOKUP($E295,$R$3:$Z$70,5,FALSE)</f>
        <v xml:space="preserve">ABR, ABRE, </v>
      </c>
      <c r="N295" s="57" t="str">
        <f>VLOOKUP($E295,$R$3:$Z$70,6,FALSE)</f>
        <v>FTSE FLEDGLING(GBP)</v>
      </c>
      <c r="O295" s="57" t="str">
        <f>VLOOKUP($E295,$R$3:$Z$70,7,FALSE)</f>
        <v>Investment Companies</v>
      </c>
      <c r="P295" s="57" t="str">
        <f>VLOOKUP($E295,$R$3:$Z$70,8,FALSE)</f>
        <v>Guernsey</v>
      </c>
    </row>
    <row r="296" spans="1:16" x14ac:dyDescent="0.2">
      <c r="A296" s="63">
        <v>177465510759</v>
      </c>
      <c r="B296" s="57" t="s">
        <v>219</v>
      </c>
      <c r="C296" s="64">
        <v>11803604380</v>
      </c>
      <c r="D296" s="59">
        <v>41426</v>
      </c>
      <c r="E296" s="63">
        <v>177465510759</v>
      </c>
      <c r="F296" s="71">
        <v>0</v>
      </c>
      <c r="G296" s="57" t="str">
        <f t="shared" si="10"/>
        <v>Low</v>
      </c>
      <c r="H296" s="71">
        <v>0</v>
      </c>
      <c r="I296" s="57" t="s">
        <v>46</v>
      </c>
      <c r="J296" s="57" t="s">
        <v>40</v>
      </c>
      <c r="K296" s="57" t="str">
        <f>VLOOKUP($E296,$R$3:$Z$70,2,FALSE)</f>
        <v>CONTINENTAL FARMERS GROUP PLC (De-listed 06/2013)</v>
      </c>
      <c r="L296" s="59">
        <f>VLOOKUP($E296,$R$3:$Z$70,4,FALSE)</f>
        <v>41426</v>
      </c>
      <c r="M296" s="57" t="str">
        <f>VLOOKUP($E296,$R$3:$Z$70,5,FALSE)</f>
        <v>CFGP</v>
      </c>
      <c r="N296" s="57">
        <f>VLOOKUP($E296,$R$3:$Z$70,6,FALSE)</f>
        <v>0</v>
      </c>
      <c r="O296" s="57" t="str">
        <f>VLOOKUP($E296,$R$3:$Z$70,7,FALSE)</f>
        <v>Food Producers &amp; Processors</v>
      </c>
      <c r="P296" s="57" t="str">
        <f>VLOOKUP($E296,$R$3:$Z$70,8,FALSE)</f>
        <v>Isle Of Man</v>
      </c>
    </row>
    <row r="297" spans="1:16" x14ac:dyDescent="0.2">
      <c r="A297" s="63">
        <v>94402112697</v>
      </c>
      <c r="B297" s="57" t="s">
        <v>506</v>
      </c>
      <c r="C297" s="64">
        <v>5472204144</v>
      </c>
      <c r="D297" s="59">
        <v>41334</v>
      </c>
      <c r="E297" s="63">
        <v>94402112697</v>
      </c>
      <c r="F297" s="71">
        <v>75</v>
      </c>
      <c r="G297" s="57" t="str">
        <f t="shared" si="10"/>
        <v>Low</v>
      </c>
      <c r="H297" s="71">
        <v>0</v>
      </c>
      <c r="I297" s="57" t="s">
        <v>46</v>
      </c>
      <c r="J297" s="57" t="s">
        <v>40</v>
      </c>
      <c r="K297" s="57" t="str">
        <f>VLOOKUP($E297,$R$3:$Z$70,2,FALSE)</f>
        <v>PICTON PROPERTY INCOME LTD (ING UK Real Estate Income Trust Ltd prior to 06/2011)</v>
      </c>
      <c r="L297" s="59">
        <f>VLOOKUP($E297,$R$3:$Z$70,4,FALSE)</f>
        <v>41334</v>
      </c>
      <c r="M297" s="57" t="str">
        <f>VLOOKUP($E297,$R$3:$Z$70,5,FALSE)</f>
        <v>PCTN</v>
      </c>
      <c r="N297" s="57" t="str">
        <f>VLOOKUP($E297,$R$3:$Z$70,6,FALSE)</f>
        <v>FTSE SMALL CAP</v>
      </c>
      <c r="O297" s="57" t="str">
        <f>VLOOKUP($E297,$R$3:$Z$70,7,FALSE)</f>
        <v>Real Estate</v>
      </c>
      <c r="P297" s="57" t="str">
        <f>VLOOKUP($E297,$R$3:$Z$70,8,FALSE)</f>
        <v>Guernsey</v>
      </c>
    </row>
    <row r="298" spans="1:16" x14ac:dyDescent="0.2">
      <c r="A298" s="63">
        <v>5872758949</v>
      </c>
      <c r="B298" s="57" t="s">
        <v>271</v>
      </c>
      <c r="C298" s="64">
        <v>30161211110</v>
      </c>
      <c r="D298" s="59">
        <v>41275</v>
      </c>
      <c r="E298" s="63">
        <v>5872758949</v>
      </c>
      <c r="F298" s="71">
        <v>35</v>
      </c>
      <c r="G298" s="57" t="str">
        <f t="shared" si="10"/>
        <v>Low</v>
      </c>
      <c r="H298" s="71">
        <v>0</v>
      </c>
      <c r="I298" s="57" t="s">
        <v>39</v>
      </c>
      <c r="J298" s="57" t="s">
        <v>40</v>
      </c>
      <c r="K298" s="57" t="str">
        <f>VLOOKUP($E298,$R$3:$Z$70,2,FALSE)</f>
        <v>EPE SPECIAL OPPORTUNITIES PLC (EPIC Reconstruction PLC prior to 09/2008)</v>
      </c>
      <c r="L298" s="59">
        <f>VLOOKUP($E298,$R$3:$Z$70,4,FALSE)</f>
        <v>41275</v>
      </c>
      <c r="M298" s="57" t="str">
        <f>VLOOKUP($E298,$R$3:$Z$70,5,FALSE)</f>
        <v xml:space="preserve">ESO, </v>
      </c>
      <c r="N298" s="57" t="str">
        <f>VLOOKUP($E298,$R$3:$Z$70,6,FALSE)</f>
        <v>FTSE AIM(GBP)</v>
      </c>
      <c r="O298" s="57" t="str">
        <f>VLOOKUP($E298,$R$3:$Z$70,7,FALSE)</f>
        <v>Investment Companies</v>
      </c>
      <c r="P298" s="57" t="str">
        <f>VLOOKUP($E298,$R$3:$Z$70,8,FALSE)</f>
        <v>Isle Of Man</v>
      </c>
    </row>
    <row r="299" spans="1:16" x14ac:dyDescent="0.2">
      <c r="A299" s="63">
        <v>9971328778</v>
      </c>
      <c r="B299" s="57" t="s">
        <v>271</v>
      </c>
      <c r="C299" s="64">
        <v>30161211110</v>
      </c>
      <c r="D299" s="59">
        <v>41426</v>
      </c>
      <c r="E299" s="63">
        <v>9971328778</v>
      </c>
      <c r="F299" s="71">
        <v>61</v>
      </c>
      <c r="G299" s="57" t="str">
        <f t="shared" si="10"/>
        <v>Low</v>
      </c>
      <c r="H299" s="71">
        <v>0</v>
      </c>
      <c r="I299" s="57" t="s">
        <v>46</v>
      </c>
      <c r="J299" s="57" t="s">
        <v>40</v>
      </c>
      <c r="K299" s="57" t="str">
        <f>VLOOKUP($E299,$R$3:$Z$70,2,FALSE)</f>
        <v>QATAR INVESTMENT FUND PLC (Epicure Qatar Equity Opportunities PLC prior to 03/2011)</v>
      </c>
      <c r="L299" s="59">
        <f>VLOOKUP($E299,$R$3:$Z$70,4,FALSE)</f>
        <v>41426</v>
      </c>
      <c r="M299" s="57" t="str">
        <f>VLOOKUP($E299,$R$3:$Z$70,5,FALSE)</f>
        <v>QIF</v>
      </c>
      <c r="N299" s="57">
        <f>VLOOKUP($E299,$R$3:$Z$70,6,FALSE)</f>
        <v>0</v>
      </c>
      <c r="O299" s="57" t="str">
        <f>VLOOKUP($E299,$R$3:$Z$70,7,FALSE)</f>
        <v>Investment Companies</v>
      </c>
      <c r="P299" s="57" t="str">
        <f>VLOOKUP($E299,$R$3:$Z$70,8,FALSE)</f>
        <v>Isle Of Man</v>
      </c>
    </row>
    <row r="300" spans="1:16" x14ac:dyDescent="0.2">
      <c r="A300" s="63">
        <v>8204712157</v>
      </c>
      <c r="B300" s="57" t="s">
        <v>88</v>
      </c>
      <c r="C300" s="64">
        <v>5539395229</v>
      </c>
      <c r="D300" s="59">
        <v>41334</v>
      </c>
      <c r="E300" s="63">
        <v>8204712157</v>
      </c>
      <c r="F300" s="71">
        <v>1</v>
      </c>
      <c r="G300" s="57" t="str">
        <f t="shared" si="10"/>
        <v>Low</v>
      </c>
      <c r="H300" s="71">
        <v>0</v>
      </c>
      <c r="I300" s="57" t="s">
        <v>89</v>
      </c>
      <c r="J300" s="57" t="s">
        <v>40</v>
      </c>
      <c r="K300" s="57" t="str">
        <f>VLOOKUP($E300,$R$3:$Z$70,2,FALSE)</f>
        <v>ADAMS PLC (Carpathian PLC prior to 03/2013)</v>
      </c>
      <c r="L300" s="59">
        <f>VLOOKUP($E300,$R$3:$Z$70,4,FALSE)</f>
        <v>41334</v>
      </c>
      <c r="M300" s="57" t="str">
        <f>VLOOKUP($E300,$R$3:$Z$70,5,FALSE)</f>
        <v xml:space="preserve">ADA, </v>
      </c>
      <c r="N300" s="57" t="str">
        <f>VLOOKUP($E300,$R$3:$Z$70,6,FALSE)</f>
        <v>FTSE AIM(GBP)</v>
      </c>
      <c r="O300" s="57" t="str">
        <f>VLOOKUP($E300,$R$3:$Z$70,7,FALSE)</f>
        <v>Real Estate</v>
      </c>
      <c r="P300" s="57" t="str">
        <f>VLOOKUP($E300,$R$3:$Z$70,8,FALSE)</f>
        <v>Isle Of Man</v>
      </c>
    </row>
    <row r="301" spans="1:16" x14ac:dyDescent="0.2">
      <c r="A301" s="63">
        <v>310897322</v>
      </c>
      <c r="B301" s="57" t="s">
        <v>495</v>
      </c>
      <c r="C301" s="64">
        <v>74425523</v>
      </c>
      <c r="D301" s="59">
        <v>41334</v>
      </c>
      <c r="E301" s="63">
        <v>310897322</v>
      </c>
      <c r="F301" s="71">
        <v>30</v>
      </c>
      <c r="G301" s="57" t="str">
        <f t="shared" si="10"/>
        <v>Low</v>
      </c>
      <c r="H301" s="71">
        <v>0</v>
      </c>
      <c r="I301" s="57" t="s">
        <v>46</v>
      </c>
      <c r="J301" s="57" t="s">
        <v>40</v>
      </c>
      <c r="K301" s="57" t="str">
        <f>VLOOKUP($E301,$R$3:$Z$70,2,FALSE)</f>
        <v>ORYX INTERNATIONAL GROWTH FUND LTD</v>
      </c>
      <c r="L301" s="59">
        <f>VLOOKUP($E301,$R$3:$Z$70,4,FALSE)</f>
        <v>41334</v>
      </c>
      <c r="M301" s="57" t="str">
        <f>VLOOKUP($E301,$R$3:$Z$70,5,FALSE)</f>
        <v>OIG</v>
      </c>
      <c r="N301" s="57">
        <f>VLOOKUP($E301,$R$3:$Z$70,6,FALSE)</f>
        <v>0</v>
      </c>
      <c r="O301" s="57" t="str">
        <f>VLOOKUP($E301,$R$3:$Z$70,7,FALSE)</f>
        <v>Investment Companies</v>
      </c>
      <c r="P301" s="57" t="str">
        <f>VLOOKUP($E301,$R$3:$Z$70,8,FALSE)</f>
        <v>Guernsey</v>
      </c>
    </row>
    <row r="302" spans="1:16" x14ac:dyDescent="0.2">
      <c r="A302" s="63">
        <v>221429705</v>
      </c>
      <c r="B302" s="57" t="s">
        <v>359</v>
      </c>
      <c r="C302" s="64">
        <v>209518797</v>
      </c>
      <c r="D302" s="59">
        <v>41275</v>
      </c>
      <c r="E302" s="63">
        <v>221429705</v>
      </c>
      <c r="F302" s="71">
        <v>100</v>
      </c>
      <c r="G302" s="57" t="str">
        <f t="shared" si="10"/>
        <v>Low</v>
      </c>
      <c r="H302" s="71">
        <v>0</v>
      </c>
      <c r="I302" s="57" t="s">
        <v>111</v>
      </c>
      <c r="J302" s="57" t="s">
        <v>40</v>
      </c>
      <c r="K302" s="57" t="str">
        <f>VLOOKUP($E302,$R$3:$Z$70,2,FALSE)</f>
        <v>INDITEX - INDUSTRIA DE DISENO TEXTIL SA</v>
      </c>
      <c r="L302" s="59">
        <f>VLOOKUP($E302,$R$3:$Z$70,4,FALSE)</f>
        <v>41275</v>
      </c>
      <c r="M302" s="57" t="str">
        <f>VLOOKUP($E302,$R$3:$Z$70,5,FALSE)</f>
        <v>ITX</v>
      </c>
      <c r="N302" s="57" t="str">
        <f>VLOOKUP($E302,$R$3:$Z$70,6,FALSE)</f>
        <v xml:space="preserve">BCN GLOBAL 100, EUROTOP 100, IBEX 35 , IGBM </v>
      </c>
      <c r="O302" s="57" t="str">
        <f>VLOOKUP($E302,$R$3:$Z$70,7,FALSE)</f>
        <v>General Retailers</v>
      </c>
      <c r="P302" s="57" t="str">
        <f>VLOOKUP($E302,$R$3:$Z$70,8,FALSE)</f>
        <v>Spain</v>
      </c>
    </row>
    <row r="303" spans="1:16" x14ac:dyDescent="0.2">
      <c r="A303" s="63">
        <v>288904838</v>
      </c>
      <c r="B303" s="57" t="s">
        <v>446</v>
      </c>
      <c r="C303" s="64">
        <v>63766012858</v>
      </c>
      <c r="D303" s="59">
        <v>41334</v>
      </c>
      <c r="E303" s="63">
        <v>288904838</v>
      </c>
      <c r="F303" s="71">
        <v>87</v>
      </c>
      <c r="G303" s="57" t="str">
        <f t="shared" si="10"/>
        <v>Low</v>
      </c>
      <c r="H303" s="71">
        <v>0</v>
      </c>
      <c r="I303" s="57" t="s">
        <v>39</v>
      </c>
      <c r="J303" s="57" t="s">
        <v>40</v>
      </c>
      <c r="K303" s="57" t="str">
        <f>VLOOKUP($E303,$R$3:$Z$70,2,FALSE)</f>
        <v>NATIONAL GRID PLC (National Grid Transco prior to 07/2005)</v>
      </c>
      <c r="L303" s="59">
        <f>VLOOKUP($E303,$R$3:$Z$70,4,FALSE)</f>
        <v>41334</v>
      </c>
      <c r="M303" s="57" t="str">
        <f>VLOOKUP($E303,$R$3:$Z$70,5,FALSE)</f>
        <v>NG., NGG</v>
      </c>
      <c r="N303" s="57" t="str">
        <f>VLOOKUP($E303,$R$3:$Z$70,6,FALSE)</f>
        <v>EUROTOP 100, FTSE 100 (GBP)</v>
      </c>
      <c r="O303" s="57" t="str">
        <f>VLOOKUP($E303,$R$3:$Z$70,7,FALSE)</f>
        <v>Electricity</v>
      </c>
      <c r="P303" s="57" t="str">
        <f>VLOOKUP($E303,$R$3:$Z$70,8,FALSE)</f>
        <v>United Kingdom - England</v>
      </c>
    </row>
    <row r="304" spans="1:16" x14ac:dyDescent="0.2">
      <c r="A304" s="63">
        <v>8804187367</v>
      </c>
      <c r="B304" s="57" t="s">
        <v>484</v>
      </c>
      <c r="C304" s="64">
        <v>6632456047</v>
      </c>
      <c r="D304" s="59">
        <v>41275</v>
      </c>
      <c r="E304" s="63">
        <v>8804187367</v>
      </c>
      <c r="F304" s="71">
        <v>0</v>
      </c>
      <c r="G304" s="57" t="str">
        <f t="shared" si="10"/>
        <v>Low</v>
      </c>
      <c r="H304" s="71">
        <v>0</v>
      </c>
      <c r="I304" s="57" t="s">
        <v>483</v>
      </c>
      <c r="J304" s="57" t="s">
        <v>56</v>
      </c>
      <c r="K304" s="57" t="str">
        <f>VLOOKUP($E304,$R$3:$Z$70,2,FALSE)</f>
        <v>ORCHID DEVELOPMENTS GROUP LTD (De-listed 01/2013)</v>
      </c>
      <c r="L304" s="59">
        <f>VLOOKUP($E304,$R$3:$Z$70,4,FALSE)</f>
        <v>41275</v>
      </c>
      <c r="M304" s="57" t="str">
        <f>VLOOKUP($E304,$R$3:$Z$70,5,FALSE)</f>
        <v>OCH</v>
      </c>
      <c r="N304" s="57">
        <f>VLOOKUP($E304,$R$3:$Z$70,6,FALSE)</f>
        <v>0</v>
      </c>
      <c r="O304" s="57" t="str">
        <f>VLOOKUP($E304,$R$3:$Z$70,7,FALSE)</f>
        <v>Real Estate</v>
      </c>
      <c r="P304" s="57" t="str">
        <f>VLOOKUP($E304,$R$3:$Z$70,8,FALSE)</f>
        <v>Bulgaria</v>
      </c>
    </row>
    <row r="305" spans="1:16" x14ac:dyDescent="0.2">
      <c r="A305" s="63">
        <v>36219949</v>
      </c>
      <c r="B305" s="57" t="s">
        <v>117</v>
      </c>
      <c r="C305" s="64">
        <v>191267232</v>
      </c>
      <c r="D305" s="59">
        <v>41334</v>
      </c>
      <c r="E305" s="63">
        <v>36219949</v>
      </c>
      <c r="F305" s="71">
        <v>47</v>
      </c>
      <c r="G305" s="57" t="str">
        <f t="shared" si="10"/>
        <v>Low</v>
      </c>
      <c r="H305" s="71">
        <v>0</v>
      </c>
      <c r="I305" s="57" t="s">
        <v>116</v>
      </c>
      <c r="J305" s="57" t="s">
        <v>40</v>
      </c>
      <c r="K305" s="57" t="str">
        <f>VLOOKUP($E305,$R$3:$Z$70,2,FALSE)</f>
        <v>ALSTOM SA</v>
      </c>
      <c r="L305" s="59">
        <f>VLOOKUP($E305,$R$3:$Z$70,4,FALSE)</f>
        <v>41334</v>
      </c>
      <c r="M305" s="57" t="str">
        <f>VLOOKUP($E305,$R$3:$Z$70,5,FALSE)</f>
        <v xml:space="preserve">ALO, </v>
      </c>
      <c r="N305" s="57" t="str">
        <f>VLOOKUP($E305,$R$3:$Z$70,6,FALSE)</f>
        <v xml:space="preserve">CAC 40 , SBF 120 </v>
      </c>
      <c r="O305" s="57" t="str">
        <f>VLOOKUP($E305,$R$3:$Z$70,7,FALSE)</f>
        <v>Electronic &amp; Electrical Equipment</v>
      </c>
      <c r="P305" s="57" t="str">
        <f>VLOOKUP($E305,$R$3:$Z$70,8,FALSE)</f>
        <v>France</v>
      </c>
    </row>
    <row r="306" spans="1:16" x14ac:dyDescent="0.2">
      <c r="A306" s="63">
        <v>419506681</v>
      </c>
      <c r="B306" s="57" t="s">
        <v>664</v>
      </c>
      <c r="C306" s="64">
        <v>3629607299</v>
      </c>
      <c r="D306" s="59">
        <v>41334</v>
      </c>
      <c r="E306" s="63">
        <v>419506681</v>
      </c>
      <c r="F306" s="71">
        <v>12</v>
      </c>
      <c r="G306" s="57" t="str">
        <f t="shared" si="10"/>
        <v>Low</v>
      </c>
      <c r="H306" s="71">
        <v>0</v>
      </c>
      <c r="I306" s="57" t="s">
        <v>39</v>
      </c>
      <c r="J306" s="57" t="s">
        <v>40</v>
      </c>
      <c r="K306" s="57" t="str">
        <f>VLOOKUP($E306,$R$3:$Z$70,2,FALSE)</f>
        <v>VODAFONE GROUP PLC (Vodafone Airtouch PLC prior to 07/2000)</v>
      </c>
      <c r="L306" s="59">
        <f>VLOOKUP($E306,$R$3:$Z$70,4,FALSE)</f>
        <v>41334</v>
      </c>
      <c r="M306" s="57" t="str">
        <f>VLOOKUP($E306,$R$3:$Z$70,5,FALSE)</f>
        <v>VOD</v>
      </c>
      <c r="N306" s="57" t="str">
        <f>VLOOKUP($E306,$R$3:$Z$70,6,FALSE)</f>
        <v>EUROTOP 100, FTSE 100 (GBP), FTSE TECHMARK ALL-SHARE, NASDAQ 100</v>
      </c>
      <c r="O306" s="57" t="str">
        <f>VLOOKUP($E306,$R$3:$Z$70,7,FALSE)</f>
        <v>Telecommunication Services</v>
      </c>
      <c r="P306" s="57" t="str">
        <f>VLOOKUP($E306,$R$3:$Z$70,8,FALSE)</f>
        <v>United Kingdom - England</v>
      </c>
    </row>
    <row r="307" spans="1:16" x14ac:dyDescent="0.2">
      <c r="A307" s="63">
        <v>221429705</v>
      </c>
      <c r="B307" s="57" t="s">
        <v>357</v>
      </c>
      <c r="C307" s="64">
        <v>327198778</v>
      </c>
      <c r="D307" s="59">
        <v>41275</v>
      </c>
      <c r="E307" s="63">
        <v>221429705</v>
      </c>
      <c r="F307" s="71">
        <v>3368</v>
      </c>
      <c r="G307" s="57" t="str">
        <f t="shared" si="10"/>
        <v>High</v>
      </c>
      <c r="H307" s="71">
        <v>3112</v>
      </c>
      <c r="I307" s="57" t="s">
        <v>109</v>
      </c>
      <c r="J307" s="57" t="s">
        <v>56</v>
      </c>
      <c r="K307" s="57" t="str">
        <f>VLOOKUP($E307,$R$3:$Z$70,2,FALSE)</f>
        <v>INDITEX - INDUSTRIA DE DISENO TEXTIL SA</v>
      </c>
      <c r="L307" s="59">
        <f>VLOOKUP($E307,$R$3:$Z$70,4,FALSE)</f>
        <v>41275</v>
      </c>
      <c r="M307" s="57" t="str">
        <f>VLOOKUP($E307,$R$3:$Z$70,5,FALSE)</f>
        <v>ITX</v>
      </c>
      <c r="N307" s="57" t="str">
        <f>VLOOKUP($E307,$R$3:$Z$70,6,FALSE)</f>
        <v xml:space="preserve">BCN GLOBAL 100, EUROTOP 100, IBEX 35 , IGBM </v>
      </c>
      <c r="O307" s="57" t="str">
        <f>VLOOKUP($E307,$R$3:$Z$70,7,FALSE)</f>
        <v>General Retailers</v>
      </c>
      <c r="P307" s="57" t="str">
        <f>VLOOKUP($E307,$R$3:$Z$70,8,FALSE)</f>
        <v>Spain</v>
      </c>
    </row>
    <row r="308" spans="1:16" x14ac:dyDescent="0.2">
      <c r="A308" s="63">
        <v>11189783156</v>
      </c>
      <c r="B308" s="57" t="s">
        <v>469</v>
      </c>
      <c r="C308" s="64">
        <v>3515495967</v>
      </c>
      <c r="D308" s="59">
        <v>41334</v>
      </c>
      <c r="E308" s="63">
        <v>11189783156</v>
      </c>
      <c r="F308" s="71">
        <v>42</v>
      </c>
      <c r="G308" s="57" t="str">
        <f t="shared" si="10"/>
        <v>Low</v>
      </c>
      <c r="H308" s="71">
        <v>0</v>
      </c>
      <c r="I308" s="57" t="s">
        <v>39</v>
      </c>
      <c r="J308" s="57" t="s">
        <v>40</v>
      </c>
      <c r="K308" s="57" t="str">
        <f>VLOOKUP($E308,$R$3:$Z$70,2,FALSE)</f>
        <v>OPG POWER VENTURES PLC</v>
      </c>
      <c r="L308" s="59">
        <f>VLOOKUP($E308,$R$3:$Z$70,4,FALSE)</f>
        <v>41334</v>
      </c>
      <c r="M308" s="57" t="str">
        <f>VLOOKUP($E308,$R$3:$Z$70,5,FALSE)</f>
        <v>OPG</v>
      </c>
      <c r="N308" s="57" t="str">
        <f>VLOOKUP($E308,$R$3:$Z$70,6,FALSE)</f>
        <v>FTSE AIM(GBP)</v>
      </c>
      <c r="O308" s="57" t="str">
        <f>VLOOKUP($E308,$R$3:$Z$70,7,FALSE)</f>
        <v>Electricity</v>
      </c>
      <c r="P308" s="57" t="str">
        <f>VLOOKUP($E308,$R$3:$Z$70,8,FALSE)</f>
        <v>Isle Of Man</v>
      </c>
    </row>
    <row r="309" spans="1:16" x14ac:dyDescent="0.2">
      <c r="A309" s="63">
        <v>9736716282</v>
      </c>
      <c r="B309" s="57" t="s">
        <v>679</v>
      </c>
      <c r="C309" s="64">
        <v>94213012562</v>
      </c>
      <c r="D309" s="59">
        <v>41548</v>
      </c>
      <c r="E309" s="63">
        <v>9736716282</v>
      </c>
      <c r="F309" s="71">
        <v>0</v>
      </c>
      <c r="G309" s="57" t="str">
        <f t="shared" si="10"/>
        <v>Low</v>
      </c>
      <c r="H309" s="71">
        <v>0</v>
      </c>
      <c r="I309" s="57" t="s">
        <v>111</v>
      </c>
      <c r="J309" s="57" t="s">
        <v>40</v>
      </c>
      <c r="K309" s="57" t="str">
        <f>VLOOKUP($E309,$R$3:$Z$70,2,FALSE)</f>
        <v>WARNER CHILCOTT PLC (Warner Chilcott Ltd prior to 08/2009) (De-listed 10/2013)</v>
      </c>
      <c r="L309" s="59">
        <f>VLOOKUP($E309,$R$3:$Z$70,4,FALSE)</f>
        <v>41548</v>
      </c>
      <c r="M309" s="57" t="str">
        <f>VLOOKUP($E309,$R$3:$Z$70,5,FALSE)</f>
        <v>WCRX</v>
      </c>
      <c r="N309" s="57">
        <f>VLOOKUP($E309,$R$3:$Z$70,6,FALSE)</f>
        <v>0</v>
      </c>
      <c r="O309" s="57" t="str">
        <f>VLOOKUP($E309,$R$3:$Z$70,7,FALSE)</f>
        <v>Pharmaceuticals and Biotechnology</v>
      </c>
      <c r="P309" s="57" t="str">
        <f>VLOOKUP($E309,$R$3:$Z$70,8,FALSE)</f>
        <v>Republic Of Ireland</v>
      </c>
    </row>
    <row r="310" spans="1:16" x14ac:dyDescent="0.2">
      <c r="A310" s="63">
        <v>8506142880</v>
      </c>
      <c r="B310" s="57" t="s">
        <v>311</v>
      </c>
      <c r="C310" s="64">
        <v>63357712576</v>
      </c>
      <c r="D310" s="59">
        <v>41306</v>
      </c>
      <c r="E310" s="63">
        <v>8506142880</v>
      </c>
      <c r="F310" s="71">
        <v>41</v>
      </c>
      <c r="G310" s="57" t="str">
        <f t="shared" si="10"/>
        <v>Low</v>
      </c>
      <c r="H310" s="71">
        <v>0</v>
      </c>
      <c r="I310" s="57" t="s">
        <v>44</v>
      </c>
      <c r="J310" s="57" t="s">
        <v>40</v>
      </c>
      <c r="K310" s="57" t="str">
        <f>VLOOKUP($E310,$R$3:$Z$70,2,FALSE)</f>
        <v>FIRST DERIVATIVES PLC (1st DERIVATIVES)</v>
      </c>
      <c r="L310" s="59">
        <f>VLOOKUP($E310,$R$3:$Z$70,4,FALSE)</f>
        <v>41306</v>
      </c>
      <c r="M310" s="57" t="str">
        <f>VLOOKUP($E310,$R$3:$Z$70,5,FALSE)</f>
        <v>FDP, GYQ</v>
      </c>
      <c r="N310" s="57" t="str">
        <f>VLOOKUP($E310,$R$3:$Z$70,6,FALSE)</f>
        <v xml:space="preserve">FTSE AIM(GBP), ISEQ OVERALL </v>
      </c>
      <c r="O310" s="57" t="str">
        <f>VLOOKUP($E310,$R$3:$Z$70,7,FALSE)</f>
        <v>Software &amp; Computer Services</v>
      </c>
      <c r="P310" s="57" t="str">
        <f>VLOOKUP($E310,$R$3:$Z$70,8,FALSE)</f>
        <v>United Kingdom - Northern Ireland</v>
      </c>
    </row>
    <row r="311" spans="1:16" x14ac:dyDescent="0.2">
      <c r="A311" s="63">
        <v>8777437072</v>
      </c>
      <c r="B311" s="57" t="s">
        <v>384</v>
      </c>
      <c r="C311" s="64">
        <v>63275212519</v>
      </c>
      <c r="D311" s="59">
        <v>41334</v>
      </c>
      <c r="E311" s="63">
        <v>8777437072</v>
      </c>
      <c r="F311" s="71">
        <v>0</v>
      </c>
      <c r="G311" s="57" t="str">
        <f t="shared" si="10"/>
        <v>Low</v>
      </c>
      <c r="H311" s="71">
        <v>0</v>
      </c>
      <c r="I311" s="57" t="s">
        <v>44</v>
      </c>
      <c r="J311" s="57" t="s">
        <v>40</v>
      </c>
      <c r="K311" s="57" t="str">
        <f>VLOOKUP($E311,$R$3:$Z$70,2,FALSE)</f>
        <v>INGENIOUS MEDIA ACTIVE CAPITAL LTD (IMAC)</v>
      </c>
      <c r="L311" s="59">
        <f>VLOOKUP($E311,$R$3:$Z$70,4,FALSE)</f>
        <v>41334</v>
      </c>
      <c r="M311" s="57" t="str">
        <f>VLOOKUP($E311,$R$3:$Z$70,5,FALSE)</f>
        <v>IMAC</v>
      </c>
      <c r="N311" s="57" t="str">
        <f>VLOOKUP($E311,$R$3:$Z$70,6,FALSE)</f>
        <v>FTSE AIM(GBP)</v>
      </c>
      <c r="O311" s="57" t="str">
        <f>VLOOKUP($E311,$R$3:$Z$70,7,FALSE)</f>
        <v>Speciality &amp; Other Finance</v>
      </c>
      <c r="P311" s="57" t="str">
        <f>VLOOKUP($E311,$R$3:$Z$70,8,FALSE)</f>
        <v>Guernsey</v>
      </c>
    </row>
    <row r="312" spans="1:16" x14ac:dyDescent="0.2">
      <c r="A312" s="63">
        <v>391982606</v>
      </c>
      <c r="B312" s="57" t="s">
        <v>619</v>
      </c>
      <c r="C312" s="64">
        <v>159903434</v>
      </c>
      <c r="D312" s="59">
        <v>41306</v>
      </c>
      <c r="E312" s="63">
        <v>391982606</v>
      </c>
      <c r="F312" s="71">
        <v>151</v>
      </c>
      <c r="G312" s="57" t="str">
        <f t="shared" si="10"/>
        <v>Middle</v>
      </c>
      <c r="H312" s="71">
        <v>0</v>
      </c>
      <c r="I312" s="57" t="s">
        <v>48</v>
      </c>
      <c r="J312" s="57" t="s">
        <v>40</v>
      </c>
      <c r="K312" s="57" t="str">
        <f>VLOOKUP($E312,$R$3:$Z$70,2,FALSE)</f>
        <v>TESCO PLC</v>
      </c>
      <c r="L312" s="59">
        <f>VLOOKUP($E312,$R$3:$Z$70,4,FALSE)</f>
        <v>41306</v>
      </c>
      <c r="M312" s="57" t="str">
        <f>VLOOKUP($E312,$R$3:$Z$70,5,FALSE)</f>
        <v>TSCO</v>
      </c>
      <c r="N312" s="57" t="str">
        <f>VLOOKUP($E312,$R$3:$Z$70,6,FALSE)</f>
        <v>EUROTOP 100, FTSE 100 (GBP)</v>
      </c>
      <c r="O312" s="57" t="str">
        <f>VLOOKUP($E312,$R$3:$Z$70,7,FALSE)</f>
        <v>Food &amp; Drug Retailers</v>
      </c>
      <c r="P312" s="57" t="str">
        <f>VLOOKUP($E312,$R$3:$Z$70,8,FALSE)</f>
        <v>United Kingdom - England</v>
      </c>
    </row>
    <row r="313" spans="1:16" x14ac:dyDescent="0.2">
      <c r="A313" s="63">
        <v>36219949</v>
      </c>
      <c r="B313" s="57" t="s">
        <v>108</v>
      </c>
      <c r="C313" s="64">
        <v>1118612928</v>
      </c>
      <c r="D313" s="59">
        <v>41334</v>
      </c>
      <c r="E313" s="63">
        <v>36219949</v>
      </c>
      <c r="F313" s="71">
        <v>1130</v>
      </c>
      <c r="G313" s="57" t="str">
        <f t="shared" si="10"/>
        <v>High</v>
      </c>
      <c r="H313" s="71">
        <v>1160</v>
      </c>
      <c r="I313" s="57" t="s">
        <v>109</v>
      </c>
      <c r="J313" s="57" t="s">
        <v>56</v>
      </c>
      <c r="K313" s="57" t="str">
        <f>VLOOKUP($E313,$R$3:$Z$70,2,FALSE)</f>
        <v>ALSTOM SA</v>
      </c>
      <c r="L313" s="59">
        <f>VLOOKUP($E313,$R$3:$Z$70,4,FALSE)</f>
        <v>41334</v>
      </c>
      <c r="M313" s="57" t="str">
        <f>VLOOKUP($E313,$R$3:$Z$70,5,FALSE)</f>
        <v xml:space="preserve">ALO, </v>
      </c>
      <c r="N313" s="57" t="str">
        <f>VLOOKUP($E313,$R$3:$Z$70,6,FALSE)</f>
        <v xml:space="preserve">CAC 40 , SBF 120 </v>
      </c>
      <c r="O313" s="57" t="str">
        <f>VLOOKUP($E313,$R$3:$Z$70,7,FALSE)</f>
        <v>Electronic &amp; Electrical Equipment</v>
      </c>
      <c r="P313" s="57" t="str">
        <f>VLOOKUP($E313,$R$3:$Z$70,8,FALSE)</f>
        <v>France</v>
      </c>
    </row>
    <row r="314" spans="1:16" x14ac:dyDescent="0.2">
      <c r="A314" s="63">
        <v>11253683298</v>
      </c>
      <c r="B314" s="57" t="s">
        <v>164</v>
      </c>
      <c r="C314" s="64">
        <v>3560110944</v>
      </c>
      <c r="D314" s="59">
        <v>41487</v>
      </c>
      <c r="E314" s="63">
        <v>11253683298</v>
      </c>
      <c r="F314" s="71">
        <v>0</v>
      </c>
      <c r="G314" s="57" t="str">
        <f t="shared" si="10"/>
        <v>Low</v>
      </c>
      <c r="H314" s="71">
        <v>0</v>
      </c>
      <c r="I314" s="57" t="s">
        <v>39</v>
      </c>
      <c r="J314" s="57" t="s">
        <v>40</v>
      </c>
      <c r="K314" s="57" t="str">
        <f>VLOOKUP($E314,$R$3:$Z$70,2,FALSE)</f>
        <v>BROOKWELL LTD (De-listed 08/2013)</v>
      </c>
      <c r="L314" s="59">
        <f>VLOOKUP($E314,$R$3:$Z$70,4,FALSE)</f>
        <v>41487</v>
      </c>
      <c r="M314" s="57" t="str">
        <f>VLOOKUP($E314,$R$3:$Z$70,5,FALSE)</f>
        <v>BKWD</v>
      </c>
      <c r="N314" s="57">
        <f>VLOOKUP($E314,$R$3:$Z$70,6,FALSE)</f>
        <v>0</v>
      </c>
      <c r="O314" s="57" t="str">
        <f>VLOOKUP($E314,$R$3:$Z$70,7,FALSE)</f>
        <v>Investment Companies</v>
      </c>
      <c r="P314" s="57" t="str">
        <f>VLOOKUP($E314,$R$3:$Z$70,8,FALSE)</f>
        <v>Guernsey</v>
      </c>
    </row>
    <row r="315" spans="1:16" x14ac:dyDescent="0.2">
      <c r="A315" s="63">
        <v>92231311118</v>
      </c>
      <c r="B315" s="57" t="s">
        <v>296</v>
      </c>
      <c r="C315" s="64">
        <v>48127673</v>
      </c>
      <c r="D315" s="59">
        <v>41334</v>
      </c>
      <c r="E315" s="63">
        <v>92231311118</v>
      </c>
      <c r="F315" s="71">
        <v>112</v>
      </c>
      <c r="G315" s="57" t="str">
        <f t="shared" si="10"/>
        <v>Low</v>
      </c>
      <c r="H315" s="71">
        <v>0</v>
      </c>
      <c r="I315" s="57" t="s">
        <v>39</v>
      </c>
      <c r="J315" s="57" t="s">
        <v>40</v>
      </c>
      <c r="K315" s="57" t="str">
        <f>VLOOKUP($E315,$R$3:$Z$70,2,FALSE)</f>
        <v>EXPERIAN PLC (Experian Group Ltd prior to 07/2008)</v>
      </c>
      <c r="L315" s="59">
        <f>VLOOKUP($E315,$R$3:$Z$70,4,FALSE)</f>
        <v>41334</v>
      </c>
      <c r="M315" s="57" t="str">
        <f>VLOOKUP($E315,$R$3:$Z$70,5,FALSE)</f>
        <v>EXPN</v>
      </c>
      <c r="N315" s="57" t="str">
        <f>VLOOKUP($E315,$R$3:$Z$70,6,FALSE)</f>
        <v>FTSE 100 (GBP)</v>
      </c>
      <c r="O315" s="57" t="str">
        <f>VLOOKUP($E315,$R$3:$Z$70,7,FALSE)</f>
        <v>Business Services</v>
      </c>
      <c r="P315" s="57" t="str">
        <f>VLOOKUP($E315,$R$3:$Z$70,8,FALSE)</f>
        <v>Jersey</v>
      </c>
    </row>
    <row r="316" spans="1:16" x14ac:dyDescent="0.2">
      <c r="A316" s="63">
        <v>8285212683</v>
      </c>
      <c r="B316" s="57" t="s">
        <v>612</v>
      </c>
      <c r="C316" s="64">
        <v>372510489</v>
      </c>
      <c r="D316" s="59">
        <v>41306</v>
      </c>
      <c r="E316" s="63">
        <v>8285212683</v>
      </c>
      <c r="F316" s="71">
        <v>68</v>
      </c>
      <c r="G316" s="57" t="str">
        <f t="shared" si="10"/>
        <v>Low</v>
      </c>
      <c r="H316" s="71">
        <v>0</v>
      </c>
      <c r="I316" s="57" t="s">
        <v>39</v>
      </c>
      <c r="J316" s="57" t="s">
        <v>40</v>
      </c>
      <c r="K316" s="57" t="str">
        <f>VLOOKUP($E316,$R$3:$Z$70,2,FALSE)</f>
        <v>STOBART GROUP LTD (Westbury Property Fund Ltd prior to 10/2007)</v>
      </c>
      <c r="L316" s="59">
        <f>VLOOKUP($E316,$R$3:$Z$70,4,FALSE)</f>
        <v>41306</v>
      </c>
      <c r="M316" s="57" t="str">
        <f>VLOOKUP($E316,$R$3:$Z$70,5,FALSE)</f>
        <v>STOR, STOB</v>
      </c>
      <c r="N316" s="57" t="str">
        <f>VLOOKUP($E316,$R$3:$Z$70,6,FALSE)</f>
        <v>FTSE SMALL CAP</v>
      </c>
      <c r="O316" s="57" t="str">
        <f>VLOOKUP($E316,$R$3:$Z$70,7,FALSE)</f>
        <v>Real Estate</v>
      </c>
      <c r="P316" s="57" t="str">
        <f>VLOOKUP($E316,$R$3:$Z$70,8,FALSE)</f>
        <v>Guernsey</v>
      </c>
    </row>
    <row r="317" spans="1:16" x14ac:dyDescent="0.2">
      <c r="A317" s="63">
        <v>16456379687</v>
      </c>
      <c r="B317" s="57" t="s">
        <v>461</v>
      </c>
      <c r="C317" s="64">
        <v>433328042</v>
      </c>
      <c r="D317" s="59">
        <v>41334</v>
      </c>
      <c r="E317" s="63">
        <v>16456379687</v>
      </c>
      <c r="F317" s="71">
        <v>89</v>
      </c>
      <c r="G317" s="57" t="str">
        <f t="shared" si="10"/>
        <v>Low</v>
      </c>
      <c r="H317" s="71">
        <v>0</v>
      </c>
      <c r="I317" s="57" t="s">
        <v>89</v>
      </c>
      <c r="J317" s="57" t="s">
        <v>40</v>
      </c>
      <c r="K317" s="57" t="str">
        <f>VLOOKUP($E317,$R$3:$Z$70,2,FALSE)</f>
        <v>NEWRIVER RETAIL LTD</v>
      </c>
      <c r="L317" s="59">
        <f>VLOOKUP($E317,$R$3:$Z$70,4,FALSE)</f>
        <v>41334</v>
      </c>
      <c r="M317" s="57" t="str">
        <f>VLOOKUP($E317,$R$3:$Z$70,5,FALSE)</f>
        <v>NRR</v>
      </c>
      <c r="N317" s="57" t="str">
        <f>VLOOKUP($E317,$R$3:$Z$70,6,FALSE)</f>
        <v>FTSE AIM(GBP)</v>
      </c>
      <c r="O317" s="57" t="str">
        <f>VLOOKUP($E317,$R$3:$Z$70,7,FALSE)</f>
        <v>Real Estate</v>
      </c>
      <c r="P317" s="57" t="str">
        <f>VLOOKUP($E317,$R$3:$Z$70,8,FALSE)</f>
        <v>Guernsey</v>
      </c>
    </row>
    <row r="318" spans="1:16" x14ac:dyDescent="0.2">
      <c r="A318" s="63">
        <v>9579773914</v>
      </c>
      <c r="B318" s="57" t="s">
        <v>633</v>
      </c>
      <c r="C318" s="64">
        <v>6871548643</v>
      </c>
      <c r="D318" s="59">
        <v>41518</v>
      </c>
      <c r="E318" s="63">
        <v>9579773914</v>
      </c>
      <c r="F318" s="71">
        <v>0</v>
      </c>
      <c r="G318" s="57" t="str">
        <f t="shared" si="10"/>
        <v>Low</v>
      </c>
      <c r="H318" s="71">
        <v>0</v>
      </c>
      <c r="I318" s="57" t="s">
        <v>39</v>
      </c>
      <c r="J318" s="57" t="s">
        <v>40</v>
      </c>
      <c r="K318" s="57" t="str">
        <f>VLOOKUP($E318,$R$3:$Z$70,2,FALSE)</f>
        <v>THAMES RIVER MULTI HEDGE PCC LTD (De-listed 09/2013)</v>
      </c>
      <c r="L318" s="59">
        <f>VLOOKUP($E318,$R$3:$Z$70,4,FALSE)</f>
        <v>41518</v>
      </c>
      <c r="M318" s="57" t="str">
        <f>VLOOKUP($E318,$R$3:$Z$70,5,FALSE)</f>
        <v>TRMB, TRMA</v>
      </c>
      <c r="N318" s="57">
        <f>VLOOKUP($E318,$R$3:$Z$70,6,FALSE)</f>
        <v>0</v>
      </c>
      <c r="O318" s="57" t="str">
        <f>VLOOKUP($E318,$R$3:$Z$70,7,FALSE)</f>
        <v>Investment Companies</v>
      </c>
      <c r="P318" s="57" t="str">
        <f>VLOOKUP($E318,$R$3:$Z$70,8,FALSE)</f>
        <v>Guernsey</v>
      </c>
    </row>
    <row r="319" spans="1:16" x14ac:dyDescent="0.2">
      <c r="A319" s="63">
        <v>9971328778</v>
      </c>
      <c r="B319" s="57" t="s">
        <v>524</v>
      </c>
      <c r="C319" s="64">
        <v>6397891141</v>
      </c>
      <c r="D319" s="59">
        <v>41426</v>
      </c>
      <c r="E319" s="63">
        <v>9971328778</v>
      </c>
      <c r="F319" s="71">
        <v>37</v>
      </c>
      <c r="G319" s="57" t="str">
        <f t="shared" si="10"/>
        <v>Low</v>
      </c>
      <c r="H319" s="71">
        <v>0</v>
      </c>
      <c r="I319" s="57" t="s">
        <v>48</v>
      </c>
      <c r="J319" s="57" t="s">
        <v>40</v>
      </c>
      <c r="K319" s="57" t="str">
        <f>VLOOKUP($E319,$R$3:$Z$70,2,FALSE)</f>
        <v>QATAR INVESTMENT FUND PLC (Epicure Qatar Equity Opportunities PLC prior to 03/2011)</v>
      </c>
      <c r="L319" s="59">
        <f>VLOOKUP($E319,$R$3:$Z$70,4,FALSE)</f>
        <v>41426</v>
      </c>
      <c r="M319" s="57" t="str">
        <f>VLOOKUP($E319,$R$3:$Z$70,5,FALSE)</f>
        <v>QIF</v>
      </c>
      <c r="N319" s="57">
        <f>VLOOKUP($E319,$R$3:$Z$70,6,FALSE)</f>
        <v>0</v>
      </c>
      <c r="O319" s="57" t="str">
        <f>VLOOKUP($E319,$R$3:$Z$70,7,FALSE)</f>
        <v>Investment Companies</v>
      </c>
      <c r="P319" s="57" t="str">
        <f>VLOOKUP($E319,$R$3:$Z$70,8,FALSE)</f>
        <v>Isle Of Man</v>
      </c>
    </row>
    <row r="320" spans="1:16" x14ac:dyDescent="0.2">
      <c r="A320" s="63">
        <v>9736716282</v>
      </c>
      <c r="B320" s="57" t="s">
        <v>672</v>
      </c>
      <c r="C320" s="64">
        <v>326008682</v>
      </c>
      <c r="D320" s="59">
        <v>41548</v>
      </c>
      <c r="E320" s="63">
        <v>9736716282</v>
      </c>
      <c r="F320" s="71">
        <v>0</v>
      </c>
      <c r="G320" s="57" t="str">
        <f t="shared" si="10"/>
        <v>Low</v>
      </c>
      <c r="H320" s="71">
        <v>0</v>
      </c>
      <c r="I320" s="57" t="s">
        <v>673</v>
      </c>
      <c r="J320" s="57" t="s">
        <v>56</v>
      </c>
      <c r="K320" s="57" t="str">
        <f>VLOOKUP($E320,$R$3:$Z$70,2,FALSE)</f>
        <v>WARNER CHILCOTT PLC (Warner Chilcott Ltd prior to 08/2009) (De-listed 10/2013)</v>
      </c>
      <c r="L320" s="59">
        <f>VLOOKUP($E320,$R$3:$Z$70,4,FALSE)</f>
        <v>41548</v>
      </c>
      <c r="M320" s="57" t="str">
        <f>VLOOKUP($E320,$R$3:$Z$70,5,FALSE)</f>
        <v>WCRX</v>
      </c>
      <c r="N320" s="57">
        <f>VLOOKUP($E320,$R$3:$Z$70,6,FALSE)</f>
        <v>0</v>
      </c>
      <c r="O320" s="57" t="str">
        <f>VLOOKUP($E320,$R$3:$Z$70,7,FALSE)</f>
        <v>Pharmaceuticals and Biotechnology</v>
      </c>
      <c r="P320" s="57" t="str">
        <f>VLOOKUP($E320,$R$3:$Z$70,8,FALSE)</f>
        <v>Republic Of Ireland</v>
      </c>
    </row>
    <row r="321" spans="1:16" x14ac:dyDescent="0.2">
      <c r="A321" s="63">
        <v>139364756</v>
      </c>
      <c r="B321" s="57" t="s">
        <v>243</v>
      </c>
      <c r="C321" s="64">
        <v>32597865</v>
      </c>
      <c r="D321" s="59">
        <v>41426</v>
      </c>
      <c r="E321" s="63">
        <v>139364756</v>
      </c>
      <c r="F321" s="71">
        <v>1438</v>
      </c>
      <c r="G321" s="57" t="str">
        <f t="shared" si="10"/>
        <v>High</v>
      </c>
      <c r="H321" s="71">
        <v>1455</v>
      </c>
      <c r="I321" s="57" t="s">
        <v>244</v>
      </c>
      <c r="J321" s="57" t="s">
        <v>56</v>
      </c>
      <c r="K321" s="57" t="str">
        <f>VLOOKUP($E321,$R$3:$Z$70,2,FALSE)</f>
        <v>DIAGEO PLC</v>
      </c>
      <c r="L321" s="59">
        <f>VLOOKUP($E321,$R$3:$Z$70,4,FALSE)</f>
        <v>41426</v>
      </c>
      <c r="M321" s="57" t="str">
        <f>VLOOKUP($E321,$R$3:$Z$70,5,FALSE)</f>
        <v xml:space="preserve">DGE, </v>
      </c>
      <c r="N321" s="57" t="str">
        <f>VLOOKUP($E321,$R$3:$Z$70,6,FALSE)</f>
        <v>EUROTOP 100, FTSE 100 (GBP)</v>
      </c>
      <c r="O321" s="57" t="str">
        <f>VLOOKUP($E321,$R$3:$Z$70,7,FALSE)</f>
        <v>Beverages</v>
      </c>
      <c r="P321" s="57" t="str">
        <f>VLOOKUP($E321,$R$3:$Z$70,8,FALSE)</f>
        <v>United Kingdom - England</v>
      </c>
    </row>
    <row r="322" spans="1:16" x14ac:dyDescent="0.2">
      <c r="A322" s="63">
        <v>9811997164</v>
      </c>
      <c r="B322" s="57" t="s">
        <v>43</v>
      </c>
      <c r="C322" s="64">
        <v>52649212325</v>
      </c>
      <c r="D322" s="59">
        <v>41334</v>
      </c>
      <c r="E322" s="63">
        <v>9811997164</v>
      </c>
      <c r="F322" s="71">
        <v>50</v>
      </c>
      <c r="G322" s="57" t="str">
        <f t="shared" si="10"/>
        <v>Low</v>
      </c>
      <c r="H322" s="71">
        <v>0</v>
      </c>
      <c r="I322" s="57" t="s">
        <v>44</v>
      </c>
      <c r="J322" s="57" t="s">
        <v>40</v>
      </c>
      <c r="K322" s="57" t="str">
        <f>VLOOKUP($E322,$R$3:$Z$70,2,FALSE)</f>
        <v>3I INFRASTRUCTURE PLC (3i Infrastructure Ltd prior to 07/2008)</v>
      </c>
      <c r="L322" s="59">
        <f>VLOOKUP($E322,$R$3:$Z$70,4,FALSE)</f>
        <v>41334</v>
      </c>
      <c r="M322" s="57" t="str">
        <f>VLOOKUP($E322,$R$3:$Z$70,5,FALSE)</f>
        <v>3IN</v>
      </c>
      <c r="N322" s="57" t="str">
        <f>VLOOKUP($E322,$R$3:$Z$70,6,FALSE)</f>
        <v>FTSE 250(GBP)</v>
      </c>
      <c r="O322" s="57" t="str">
        <f>VLOOKUP($E322,$R$3:$Z$70,7,FALSE)</f>
        <v>Speciality &amp; Other Finance</v>
      </c>
      <c r="P322" s="57" t="str">
        <f>VLOOKUP($E322,$R$3:$Z$70,8,FALSE)</f>
        <v>Jersey</v>
      </c>
    </row>
    <row r="323" spans="1:16" x14ac:dyDescent="0.2">
      <c r="A323" s="63">
        <v>139364756</v>
      </c>
      <c r="B323" s="57" t="s">
        <v>249</v>
      </c>
      <c r="C323" s="64">
        <v>189817095</v>
      </c>
      <c r="D323" s="59">
        <v>41426</v>
      </c>
      <c r="E323" s="63">
        <v>139364756</v>
      </c>
      <c r="F323" s="71">
        <v>94</v>
      </c>
      <c r="G323" s="57" t="str">
        <f t="shared" si="10"/>
        <v>Low</v>
      </c>
      <c r="H323" s="71">
        <v>0</v>
      </c>
      <c r="I323" s="57" t="s">
        <v>39</v>
      </c>
      <c r="J323" s="57" t="s">
        <v>40</v>
      </c>
      <c r="K323" s="57" t="str">
        <f>VLOOKUP($E323,$R$3:$Z$70,2,FALSE)</f>
        <v>DIAGEO PLC</v>
      </c>
      <c r="L323" s="59">
        <f>VLOOKUP($E323,$R$3:$Z$70,4,FALSE)</f>
        <v>41426</v>
      </c>
      <c r="M323" s="57" t="str">
        <f>VLOOKUP($E323,$R$3:$Z$70,5,FALSE)</f>
        <v xml:space="preserve">DGE, </v>
      </c>
      <c r="N323" s="57" t="str">
        <f>VLOOKUP($E323,$R$3:$Z$70,6,FALSE)</f>
        <v>EUROTOP 100, FTSE 100 (GBP)</v>
      </c>
      <c r="O323" s="57" t="str">
        <f>VLOOKUP($E323,$R$3:$Z$70,7,FALSE)</f>
        <v>Beverages</v>
      </c>
      <c r="P323" s="57" t="str">
        <f>VLOOKUP($E323,$R$3:$Z$70,8,FALSE)</f>
        <v>United Kingdom - England</v>
      </c>
    </row>
    <row r="324" spans="1:16" x14ac:dyDescent="0.2">
      <c r="A324" s="63">
        <v>177465510759</v>
      </c>
      <c r="B324" s="57" t="s">
        <v>218</v>
      </c>
      <c r="C324" s="64">
        <v>11281983366</v>
      </c>
      <c r="D324" s="59">
        <v>41426</v>
      </c>
      <c r="E324" s="63">
        <v>177465510759</v>
      </c>
      <c r="F324" s="71">
        <v>0</v>
      </c>
      <c r="G324" s="57" t="str">
        <f t="shared" ref="G324:G387" si="11">VLOOKUP(F324,$AL$2:$AM$4,2,TRUE)</f>
        <v>Low</v>
      </c>
      <c r="H324" s="71">
        <v>0</v>
      </c>
      <c r="I324" s="57" t="s">
        <v>39</v>
      </c>
      <c r="J324" s="57" t="s">
        <v>40</v>
      </c>
      <c r="K324" s="57" t="str">
        <f>VLOOKUP($E324,$R$3:$Z$70,2,FALSE)</f>
        <v>CONTINENTAL FARMERS GROUP PLC (De-listed 06/2013)</v>
      </c>
      <c r="L324" s="59">
        <f>VLOOKUP($E324,$R$3:$Z$70,4,FALSE)</f>
        <v>41426</v>
      </c>
      <c r="M324" s="57" t="str">
        <f>VLOOKUP($E324,$R$3:$Z$70,5,FALSE)</f>
        <v>CFGP</v>
      </c>
      <c r="N324" s="57">
        <f>VLOOKUP($E324,$R$3:$Z$70,6,FALSE)</f>
        <v>0</v>
      </c>
      <c r="O324" s="57" t="str">
        <f>VLOOKUP($E324,$R$3:$Z$70,7,FALSE)</f>
        <v>Food Producers &amp; Processors</v>
      </c>
      <c r="P324" s="57" t="str">
        <f>VLOOKUP($E324,$R$3:$Z$70,8,FALSE)</f>
        <v>Isle Of Man</v>
      </c>
    </row>
    <row r="325" spans="1:16" x14ac:dyDescent="0.2">
      <c r="A325" s="63">
        <v>5370281477</v>
      </c>
      <c r="B325" s="57" t="s">
        <v>401</v>
      </c>
      <c r="C325" s="64">
        <v>5518844918</v>
      </c>
      <c r="D325" s="59">
        <v>41365</v>
      </c>
      <c r="E325" s="63">
        <v>5370281477</v>
      </c>
      <c r="F325" s="71">
        <v>0</v>
      </c>
      <c r="G325" s="57" t="str">
        <f t="shared" si="11"/>
        <v>Low</v>
      </c>
      <c r="H325" s="71">
        <v>0</v>
      </c>
      <c r="I325" s="57" t="s">
        <v>46</v>
      </c>
      <c r="J325" s="57" t="s">
        <v>40</v>
      </c>
      <c r="K325" s="57" t="str">
        <f>VLOOKUP($E325,$R$3:$Z$70,2,FALSE)</f>
        <v>ISIS PROPERTY TRUST LTD (De-listed 04/2013)</v>
      </c>
      <c r="L325" s="59">
        <f>VLOOKUP($E325,$R$3:$Z$70,4,FALSE)</f>
        <v>41365</v>
      </c>
      <c r="M325" s="57" t="str">
        <f>VLOOKUP($E325,$R$3:$Z$70,5,FALSE)</f>
        <v>IPT</v>
      </c>
      <c r="N325" s="57">
        <f>VLOOKUP($E325,$R$3:$Z$70,6,FALSE)</f>
        <v>0</v>
      </c>
      <c r="O325" s="57" t="str">
        <f>VLOOKUP($E325,$R$3:$Z$70,7,FALSE)</f>
        <v>Real Estate</v>
      </c>
      <c r="P325" s="57" t="str">
        <f>VLOOKUP($E325,$R$3:$Z$70,8,FALSE)</f>
        <v>Guernsey</v>
      </c>
    </row>
    <row r="326" spans="1:16" x14ac:dyDescent="0.2">
      <c r="A326" s="63">
        <v>431027822</v>
      </c>
      <c r="B326" s="57" t="s">
        <v>700</v>
      </c>
      <c r="C326" s="64">
        <v>524010348</v>
      </c>
      <c r="D326" s="59">
        <v>41395</v>
      </c>
      <c r="E326" s="63">
        <v>431027822</v>
      </c>
      <c r="F326" s="71">
        <v>0</v>
      </c>
      <c r="G326" s="57" t="str">
        <f t="shared" si="11"/>
        <v>Low</v>
      </c>
      <c r="H326" s="71">
        <v>0</v>
      </c>
      <c r="I326" s="57" t="s">
        <v>39</v>
      </c>
      <c r="J326" s="57" t="s">
        <v>40</v>
      </c>
      <c r="K326" s="57" t="str">
        <f>VLOOKUP($E326,$R$3:$Z$70,2,FALSE)</f>
        <v>XSTRATA PLC (De-listed 05/2013)</v>
      </c>
      <c r="L326" s="59">
        <f>VLOOKUP($E326,$R$3:$Z$70,4,FALSE)</f>
        <v>41395</v>
      </c>
      <c r="M326" s="57" t="str">
        <f>VLOOKUP($E326,$R$3:$Z$70,5,FALSE)</f>
        <v>XTA</v>
      </c>
      <c r="N326" s="57">
        <f>VLOOKUP($E326,$R$3:$Z$70,6,FALSE)</f>
        <v>0</v>
      </c>
      <c r="O326" s="57" t="str">
        <f>VLOOKUP($E326,$R$3:$Z$70,7,FALSE)</f>
        <v>Mining</v>
      </c>
      <c r="P326" s="57" t="str">
        <f>VLOOKUP($E326,$R$3:$Z$70,8,FALSE)</f>
        <v>Switzerland</v>
      </c>
    </row>
    <row r="327" spans="1:16" x14ac:dyDescent="0.2">
      <c r="A327" s="63">
        <v>9811997164</v>
      </c>
      <c r="B327" s="57" t="s">
        <v>45</v>
      </c>
      <c r="C327" s="64">
        <v>5875348977</v>
      </c>
      <c r="D327" s="59">
        <v>41334</v>
      </c>
      <c r="E327" s="63">
        <v>9811997164</v>
      </c>
      <c r="F327" s="71">
        <v>166</v>
      </c>
      <c r="G327" s="57" t="str">
        <f t="shared" si="11"/>
        <v>Middle</v>
      </c>
      <c r="H327" s="71">
        <v>0</v>
      </c>
      <c r="I327" s="57" t="s">
        <v>46</v>
      </c>
      <c r="J327" s="57" t="s">
        <v>40</v>
      </c>
      <c r="K327" s="57" t="str">
        <f>VLOOKUP($E327,$R$3:$Z$70,2,FALSE)</f>
        <v>3I INFRASTRUCTURE PLC (3i Infrastructure Ltd prior to 07/2008)</v>
      </c>
      <c r="L327" s="59">
        <f>VLOOKUP($E327,$R$3:$Z$70,4,FALSE)</f>
        <v>41334</v>
      </c>
      <c r="M327" s="57" t="str">
        <f>VLOOKUP($E327,$R$3:$Z$70,5,FALSE)</f>
        <v>3IN</v>
      </c>
      <c r="N327" s="57" t="str">
        <f>VLOOKUP($E327,$R$3:$Z$70,6,FALSE)</f>
        <v>FTSE 250(GBP)</v>
      </c>
      <c r="O327" s="57" t="str">
        <f>VLOOKUP($E327,$R$3:$Z$70,7,FALSE)</f>
        <v>Speciality &amp; Other Finance</v>
      </c>
      <c r="P327" s="57" t="str">
        <f>VLOOKUP($E327,$R$3:$Z$70,8,FALSE)</f>
        <v>Jersey</v>
      </c>
    </row>
    <row r="328" spans="1:16" x14ac:dyDescent="0.2">
      <c r="A328" s="63">
        <v>8592534606</v>
      </c>
      <c r="B328" s="57" t="s">
        <v>570</v>
      </c>
      <c r="C328" s="64">
        <v>52090011928</v>
      </c>
      <c r="D328" s="59">
        <v>41334</v>
      </c>
      <c r="E328" s="63">
        <v>8592534606</v>
      </c>
      <c r="F328" s="71">
        <v>27</v>
      </c>
      <c r="G328" s="57" t="str">
        <f t="shared" si="11"/>
        <v>Low</v>
      </c>
      <c r="H328" s="71">
        <v>0</v>
      </c>
      <c r="I328" s="57" t="s">
        <v>39</v>
      </c>
      <c r="J328" s="57" t="s">
        <v>40</v>
      </c>
      <c r="K328" s="57" t="str">
        <f>VLOOKUP($E328,$R$3:$Z$70,2,FALSE)</f>
        <v>SCHRODER REAL ESTATE INVESTMENT TRUST LTD (Invista Foundation Property Trust Ltd prior to 03/2012)</v>
      </c>
      <c r="L328" s="59">
        <f>VLOOKUP($E328,$R$3:$Z$70,4,FALSE)</f>
        <v>41334</v>
      </c>
      <c r="M328" s="57" t="str">
        <f>VLOOKUP($E328,$R$3:$Z$70,5,FALSE)</f>
        <v>SREI</v>
      </c>
      <c r="N328" s="57" t="str">
        <f>VLOOKUP($E328,$R$3:$Z$70,6,FALSE)</f>
        <v>FTSE SMALL CAP</v>
      </c>
      <c r="O328" s="57" t="str">
        <f>VLOOKUP($E328,$R$3:$Z$70,7,FALSE)</f>
        <v>Real Estate</v>
      </c>
      <c r="P328" s="57" t="str">
        <f>VLOOKUP($E328,$R$3:$Z$70,8,FALSE)</f>
        <v>Guernsey</v>
      </c>
    </row>
    <row r="329" spans="1:16" x14ac:dyDescent="0.2">
      <c r="A329" s="63">
        <v>3711611958</v>
      </c>
      <c r="B329" s="57" t="s">
        <v>556</v>
      </c>
      <c r="C329" s="64">
        <v>33648506</v>
      </c>
      <c r="D329" s="59">
        <v>41334</v>
      </c>
      <c r="E329" s="63">
        <v>3711611958</v>
      </c>
      <c r="F329" s="71">
        <v>130</v>
      </c>
      <c r="G329" s="57" t="str">
        <f t="shared" si="11"/>
        <v>Middle</v>
      </c>
      <c r="H329" s="71">
        <v>0</v>
      </c>
      <c r="I329" s="57" t="s">
        <v>234</v>
      </c>
      <c r="J329" s="57" t="s">
        <v>40</v>
      </c>
      <c r="K329" s="57" t="str">
        <f>VLOOKUP($E329,$R$3:$Z$70,2,FALSE)</f>
        <v>SABMILLER PLC (South African Breweries prior to 07/2002)</v>
      </c>
      <c r="L329" s="59">
        <f>VLOOKUP($E329,$R$3:$Z$70,4,FALSE)</f>
        <v>41334</v>
      </c>
      <c r="M329" s="57" t="str">
        <f>VLOOKUP($E329,$R$3:$Z$70,5,FALSE)</f>
        <v xml:space="preserve">SAB, </v>
      </c>
      <c r="N329" s="57" t="str">
        <f>VLOOKUP($E329,$R$3:$Z$70,6,FALSE)</f>
        <v>EUROTOP 100, FTSE 100 (GBP)</v>
      </c>
      <c r="O329" s="57" t="str">
        <f>VLOOKUP($E329,$R$3:$Z$70,7,FALSE)</f>
        <v>Beverages</v>
      </c>
      <c r="P329" s="57" t="str">
        <f>VLOOKUP($E329,$R$3:$Z$70,8,FALSE)</f>
        <v>United Kingdom - England</v>
      </c>
    </row>
    <row r="330" spans="1:16" x14ac:dyDescent="0.2">
      <c r="A330" s="63">
        <v>14435677780</v>
      </c>
      <c r="B330" s="57" t="s">
        <v>426</v>
      </c>
      <c r="C330" s="64">
        <v>15066759</v>
      </c>
      <c r="D330" s="59">
        <v>41334</v>
      </c>
      <c r="E330" s="63">
        <v>14435677780</v>
      </c>
      <c r="F330" s="71">
        <v>0</v>
      </c>
      <c r="G330" s="57" t="str">
        <f t="shared" si="11"/>
        <v>Low</v>
      </c>
      <c r="H330" s="71">
        <v>0</v>
      </c>
      <c r="I330" s="57" t="s">
        <v>44</v>
      </c>
      <c r="J330" s="57" t="s">
        <v>40</v>
      </c>
      <c r="K330" s="57" t="str">
        <f>VLOOKUP($E330,$R$3:$Z$70,2,FALSE)</f>
        <v>MAX PROPERTY GROUP PLC</v>
      </c>
      <c r="L330" s="59">
        <f>VLOOKUP($E330,$R$3:$Z$70,4,FALSE)</f>
        <v>41334</v>
      </c>
      <c r="M330" s="57" t="str">
        <f>VLOOKUP($E330,$R$3:$Z$70,5,FALSE)</f>
        <v>MAX</v>
      </c>
      <c r="N330" s="57" t="str">
        <f>VLOOKUP($E330,$R$3:$Z$70,6,FALSE)</f>
        <v>FTSE AIM(GBP)</v>
      </c>
      <c r="O330" s="57" t="str">
        <f>VLOOKUP($E330,$R$3:$Z$70,7,FALSE)</f>
        <v>Real Estate</v>
      </c>
      <c r="P330" s="57" t="str">
        <f>VLOOKUP($E330,$R$3:$Z$70,8,FALSE)</f>
        <v>Jersey</v>
      </c>
    </row>
    <row r="331" spans="1:16" x14ac:dyDescent="0.2">
      <c r="A331" s="63">
        <v>391982606</v>
      </c>
      <c r="B331" s="57" t="s">
        <v>617</v>
      </c>
      <c r="C331" s="64">
        <v>160373500</v>
      </c>
      <c r="D331" s="59">
        <v>41306</v>
      </c>
      <c r="E331" s="63">
        <v>391982606</v>
      </c>
      <c r="F331" s="71">
        <v>1277</v>
      </c>
      <c r="G331" s="57" t="str">
        <f t="shared" si="11"/>
        <v>High</v>
      </c>
      <c r="H331" s="71">
        <v>0</v>
      </c>
      <c r="I331" s="57" t="s">
        <v>191</v>
      </c>
      <c r="J331" s="57" t="s">
        <v>56</v>
      </c>
      <c r="K331" s="57" t="str">
        <f>VLOOKUP($E331,$R$3:$Z$70,2,FALSE)</f>
        <v>TESCO PLC</v>
      </c>
      <c r="L331" s="59">
        <f>VLOOKUP($E331,$R$3:$Z$70,4,FALSE)</f>
        <v>41306</v>
      </c>
      <c r="M331" s="57" t="str">
        <f>VLOOKUP($E331,$R$3:$Z$70,5,FALSE)</f>
        <v>TSCO</v>
      </c>
      <c r="N331" s="57" t="str">
        <f>VLOOKUP($E331,$R$3:$Z$70,6,FALSE)</f>
        <v>EUROTOP 100, FTSE 100 (GBP)</v>
      </c>
      <c r="O331" s="57" t="str">
        <f>VLOOKUP($E331,$R$3:$Z$70,7,FALSE)</f>
        <v>Food &amp; Drug Retailers</v>
      </c>
      <c r="P331" s="57" t="str">
        <f>VLOOKUP($E331,$R$3:$Z$70,8,FALSE)</f>
        <v>United Kingdom - England</v>
      </c>
    </row>
    <row r="332" spans="1:16" x14ac:dyDescent="0.2">
      <c r="A332" s="63">
        <v>88776231</v>
      </c>
      <c r="B332" s="57" t="s">
        <v>179</v>
      </c>
      <c r="C332" s="64">
        <v>207318623</v>
      </c>
      <c r="D332" s="59">
        <v>41334</v>
      </c>
      <c r="E332" s="63">
        <v>88776231</v>
      </c>
      <c r="F332" s="71">
        <v>185</v>
      </c>
      <c r="G332" s="57" t="str">
        <f t="shared" si="11"/>
        <v>Middle</v>
      </c>
      <c r="H332" s="71">
        <v>0</v>
      </c>
      <c r="I332" s="57" t="s">
        <v>39</v>
      </c>
      <c r="J332" s="57" t="s">
        <v>40</v>
      </c>
      <c r="K332" s="57" t="str">
        <f>VLOOKUP($E332,$R$3:$Z$70,2,FALSE)</f>
        <v>BT GROUP PLC</v>
      </c>
      <c r="L332" s="59">
        <f>VLOOKUP($E332,$R$3:$Z$70,4,FALSE)</f>
        <v>41334</v>
      </c>
      <c r="M332" s="57" t="str">
        <f>VLOOKUP($E332,$R$3:$Z$70,5,FALSE)</f>
        <v xml:space="preserve">BT.A, </v>
      </c>
      <c r="N332" s="57" t="str">
        <f>VLOOKUP($E332,$R$3:$Z$70,6,FALSE)</f>
        <v>EUROTOP 100, FTSE 100 (GBP), FTSE TECHMARK ALL-SHARE</v>
      </c>
      <c r="O332" s="57" t="str">
        <f>VLOOKUP($E332,$R$3:$Z$70,7,FALSE)</f>
        <v>Telecommunication Services</v>
      </c>
      <c r="P332" s="57" t="str">
        <f>VLOOKUP($E332,$R$3:$Z$70,8,FALSE)</f>
        <v>United Kingdom - England</v>
      </c>
    </row>
    <row r="333" spans="1:16" x14ac:dyDescent="0.2">
      <c r="A333" s="63">
        <v>9811997164</v>
      </c>
      <c r="B333" s="57" t="s">
        <v>47</v>
      </c>
      <c r="C333" s="64">
        <v>5875418977</v>
      </c>
      <c r="D333" s="59">
        <v>41334</v>
      </c>
      <c r="E333" s="63">
        <v>9811997164</v>
      </c>
      <c r="F333" s="71">
        <v>59</v>
      </c>
      <c r="G333" s="57" t="str">
        <f t="shared" si="11"/>
        <v>Low</v>
      </c>
      <c r="H333" s="71">
        <v>0</v>
      </c>
      <c r="I333" s="57" t="s">
        <v>48</v>
      </c>
      <c r="J333" s="57" t="s">
        <v>40</v>
      </c>
      <c r="K333" s="57" t="str">
        <f>VLOOKUP($E333,$R$3:$Z$70,2,FALSE)</f>
        <v>3I INFRASTRUCTURE PLC (3i Infrastructure Ltd prior to 07/2008)</v>
      </c>
      <c r="L333" s="59">
        <f>VLOOKUP($E333,$R$3:$Z$70,4,FALSE)</f>
        <v>41334</v>
      </c>
      <c r="M333" s="57" t="str">
        <f>VLOOKUP($E333,$R$3:$Z$70,5,FALSE)</f>
        <v>3IN</v>
      </c>
      <c r="N333" s="57" t="str">
        <f>VLOOKUP($E333,$R$3:$Z$70,6,FALSE)</f>
        <v>FTSE 250(GBP)</v>
      </c>
      <c r="O333" s="57" t="str">
        <f>VLOOKUP($E333,$R$3:$Z$70,7,FALSE)</f>
        <v>Speciality &amp; Other Finance</v>
      </c>
      <c r="P333" s="57" t="str">
        <f>VLOOKUP($E333,$R$3:$Z$70,8,FALSE)</f>
        <v>Jersey</v>
      </c>
    </row>
    <row r="334" spans="1:16" x14ac:dyDescent="0.2">
      <c r="A334" s="63">
        <v>419506681</v>
      </c>
      <c r="B334" s="57" t="s">
        <v>665</v>
      </c>
      <c r="C334" s="64">
        <v>49118347</v>
      </c>
      <c r="D334" s="59">
        <v>41334</v>
      </c>
      <c r="E334" s="63">
        <v>419506681</v>
      </c>
      <c r="F334" s="71">
        <v>136</v>
      </c>
      <c r="G334" s="57" t="str">
        <f t="shared" si="11"/>
        <v>Middle</v>
      </c>
      <c r="H334" s="71">
        <v>0</v>
      </c>
      <c r="I334" s="57" t="s">
        <v>39</v>
      </c>
      <c r="J334" s="57" t="s">
        <v>40</v>
      </c>
      <c r="K334" s="57" t="str">
        <f>VLOOKUP($E334,$R$3:$Z$70,2,FALSE)</f>
        <v>VODAFONE GROUP PLC (Vodafone Airtouch PLC prior to 07/2000)</v>
      </c>
      <c r="L334" s="59">
        <f>VLOOKUP($E334,$R$3:$Z$70,4,FALSE)</f>
        <v>41334</v>
      </c>
      <c r="M334" s="57" t="str">
        <f>VLOOKUP($E334,$R$3:$Z$70,5,FALSE)</f>
        <v>VOD</v>
      </c>
      <c r="N334" s="57" t="str">
        <f>VLOOKUP($E334,$R$3:$Z$70,6,FALSE)</f>
        <v>EUROTOP 100, FTSE 100 (GBP), FTSE TECHMARK ALL-SHARE, NASDAQ 100</v>
      </c>
      <c r="O334" s="57" t="str">
        <f>VLOOKUP($E334,$R$3:$Z$70,7,FALSE)</f>
        <v>Telecommunication Services</v>
      </c>
      <c r="P334" s="57" t="str">
        <f>VLOOKUP($E334,$R$3:$Z$70,8,FALSE)</f>
        <v>United Kingdom - England</v>
      </c>
    </row>
    <row r="335" spans="1:16" x14ac:dyDescent="0.2">
      <c r="A335" s="63">
        <v>139364756</v>
      </c>
      <c r="B335" s="57" t="s">
        <v>247</v>
      </c>
      <c r="C335" s="64">
        <v>1468311031</v>
      </c>
      <c r="D335" s="59">
        <v>41426</v>
      </c>
      <c r="E335" s="63">
        <v>139364756</v>
      </c>
      <c r="F335" s="71">
        <v>94</v>
      </c>
      <c r="G335" s="57" t="str">
        <f t="shared" si="11"/>
        <v>Low</v>
      </c>
      <c r="H335" s="71">
        <v>0</v>
      </c>
      <c r="I335" s="57" t="s">
        <v>39</v>
      </c>
      <c r="J335" s="57" t="s">
        <v>40</v>
      </c>
      <c r="K335" s="57" t="str">
        <f>VLOOKUP($E335,$R$3:$Z$70,2,FALSE)</f>
        <v>DIAGEO PLC</v>
      </c>
      <c r="L335" s="59">
        <f>VLOOKUP($E335,$R$3:$Z$70,4,FALSE)</f>
        <v>41426</v>
      </c>
      <c r="M335" s="57" t="str">
        <f>VLOOKUP($E335,$R$3:$Z$70,5,FALSE)</f>
        <v xml:space="preserve">DGE, </v>
      </c>
      <c r="N335" s="57" t="str">
        <f>VLOOKUP($E335,$R$3:$Z$70,6,FALSE)</f>
        <v>EUROTOP 100, FTSE 100 (GBP)</v>
      </c>
      <c r="O335" s="57" t="str">
        <f>VLOOKUP($E335,$R$3:$Z$70,7,FALSE)</f>
        <v>Beverages</v>
      </c>
      <c r="P335" s="57" t="str">
        <f>VLOOKUP($E335,$R$3:$Z$70,8,FALSE)</f>
        <v>United Kingdom - England</v>
      </c>
    </row>
    <row r="336" spans="1:16" x14ac:dyDescent="0.2">
      <c r="A336" s="63">
        <v>288904838</v>
      </c>
      <c r="B336" s="57" t="s">
        <v>447</v>
      </c>
      <c r="C336" s="64">
        <v>65549545</v>
      </c>
      <c r="D336" s="59">
        <v>41334</v>
      </c>
      <c r="E336" s="63">
        <v>288904838</v>
      </c>
      <c r="F336" s="71">
        <v>100</v>
      </c>
      <c r="G336" s="57" t="str">
        <f t="shared" si="11"/>
        <v>Low</v>
      </c>
      <c r="H336" s="71">
        <v>0</v>
      </c>
      <c r="I336" s="57" t="s">
        <v>39</v>
      </c>
      <c r="J336" s="57" t="s">
        <v>40</v>
      </c>
      <c r="K336" s="57" t="str">
        <f>VLOOKUP($E336,$R$3:$Z$70,2,FALSE)</f>
        <v>NATIONAL GRID PLC (National Grid Transco prior to 07/2005)</v>
      </c>
      <c r="L336" s="59">
        <f>VLOOKUP($E336,$R$3:$Z$70,4,FALSE)</f>
        <v>41334</v>
      </c>
      <c r="M336" s="57" t="str">
        <f>VLOOKUP($E336,$R$3:$Z$70,5,FALSE)</f>
        <v>NG., NGG</v>
      </c>
      <c r="N336" s="57" t="str">
        <f>VLOOKUP($E336,$R$3:$Z$70,6,FALSE)</f>
        <v>EUROTOP 100, FTSE 100 (GBP)</v>
      </c>
      <c r="O336" s="57" t="str">
        <f>VLOOKUP($E336,$R$3:$Z$70,7,FALSE)</f>
        <v>Electricity</v>
      </c>
      <c r="P336" s="57" t="str">
        <f>VLOOKUP($E336,$R$3:$Z$70,8,FALSE)</f>
        <v>United Kingdom - England</v>
      </c>
    </row>
    <row r="337" spans="1:16" x14ac:dyDescent="0.2">
      <c r="A337" s="63">
        <v>16782859966</v>
      </c>
      <c r="B337" s="57" t="s">
        <v>149</v>
      </c>
      <c r="C337" s="64">
        <v>11192759</v>
      </c>
      <c r="D337" s="59">
        <v>41334</v>
      </c>
      <c r="E337" s="63">
        <v>16782859966</v>
      </c>
      <c r="F337" s="71">
        <v>53</v>
      </c>
      <c r="G337" s="57" t="str">
        <f t="shared" si="11"/>
        <v>Low</v>
      </c>
      <c r="H337" s="71">
        <v>0</v>
      </c>
      <c r="I337" s="57" t="s">
        <v>39</v>
      </c>
      <c r="J337" s="57" t="s">
        <v>40</v>
      </c>
      <c r="K337" s="57" t="str">
        <f>VLOOKUP($E337,$R$3:$Z$70,2,FALSE)</f>
        <v>BETTER CAPITAL PCC LTD (Better Capital Ltd prior to 01/2012)</v>
      </c>
      <c r="L337" s="59">
        <f>VLOOKUP($E337,$R$3:$Z$70,4,FALSE)</f>
        <v>41334</v>
      </c>
      <c r="M337" s="57" t="str">
        <f>VLOOKUP($E337,$R$3:$Z$70,5,FALSE)</f>
        <v>BC12, BCAP</v>
      </c>
      <c r="N337" s="57">
        <f>VLOOKUP($E337,$R$3:$Z$70,6,FALSE)</f>
        <v>0</v>
      </c>
      <c r="O337" s="57" t="str">
        <f>VLOOKUP($E337,$R$3:$Z$70,7,FALSE)</f>
        <v>Investment Companies</v>
      </c>
      <c r="P337" s="57" t="str">
        <f>VLOOKUP($E337,$R$3:$Z$70,8,FALSE)</f>
        <v>Guernsey</v>
      </c>
    </row>
    <row r="338" spans="1:16" x14ac:dyDescent="0.2">
      <c r="A338" s="63">
        <v>11253683298</v>
      </c>
      <c r="B338" s="57" t="s">
        <v>163</v>
      </c>
      <c r="C338" s="64">
        <v>11802364380</v>
      </c>
      <c r="D338" s="59">
        <v>41487</v>
      </c>
      <c r="E338" s="63">
        <v>11253683298</v>
      </c>
      <c r="F338" s="71">
        <v>0</v>
      </c>
      <c r="G338" s="57" t="str">
        <f t="shared" si="11"/>
        <v>Low</v>
      </c>
      <c r="H338" s="71">
        <v>0</v>
      </c>
      <c r="I338" s="57" t="s">
        <v>39</v>
      </c>
      <c r="J338" s="57" t="s">
        <v>40</v>
      </c>
      <c r="K338" s="57" t="str">
        <f>VLOOKUP($E338,$R$3:$Z$70,2,FALSE)</f>
        <v>BROOKWELL LTD (De-listed 08/2013)</v>
      </c>
      <c r="L338" s="59">
        <f>VLOOKUP($E338,$R$3:$Z$70,4,FALSE)</f>
        <v>41487</v>
      </c>
      <c r="M338" s="57" t="str">
        <f>VLOOKUP($E338,$R$3:$Z$70,5,FALSE)</f>
        <v>BKWD</v>
      </c>
      <c r="N338" s="57">
        <f>VLOOKUP($E338,$R$3:$Z$70,6,FALSE)</f>
        <v>0</v>
      </c>
      <c r="O338" s="57" t="str">
        <f>VLOOKUP($E338,$R$3:$Z$70,7,FALSE)</f>
        <v>Investment Companies</v>
      </c>
      <c r="P338" s="57" t="str">
        <f>VLOOKUP($E338,$R$3:$Z$70,8,FALSE)</f>
        <v>Guernsey</v>
      </c>
    </row>
    <row r="339" spans="1:16" x14ac:dyDescent="0.2">
      <c r="A339" s="63">
        <v>11563713933</v>
      </c>
      <c r="B339" s="57" t="s">
        <v>156</v>
      </c>
      <c r="C339" s="64">
        <v>6871248633</v>
      </c>
      <c r="D339" s="59">
        <v>41275</v>
      </c>
      <c r="E339" s="63">
        <v>11563713933</v>
      </c>
      <c r="F339" s="71">
        <v>0</v>
      </c>
      <c r="G339" s="57" t="str">
        <f t="shared" si="11"/>
        <v>Low</v>
      </c>
      <c r="H339" s="71">
        <v>0</v>
      </c>
      <c r="I339" s="57" t="s">
        <v>39</v>
      </c>
      <c r="J339" s="57" t="s">
        <v>40</v>
      </c>
      <c r="K339" s="57" t="str">
        <f>VLOOKUP($E339,$R$3:$Z$70,2,FALSE)</f>
        <v>BLACKROCK ABSOLUTE RETURN STRATEGIES LTD (De-listed 01/2013)</v>
      </c>
      <c r="L339" s="59">
        <f>VLOOKUP($E339,$R$3:$Z$70,4,FALSE)</f>
        <v>41275</v>
      </c>
      <c r="M339" s="57" t="str">
        <f>VLOOKUP($E339,$R$3:$Z$70,5,FALSE)</f>
        <v>BARS, BARU, , BARE</v>
      </c>
      <c r="N339" s="57">
        <f>VLOOKUP($E339,$R$3:$Z$70,6,FALSE)</f>
        <v>0</v>
      </c>
      <c r="O339" s="57" t="str">
        <f>VLOOKUP($E339,$R$3:$Z$70,7,FALSE)</f>
        <v>Investment Companies</v>
      </c>
      <c r="P339" s="57" t="str">
        <f>VLOOKUP($E339,$R$3:$Z$70,8,FALSE)</f>
        <v>Jersey</v>
      </c>
    </row>
    <row r="340" spans="1:16" x14ac:dyDescent="0.2">
      <c r="A340" s="63">
        <v>1352511658</v>
      </c>
      <c r="B340" s="57" t="s">
        <v>237</v>
      </c>
      <c r="C340" s="64">
        <v>643066596</v>
      </c>
      <c r="D340" s="59">
        <v>41334</v>
      </c>
      <c r="E340" s="63">
        <v>1352511658</v>
      </c>
      <c r="F340" s="71">
        <v>81</v>
      </c>
      <c r="G340" s="57" t="str">
        <f t="shared" si="11"/>
        <v>Low</v>
      </c>
      <c r="H340" s="71">
        <v>0</v>
      </c>
      <c r="I340" s="57" t="s">
        <v>39</v>
      </c>
      <c r="J340" s="57" t="s">
        <v>40</v>
      </c>
      <c r="K340" s="57" t="str">
        <f>VLOOKUP($E340,$R$3:$Z$70,2,FALSE)</f>
        <v>DCC PLC</v>
      </c>
      <c r="L340" s="59">
        <f>VLOOKUP($E340,$R$3:$Z$70,4,FALSE)</f>
        <v>41334</v>
      </c>
      <c r="M340" s="57" t="str">
        <f>VLOOKUP($E340,$R$3:$Z$70,5,FALSE)</f>
        <v>DCC</v>
      </c>
      <c r="N340" s="57" t="str">
        <f>VLOOKUP($E340,$R$3:$Z$70,6,FALSE)</f>
        <v>FTSE 250(GBP)</v>
      </c>
      <c r="O340" s="57" t="str">
        <f>VLOOKUP($E340,$R$3:$Z$70,7,FALSE)</f>
        <v>Business Services</v>
      </c>
      <c r="P340" s="57" t="str">
        <f>VLOOKUP($E340,$R$3:$Z$70,8,FALSE)</f>
        <v>Republic Of Ireland</v>
      </c>
    </row>
    <row r="341" spans="1:16" x14ac:dyDescent="0.2">
      <c r="A341" s="63">
        <v>36219949</v>
      </c>
      <c r="B341" s="57" t="s">
        <v>123</v>
      </c>
      <c r="C341" s="64">
        <v>6397691141</v>
      </c>
      <c r="D341" s="59">
        <v>41334</v>
      </c>
      <c r="E341" s="63">
        <v>36219949</v>
      </c>
      <c r="F341" s="71">
        <v>53</v>
      </c>
      <c r="G341" s="57" t="str">
        <f t="shared" si="11"/>
        <v>Low</v>
      </c>
      <c r="H341" s="71">
        <v>0</v>
      </c>
      <c r="I341" s="57" t="s">
        <v>124</v>
      </c>
      <c r="J341" s="57" t="s">
        <v>40</v>
      </c>
      <c r="K341" s="57" t="str">
        <f>VLOOKUP($E341,$R$3:$Z$70,2,FALSE)</f>
        <v>ALSTOM SA</v>
      </c>
      <c r="L341" s="59">
        <f>VLOOKUP($E341,$R$3:$Z$70,4,FALSE)</f>
        <v>41334</v>
      </c>
      <c r="M341" s="57" t="str">
        <f>VLOOKUP($E341,$R$3:$Z$70,5,FALSE)</f>
        <v xml:space="preserve">ALO, </v>
      </c>
      <c r="N341" s="57" t="str">
        <f>VLOOKUP($E341,$R$3:$Z$70,6,FALSE)</f>
        <v xml:space="preserve">CAC 40 , SBF 120 </v>
      </c>
      <c r="O341" s="57" t="str">
        <f>VLOOKUP($E341,$R$3:$Z$70,7,FALSE)</f>
        <v>Electronic &amp; Electrical Equipment</v>
      </c>
      <c r="P341" s="57" t="str">
        <f>VLOOKUP($E341,$R$3:$Z$70,8,FALSE)</f>
        <v>France</v>
      </c>
    </row>
    <row r="342" spans="1:16" x14ac:dyDescent="0.2">
      <c r="A342" s="63">
        <v>9601994309</v>
      </c>
      <c r="B342" s="57" t="s">
        <v>98</v>
      </c>
      <c r="C342" s="64">
        <v>3623687232</v>
      </c>
      <c r="D342" s="59">
        <v>41334</v>
      </c>
      <c r="E342" s="63">
        <v>9601994309</v>
      </c>
      <c r="F342" s="71">
        <v>24</v>
      </c>
      <c r="G342" s="57" t="str">
        <f t="shared" si="11"/>
        <v>Low</v>
      </c>
      <c r="H342" s="71">
        <v>0</v>
      </c>
      <c r="I342" s="57" t="s">
        <v>44</v>
      </c>
      <c r="J342" s="57" t="s">
        <v>40</v>
      </c>
      <c r="K342" s="57" t="str">
        <f>VLOOKUP($E342,$R$3:$Z$70,2,FALSE)</f>
        <v>ALPHA REAL TRUST LTD (Alpha Tiger Property Trust Ltd prior to 08/2012)</v>
      </c>
      <c r="L342" s="59">
        <f>VLOOKUP($E342,$R$3:$Z$70,4,FALSE)</f>
        <v>41334</v>
      </c>
      <c r="M342" s="57" t="str">
        <f>VLOOKUP($E342,$R$3:$Z$70,5,FALSE)</f>
        <v>ARTL</v>
      </c>
      <c r="N342" s="57" t="str">
        <f>VLOOKUP($E342,$R$3:$Z$70,6,FALSE)</f>
        <v>FTSE AIM(GBP)</v>
      </c>
      <c r="O342" s="57" t="str">
        <f>VLOOKUP($E342,$R$3:$Z$70,7,FALSE)</f>
        <v>Real Estate</v>
      </c>
      <c r="P342" s="57" t="str">
        <f>VLOOKUP($E342,$R$3:$Z$70,8,FALSE)</f>
        <v>Guernsey</v>
      </c>
    </row>
    <row r="343" spans="1:16" x14ac:dyDescent="0.2">
      <c r="A343" s="63">
        <v>8806927400</v>
      </c>
      <c r="B343" s="57" t="s">
        <v>645</v>
      </c>
      <c r="C343" s="64">
        <v>80583710026</v>
      </c>
      <c r="D343" s="59">
        <v>41334</v>
      </c>
      <c r="E343" s="63">
        <v>8806927400</v>
      </c>
      <c r="F343" s="71">
        <v>38</v>
      </c>
      <c r="G343" s="57" t="str">
        <f t="shared" si="11"/>
        <v>Low</v>
      </c>
      <c r="H343" s="71">
        <v>0</v>
      </c>
      <c r="I343" s="57" t="s">
        <v>44</v>
      </c>
      <c r="J343" s="57" t="s">
        <v>40</v>
      </c>
      <c r="K343" s="57" t="str">
        <f>VLOOKUP($E343,$R$3:$Z$70,2,FALSE)</f>
        <v>TRINITY CAPITAL PLC (Trikona Trinity Capital PLC prior to 08/2010) (Trinity Capital Plc prior to 11/2007)</v>
      </c>
      <c r="L343" s="59">
        <f>VLOOKUP($E343,$R$3:$Z$70,4,FALSE)</f>
        <v>41334</v>
      </c>
      <c r="M343" s="57" t="str">
        <f>VLOOKUP($E343,$R$3:$Z$70,5,FALSE)</f>
        <v>TRC</v>
      </c>
      <c r="N343" s="57" t="str">
        <f>VLOOKUP($E343,$R$3:$Z$70,6,FALSE)</f>
        <v>FTSE AIM(GBP)</v>
      </c>
      <c r="O343" s="57" t="str">
        <f>VLOOKUP($E343,$R$3:$Z$70,7,FALSE)</f>
        <v>Real Estate</v>
      </c>
      <c r="P343" s="57" t="str">
        <f>VLOOKUP($E343,$R$3:$Z$70,8,FALSE)</f>
        <v>Isle Of Man</v>
      </c>
    </row>
    <row r="344" spans="1:16" x14ac:dyDescent="0.2">
      <c r="A344" s="63">
        <v>36219949</v>
      </c>
      <c r="B344" s="57" t="s">
        <v>121</v>
      </c>
      <c r="C344" s="64">
        <v>224709940</v>
      </c>
      <c r="D344" s="59">
        <v>41334</v>
      </c>
      <c r="E344" s="63">
        <v>36219949</v>
      </c>
      <c r="F344" s="71">
        <v>53</v>
      </c>
      <c r="G344" s="57" t="str">
        <f t="shared" si="11"/>
        <v>Low</v>
      </c>
      <c r="H344" s="71">
        <v>0</v>
      </c>
      <c r="I344" s="57" t="s">
        <v>111</v>
      </c>
      <c r="J344" s="57" t="s">
        <v>40</v>
      </c>
      <c r="K344" s="57" t="str">
        <f>VLOOKUP($E344,$R$3:$Z$70,2,FALSE)</f>
        <v>ALSTOM SA</v>
      </c>
      <c r="L344" s="59">
        <f>VLOOKUP($E344,$R$3:$Z$70,4,FALSE)</f>
        <v>41334</v>
      </c>
      <c r="M344" s="57" t="str">
        <f>VLOOKUP($E344,$R$3:$Z$70,5,FALSE)</f>
        <v xml:space="preserve">ALO, </v>
      </c>
      <c r="N344" s="57" t="str">
        <f>VLOOKUP($E344,$R$3:$Z$70,6,FALSE)</f>
        <v xml:space="preserve">CAC 40 , SBF 120 </v>
      </c>
      <c r="O344" s="57" t="str">
        <f>VLOOKUP($E344,$R$3:$Z$70,7,FALSE)</f>
        <v>Electronic &amp; Electrical Equipment</v>
      </c>
      <c r="P344" s="57" t="str">
        <f>VLOOKUP($E344,$R$3:$Z$70,8,FALSE)</f>
        <v>France</v>
      </c>
    </row>
    <row r="345" spans="1:16" x14ac:dyDescent="0.2">
      <c r="A345" s="63">
        <v>1051697378</v>
      </c>
      <c r="B345" s="57" t="s">
        <v>70</v>
      </c>
      <c r="C345" s="64">
        <v>13510316766</v>
      </c>
      <c r="D345" s="59">
        <v>41395</v>
      </c>
      <c r="E345" s="63">
        <v>1051697378</v>
      </c>
      <c r="F345" s="71">
        <v>0</v>
      </c>
      <c r="G345" s="57" t="str">
        <f t="shared" si="11"/>
        <v>Low</v>
      </c>
      <c r="H345" s="71">
        <v>0</v>
      </c>
      <c r="I345" s="57" t="s">
        <v>44</v>
      </c>
      <c r="J345" s="57" t="s">
        <v>40</v>
      </c>
      <c r="K345" s="57" t="str">
        <f>VLOOKUP($E345,$R$3:$Z$70,2,FALSE)</f>
        <v>ABLON GROUP LTD (De-listed 05/2013)</v>
      </c>
      <c r="L345" s="59">
        <f>VLOOKUP($E345,$R$3:$Z$70,4,FALSE)</f>
        <v>41395</v>
      </c>
      <c r="M345" s="57" t="str">
        <f>VLOOKUP($E345,$R$3:$Z$70,5,FALSE)</f>
        <v>ABL</v>
      </c>
      <c r="N345" s="57">
        <f>VLOOKUP($E345,$R$3:$Z$70,6,FALSE)</f>
        <v>0</v>
      </c>
      <c r="O345" s="57" t="str">
        <f>VLOOKUP($E345,$R$3:$Z$70,7,FALSE)</f>
        <v>Real Estate</v>
      </c>
      <c r="P345" s="57" t="str">
        <f>VLOOKUP($E345,$R$3:$Z$70,8,FALSE)</f>
        <v>Guernsey</v>
      </c>
    </row>
    <row r="346" spans="1:16" x14ac:dyDescent="0.2">
      <c r="A346" s="63">
        <v>11273033344</v>
      </c>
      <c r="B346" s="57" t="s">
        <v>372</v>
      </c>
      <c r="C346" s="64">
        <v>11709104200</v>
      </c>
      <c r="D346" s="59">
        <v>41334</v>
      </c>
      <c r="E346" s="63">
        <v>11273033344</v>
      </c>
      <c r="F346" s="71">
        <v>0</v>
      </c>
      <c r="G346" s="57" t="str">
        <f t="shared" si="11"/>
        <v>Low</v>
      </c>
      <c r="H346" s="71">
        <v>0</v>
      </c>
      <c r="I346" s="57" t="s">
        <v>373</v>
      </c>
      <c r="J346" s="57" t="s">
        <v>56</v>
      </c>
      <c r="K346" s="57" t="str">
        <f>VLOOKUP($E346,$R$3:$Z$70,2,FALSE)</f>
        <v>INFRASTRUCTURE INDIA PLC</v>
      </c>
      <c r="L346" s="59">
        <f>VLOOKUP($E346,$R$3:$Z$70,4,FALSE)</f>
        <v>41334</v>
      </c>
      <c r="M346" s="57" t="str">
        <f>VLOOKUP($E346,$R$3:$Z$70,5,FALSE)</f>
        <v>IIP</v>
      </c>
      <c r="N346" s="57" t="str">
        <f>VLOOKUP($E346,$R$3:$Z$70,6,FALSE)</f>
        <v>FTSE AIM(GBP)</v>
      </c>
      <c r="O346" s="57" t="str">
        <f>VLOOKUP($E346,$R$3:$Z$70,7,FALSE)</f>
        <v>Investment Companies</v>
      </c>
      <c r="P346" s="57" t="str">
        <f>VLOOKUP($E346,$R$3:$Z$70,8,FALSE)</f>
        <v>Isle Of Man</v>
      </c>
    </row>
    <row r="347" spans="1:16" x14ac:dyDescent="0.2">
      <c r="A347" s="63">
        <v>93711312216</v>
      </c>
      <c r="B347" s="57" t="s">
        <v>392</v>
      </c>
      <c r="C347" s="64">
        <v>63548912711</v>
      </c>
      <c r="D347" s="59">
        <v>41426</v>
      </c>
      <c r="E347" s="63">
        <v>93711312216</v>
      </c>
      <c r="F347" s="71">
        <v>0</v>
      </c>
      <c r="G347" s="57" t="str">
        <f t="shared" si="11"/>
        <v>Low</v>
      </c>
      <c r="H347" s="71">
        <v>0</v>
      </c>
      <c r="I347" s="57" t="s">
        <v>44</v>
      </c>
      <c r="J347" s="57" t="s">
        <v>40</v>
      </c>
      <c r="K347" s="57" t="str">
        <f>VLOOKUP($E347,$R$3:$Z$70,2,FALSE)</f>
        <v>ISHAAN REAL ESTATE PLC (De-listed 06/2013)</v>
      </c>
      <c r="L347" s="59">
        <f>VLOOKUP($E347,$R$3:$Z$70,4,FALSE)</f>
        <v>41426</v>
      </c>
      <c r="M347" s="57" t="str">
        <f>VLOOKUP($E347,$R$3:$Z$70,5,FALSE)</f>
        <v>ISH</v>
      </c>
      <c r="N347" s="57">
        <f>VLOOKUP($E347,$R$3:$Z$70,6,FALSE)</f>
        <v>0</v>
      </c>
      <c r="O347" s="57" t="str">
        <f>VLOOKUP($E347,$R$3:$Z$70,7,FALSE)</f>
        <v>Real Estate</v>
      </c>
      <c r="P347" s="57" t="str">
        <f>VLOOKUP($E347,$R$3:$Z$70,8,FALSE)</f>
        <v>Isle Of Man</v>
      </c>
    </row>
    <row r="348" spans="1:16" x14ac:dyDescent="0.2">
      <c r="A348" s="63">
        <v>11237583251</v>
      </c>
      <c r="B348" s="57" t="s">
        <v>260</v>
      </c>
      <c r="C348" s="64">
        <v>6647166231</v>
      </c>
      <c r="D348" s="59">
        <v>41334</v>
      </c>
      <c r="E348" s="63">
        <v>11237583251</v>
      </c>
      <c r="F348" s="71">
        <v>0</v>
      </c>
      <c r="G348" s="57" t="str">
        <f t="shared" si="11"/>
        <v>Low</v>
      </c>
      <c r="H348" s="71">
        <v>0</v>
      </c>
      <c r="I348" s="57" t="s">
        <v>261</v>
      </c>
      <c r="J348" s="57" t="s">
        <v>56</v>
      </c>
      <c r="K348" s="57" t="str">
        <f>VLOOKUP($E348,$R$3:$Z$70,2,FALSE)</f>
        <v>DQ ENTERTAINMENT PLC</v>
      </c>
      <c r="L348" s="59">
        <f>VLOOKUP($E348,$R$3:$Z$70,4,FALSE)</f>
        <v>41334</v>
      </c>
      <c r="M348" s="57" t="str">
        <f>VLOOKUP($E348,$R$3:$Z$70,5,FALSE)</f>
        <v>DQE</v>
      </c>
      <c r="N348" s="57" t="str">
        <f>VLOOKUP($E348,$R$3:$Z$70,6,FALSE)</f>
        <v>FTSE AIM(GBP)</v>
      </c>
      <c r="O348" s="57" t="str">
        <f>VLOOKUP($E348,$R$3:$Z$70,7,FALSE)</f>
        <v>Media &amp; Entertainment</v>
      </c>
      <c r="P348" s="57" t="str">
        <f>VLOOKUP($E348,$R$3:$Z$70,8,FALSE)</f>
        <v>Isle Of Man</v>
      </c>
    </row>
    <row r="349" spans="1:16" x14ac:dyDescent="0.2">
      <c r="A349" s="63">
        <v>11189783156</v>
      </c>
      <c r="B349" s="57" t="s">
        <v>468</v>
      </c>
      <c r="C349" s="64">
        <v>10611171204</v>
      </c>
      <c r="D349" s="59">
        <v>41334</v>
      </c>
      <c r="E349" s="63">
        <v>11189783156</v>
      </c>
      <c r="F349" s="71">
        <v>42</v>
      </c>
      <c r="G349" s="57" t="str">
        <f t="shared" si="11"/>
        <v>Low</v>
      </c>
      <c r="H349" s="71">
        <v>0</v>
      </c>
      <c r="I349" s="57" t="s">
        <v>44</v>
      </c>
      <c r="J349" s="57" t="s">
        <v>40</v>
      </c>
      <c r="K349" s="57" t="str">
        <f>VLOOKUP($E349,$R$3:$Z$70,2,FALSE)</f>
        <v>OPG POWER VENTURES PLC</v>
      </c>
      <c r="L349" s="59">
        <f>VLOOKUP($E349,$R$3:$Z$70,4,FALSE)</f>
        <v>41334</v>
      </c>
      <c r="M349" s="57" t="str">
        <f>VLOOKUP($E349,$R$3:$Z$70,5,FALSE)</f>
        <v>OPG</v>
      </c>
      <c r="N349" s="57" t="str">
        <f>VLOOKUP($E349,$R$3:$Z$70,6,FALSE)</f>
        <v>FTSE AIM(GBP)</v>
      </c>
      <c r="O349" s="57" t="str">
        <f>VLOOKUP($E349,$R$3:$Z$70,7,FALSE)</f>
        <v>Electricity</v>
      </c>
      <c r="P349" s="57" t="str">
        <f>VLOOKUP($E349,$R$3:$Z$70,8,FALSE)</f>
        <v>Isle Of Man</v>
      </c>
    </row>
    <row r="350" spans="1:16" x14ac:dyDescent="0.2">
      <c r="A350" s="63">
        <v>419506681</v>
      </c>
      <c r="B350" s="57" t="s">
        <v>666</v>
      </c>
      <c r="C350" s="64">
        <v>63782612865</v>
      </c>
      <c r="D350" s="59">
        <v>41334</v>
      </c>
      <c r="E350" s="63">
        <v>419506681</v>
      </c>
      <c r="F350" s="71">
        <v>179</v>
      </c>
      <c r="G350" s="57" t="str">
        <f t="shared" si="11"/>
        <v>Middle</v>
      </c>
      <c r="H350" s="71">
        <v>0</v>
      </c>
      <c r="I350" s="57" t="s">
        <v>39</v>
      </c>
      <c r="J350" s="57" t="s">
        <v>40</v>
      </c>
      <c r="K350" s="57" t="str">
        <f>VLOOKUP($E350,$R$3:$Z$70,2,FALSE)</f>
        <v>VODAFONE GROUP PLC (Vodafone Airtouch PLC prior to 07/2000)</v>
      </c>
      <c r="L350" s="59">
        <f>VLOOKUP($E350,$R$3:$Z$70,4,FALSE)</f>
        <v>41334</v>
      </c>
      <c r="M350" s="57" t="str">
        <f>VLOOKUP($E350,$R$3:$Z$70,5,FALSE)</f>
        <v>VOD</v>
      </c>
      <c r="N350" s="57" t="str">
        <f>VLOOKUP($E350,$R$3:$Z$70,6,FALSE)</f>
        <v>EUROTOP 100, FTSE 100 (GBP), FTSE TECHMARK ALL-SHARE, NASDAQ 100</v>
      </c>
      <c r="O350" s="57" t="str">
        <f>VLOOKUP($E350,$R$3:$Z$70,7,FALSE)</f>
        <v>Telecommunication Services</v>
      </c>
      <c r="P350" s="57" t="str">
        <f>VLOOKUP($E350,$R$3:$Z$70,8,FALSE)</f>
        <v>United Kingdom - England</v>
      </c>
    </row>
    <row r="351" spans="1:16" x14ac:dyDescent="0.2">
      <c r="A351" s="63">
        <v>8979109099</v>
      </c>
      <c r="B351" s="57" t="s">
        <v>211</v>
      </c>
      <c r="C351" s="64">
        <v>3587836837</v>
      </c>
      <c r="D351" s="59">
        <v>41334</v>
      </c>
      <c r="E351" s="63">
        <v>8979109099</v>
      </c>
      <c r="F351" s="71">
        <v>43</v>
      </c>
      <c r="G351" s="57" t="str">
        <f t="shared" si="11"/>
        <v>Low</v>
      </c>
      <c r="H351" s="71">
        <v>0</v>
      </c>
      <c r="I351" s="57" t="s">
        <v>59</v>
      </c>
      <c r="J351" s="57" t="s">
        <v>56</v>
      </c>
      <c r="K351" s="57" t="str">
        <f>VLOOKUP($E351,$R$3:$Z$70,2,FALSE)</f>
        <v>CHINA GROWTH OPPORTUNITIES LTD (London Asia Chinese Private Equity Fund Ltd prior to 11/2008)</v>
      </c>
      <c r="L351" s="59">
        <f>VLOOKUP($E351,$R$3:$Z$70,4,FALSE)</f>
        <v>41334</v>
      </c>
      <c r="M351" s="57" t="str">
        <f>VLOOKUP($E351,$R$3:$Z$70,5,FALSE)</f>
        <v>CGOP</v>
      </c>
      <c r="N351" s="57" t="str">
        <f>VLOOKUP($E351,$R$3:$Z$70,6,FALSE)</f>
        <v>FTSE AIM(GBP)</v>
      </c>
      <c r="O351" s="57" t="str">
        <f>VLOOKUP($E351,$R$3:$Z$70,7,FALSE)</f>
        <v>Investment Companies</v>
      </c>
      <c r="P351" s="57" t="str">
        <f>VLOOKUP($E351,$R$3:$Z$70,8,FALSE)</f>
        <v>Guernsey</v>
      </c>
    </row>
    <row r="352" spans="1:16" x14ac:dyDescent="0.2">
      <c r="A352" s="63">
        <v>11443243712</v>
      </c>
      <c r="B352" s="57" t="s">
        <v>94</v>
      </c>
      <c r="C352" s="64">
        <v>52064511906</v>
      </c>
      <c r="D352" s="59">
        <v>41426</v>
      </c>
      <c r="E352" s="63">
        <v>11443243712</v>
      </c>
      <c r="F352" s="71">
        <v>26</v>
      </c>
      <c r="G352" s="57" t="str">
        <f t="shared" si="11"/>
        <v>Low</v>
      </c>
      <c r="H352" s="71">
        <v>0</v>
      </c>
      <c r="I352" s="57" t="s">
        <v>39</v>
      </c>
      <c r="J352" s="57" t="s">
        <v>40</v>
      </c>
      <c r="K352" s="57" t="str">
        <f>VLOOKUP($E352,$R$3:$Z$70,2,FALSE)</f>
        <v>ADVANCE FRONTIER MARKETS FUND LTD</v>
      </c>
      <c r="L352" s="59">
        <f>VLOOKUP($E352,$R$3:$Z$70,4,FALSE)</f>
        <v>41426</v>
      </c>
      <c r="M352" s="57" t="str">
        <f>VLOOKUP($E352,$R$3:$Z$70,5,FALSE)</f>
        <v>AFMF</v>
      </c>
      <c r="N352" s="57" t="str">
        <f>VLOOKUP($E352,$R$3:$Z$70,6,FALSE)</f>
        <v>FTSE AIM(GBP)</v>
      </c>
      <c r="O352" s="57" t="str">
        <f>VLOOKUP($E352,$R$3:$Z$70,7,FALSE)</f>
        <v>Investment Companies</v>
      </c>
      <c r="P352" s="57" t="str">
        <f>VLOOKUP($E352,$R$3:$Z$70,8,FALSE)</f>
        <v>Guernsey</v>
      </c>
    </row>
    <row r="353" spans="1:16" x14ac:dyDescent="0.2">
      <c r="A353" s="63">
        <v>61851211498</v>
      </c>
      <c r="B353" s="57" t="s">
        <v>196</v>
      </c>
      <c r="C353" s="64">
        <v>3559876509</v>
      </c>
      <c r="D353" s="59">
        <v>41306</v>
      </c>
      <c r="E353" s="63">
        <v>61851211498</v>
      </c>
      <c r="F353" s="71">
        <v>65</v>
      </c>
      <c r="G353" s="57" t="str">
        <f t="shared" si="11"/>
        <v>Low</v>
      </c>
      <c r="H353" s="71">
        <v>0</v>
      </c>
      <c r="I353" s="57" t="s">
        <v>48</v>
      </c>
      <c r="J353" s="57" t="s">
        <v>40</v>
      </c>
      <c r="K353" s="57" t="str">
        <f>VLOOKUP($E353,$R$3:$Z$70,2,FALSE)</f>
        <v>C&amp;C GROUP PLC</v>
      </c>
      <c r="L353" s="59">
        <f>VLOOKUP($E353,$R$3:$Z$70,4,FALSE)</f>
        <v>41306</v>
      </c>
      <c r="M353" s="57" t="str">
        <f>VLOOKUP($E353,$R$3:$Z$70,5,FALSE)</f>
        <v>GCC</v>
      </c>
      <c r="N353" s="57" t="str">
        <f>VLOOKUP($E353,$R$3:$Z$70,6,FALSE)</f>
        <v xml:space="preserve">ISEQ OVERALL </v>
      </c>
      <c r="O353" s="57" t="str">
        <f>VLOOKUP($E353,$R$3:$Z$70,7,FALSE)</f>
        <v>Beverages</v>
      </c>
      <c r="P353" s="57" t="str">
        <f>VLOOKUP($E353,$R$3:$Z$70,8,FALSE)</f>
        <v>Republic Of Ireland</v>
      </c>
    </row>
    <row r="354" spans="1:16" x14ac:dyDescent="0.2">
      <c r="A354" s="63">
        <v>14297387641</v>
      </c>
      <c r="B354" s="57" t="s">
        <v>474</v>
      </c>
      <c r="C354" s="64">
        <v>29640710710</v>
      </c>
      <c r="D354" s="59">
        <v>41275</v>
      </c>
      <c r="E354" s="63">
        <v>14297387641</v>
      </c>
      <c r="F354" s="71">
        <v>146</v>
      </c>
      <c r="G354" s="57" t="str">
        <f t="shared" si="11"/>
        <v>Middle</v>
      </c>
      <c r="H354" s="71">
        <v>0</v>
      </c>
      <c r="I354" s="57" t="s">
        <v>59</v>
      </c>
      <c r="J354" s="57" t="s">
        <v>56</v>
      </c>
      <c r="K354" s="57" t="str">
        <f>VLOOKUP($E354,$R$3:$Z$70,2,FALSE)</f>
        <v>ORA CAPITAL PARTNERS LTD (De-listed 06/2013)</v>
      </c>
      <c r="L354" s="59">
        <f>VLOOKUP($E354,$R$3:$Z$70,4,FALSE)</f>
        <v>41275</v>
      </c>
      <c r="M354" s="57" t="str">
        <f>VLOOKUP($E354,$R$3:$Z$70,5,FALSE)</f>
        <v>ORA</v>
      </c>
      <c r="N354" s="57">
        <f>VLOOKUP($E354,$R$3:$Z$70,6,FALSE)</f>
        <v>0</v>
      </c>
      <c r="O354" s="57" t="str">
        <f>VLOOKUP($E354,$R$3:$Z$70,7,FALSE)</f>
        <v>Private Equity</v>
      </c>
      <c r="P354" s="57" t="str">
        <f>VLOOKUP($E354,$R$3:$Z$70,8,FALSE)</f>
        <v>Guernsey</v>
      </c>
    </row>
    <row r="355" spans="1:16" x14ac:dyDescent="0.2">
      <c r="A355" s="63">
        <v>14297387641</v>
      </c>
      <c r="B355" s="57" t="s">
        <v>474</v>
      </c>
      <c r="C355" s="64">
        <v>29640710710</v>
      </c>
      <c r="D355" s="59">
        <v>41426</v>
      </c>
      <c r="E355" s="63">
        <v>14297387641</v>
      </c>
      <c r="F355" s="71">
        <v>0</v>
      </c>
      <c r="G355" s="57" t="str">
        <f t="shared" si="11"/>
        <v>Low</v>
      </c>
      <c r="H355" s="71">
        <v>0</v>
      </c>
      <c r="I355" s="57" t="s">
        <v>59</v>
      </c>
      <c r="J355" s="57" t="s">
        <v>56</v>
      </c>
      <c r="K355" s="57" t="str">
        <f>VLOOKUP($E355,$R$3:$Z$70,2,FALSE)</f>
        <v>ORA CAPITAL PARTNERS LTD (De-listed 06/2013)</v>
      </c>
      <c r="L355" s="59">
        <f>VLOOKUP($E355,$R$3:$Z$70,4,FALSE)</f>
        <v>41275</v>
      </c>
      <c r="M355" s="57" t="str">
        <f>VLOOKUP($E355,$R$3:$Z$70,5,FALSE)</f>
        <v>ORA</v>
      </c>
      <c r="N355" s="57">
        <f>VLOOKUP($E355,$R$3:$Z$70,6,FALSE)</f>
        <v>0</v>
      </c>
      <c r="O355" s="57" t="str">
        <f>VLOOKUP($E355,$R$3:$Z$70,7,FALSE)</f>
        <v>Private Equity</v>
      </c>
      <c r="P355" s="57" t="str">
        <f>VLOOKUP($E355,$R$3:$Z$70,8,FALSE)</f>
        <v>Guernsey</v>
      </c>
    </row>
    <row r="356" spans="1:16" x14ac:dyDescent="0.2">
      <c r="A356" s="63">
        <v>16782859966</v>
      </c>
      <c r="B356" s="57" t="s">
        <v>150</v>
      </c>
      <c r="C356" s="64">
        <v>52028911884</v>
      </c>
      <c r="D356" s="59">
        <v>41334</v>
      </c>
      <c r="E356" s="63">
        <v>16782859966</v>
      </c>
      <c r="F356" s="71">
        <v>53</v>
      </c>
      <c r="G356" s="57" t="str">
        <f t="shared" si="11"/>
        <v>Low</v>
      </c>
      <c r="H356" s="71">
        <v>0</v>
      </c>
      <c r="I356" s="57" t="s">
        <v>39</v>
      </c>
      <c r="J356" s="57" t="s">
        <v>40</v>
      </c>
      <c r="K356" s="57" t="str">
        <f>VLOOKUP($E356,$R$3:$Z$70,2,FALSE)</f>
        <v>BETTER CAPITAL PCC LTD (Better Capital Ltd prior to 01/2012)</v>
      </c>
      <c r="L356" s="59">
        <f>VLOOKUP($E356,$R$3:$Z$70,4,FALSE)</f>
        <v>41334</v>
      </c>
      <c r="M356" s="57" t="str">
        <f>VLOOKUP($E356,$R$3:$Z$70,5,FALSE)</f>
        <v>BC12, BCAP</v>
      </c>
      <c r="N356" s="57">
        <f>VLOOKUP($E356,$R$3:$Z$70,6,FALSE)</f>
        <v>0</v>
      </c>
      <c r="O356" s="57" t="str">
        <f>VLOOKUP($E356,$R$3:$Z$70,7,FALSE)</f>
        <v>Investment Companies</v>
      </c>
      <c r="P356" s="57" t="str">
        <f>VLOOKUP($E356,$R$3:$Z$70,8,FALSE)</f>
        <v>Guernsey</v>
      </c>
    </row>
    <row r="357" spans="1:16" x14ac:dyDescent="0.2">
      <c r="A357" s="63">
        <v>16782859966</v>
      </c>
      <c r="B357" s="57" t="s">
        <v>151</v>
      </c>
      <c r="C357" s="64">
        <v>5468244068</v>
      </c>
      <c r="D357" s="59">
        <v>41334</v>
      </c>
      <c r="E357" s="63">
        <v>16782859966</v>
      </c>
      <c r="F357" s="71">
        <v>71</v>
      </c>
      <c r="G357" s="57" t="str">
        <f t="shared" si="11"/>
        <v>Low</v>
      </c>
      <c r="H357" s="71">
        <v>0</v>
      </c>
      <c r="I357" s="57" t="s">
        <v>46</v>
      </c>
      <c r="J357" s="57" t="s">
        <v>40</v>
      </c>
      <c r="K357" s="57" t="str">
        <f>VLOOKUP($E357,$R$3:$Z$70,2,FALSE)</f>
        <v>BETTER CAPITAL PCC LTD (Better Capital Ltd prior to 01/2012)</v>
      </c>
      <c r="L357" s="59">
        <f>VLOOKUP($E357,$R$3:$Z$70,4,FALSE)</f>
        <v>41334</v>
      </c>
      <c r="M357" s="57" t="str">
        <f>VLOOKUP($E357,$R$3:$Z$70,5,FALSE)</f>
        <v>BC12, BCAP</v>
      </c>
      <c r="N357" s="57">
        <f>VLOOKUP($E357,$R$3:$Z$70,6,FALSE)</f>
        <v>0</v>
      </c>
      <c r="O357" s="57" t="str">
        <f>VLOOKUP($E357,$R$3:$Z$70,7,FALSE)</f>
        <v>Investment Companies</v>
      </c>
      <c r="P357" s="57" t="str">
        <f>VLOOKUP($E357,$R$3:$Z$70,8,FALSE)</f>
        <v>Guernsey</v>
      </c>
    </row>
    <row r="358" spans="1:16" x14ac:dyDescent="0.2">
      <c r="A358" s="63">
        <v>8506142880</v>
      </c>
      <c r="B358" s="57" t="s">
        <v>309</v>
      </c>
      <c r="C358" s="64">
        <v>51826411734</v>
      </c>
      <c r="D358" s="59">
        <v>41306</v>
      </c>
      <c r="E358" s="63">
        <v>8506142880</v>
      </c>
      <c r="F358" s="71">
        <v>58</v>
      </c>
      <c r="G358" s="57" t="str">
        <f t="shared" si="11"/>
        <v>Low</v>
      </c>
      <c r="H358" s="71">
        <v>0</v>
      </c>
      <c r="I358" s="57" t="s">
        <v>89</v>
      </c>
      <c r="J358" s="57" t="s">
        <v>40</v>
      </c>
      <c r="K358" s="57" t="str">
        <f>VLOOKUP($E358,$R$3:$Z$70,2,FALSE)</f>
        <v>FIRST DERIVATIVES PLC (1st DERIVATIVES)</v>
      </c>
      <c r="L358" s="59">
        <f>VLOOKUP($E358,$R$3:$Z$70,4,FALSE)</f>
        <v>41306</v>
      </c>
      <c r="M358" s="57" t="str">
        <f>VLOOKUP($E358,$R$3:$Z$70,5,FALSE)</f>
        <v>FDP, GYQ</v>
      </c>
      <c r="N358" s="57" t="str">
        <f>VLOOKUP($E358,$R$3:$Z$70,6,FALSE)</f>
        <v xml:space="preserve">FTSE AIM(GBP), ISEQ OVERALL </v>
      </c>
      <c r="O358" s="57" t="str">
        <f>VLOOKUP($E358,$R$3:$Z$70,7,FALSE)</f>
        <v>Software &amp; Computer Services</v>
      </c>
      <c r="P358" s="57" t="str">
        <f>VLOOKUP($E358,$R$3:$Z$70,8,FALSE)</f>
        <v>United Kingdom - Northern Ireland</v>
      </c>
    </row>
    <row r="359" spans="1:16" x14ac:dyDescent="0.2">
      <c r="A359" s="63">
        <v>11273033344</v>
      </c>
      <c r="B359" s="57" t="s">
        <v>377</v>
      </c>
      <c r="C359" s="64">
        <v>11709134200</v>
      </c>
      <c r="D359" s="59">
        <v>41334</v>
      </c>
      <c r="E359" s="63">
        <v>11273033344</v>
      </c>
      <c r="F359" s="71">
        <v>0</v>
      </c>
      <c r="G359" s="57" t="str">
        <f t="shared" si="11"/>
        <v>Low</v>
      </c>
      <c r="H359" s="71">
        <v>0</v>
      </c>
      <c r="I359" s="57" t="s">
        <v>44</v>
      </c>
      <c r="J359" s="57" t="s">
        <v>40</v>
      </c>
      <c r="K359" s="57" t="str">
        <f>VLOOKUP($E359,$R$3:$Z$70,2,FALSE)</f>
        <v>INFRASTRUCTURE INDIA PLC</v>
      </c>
      <c r="L359" s="59">
        <f>VLOOKUP($E359,$R$3:$Z$70,4,FALSE)</f>
        <v>41334</v>
      </c>
      <c r="M359" s="57" t="str">
        <f>VLOOKUP($E359,$R$3:$Z$70,5,FALSE)</f>
        <v>IIP</v>
      </c>
      <c r="N359" s="57" t="str">
        <f>VLOOKUP($E359,$R$3:$Z$70,6,FALSE)</f>
        <v>FTSE AIM(GBP)</v>
      </c>
      <c r="O359" s="57" t="str">
        <f>VLOOKUP($E359,$R$3:$Z$70,7,FALSE)</f>
        <v>Investment Companies</v>
      </c>
      <c r="P359" s="57" t="str">
        <f>VLOOKUP($E359,$R$3:$Z$70,8,FALSE)</f>
        <v>Isle Of Man</v>
      </c>
    </row>
    <row r="360" spans="1:16" x14ac:dyDescent="0.2">
      <c r="A360" s="63">
        <v>8622415091</v>
      </c>
      <c r="B360" s="57" t="s">
        <v>82</v>
      </c>
      <c r="C360" s="64">
        <v>63320712555</v>
      </c>
      <c r="D360" s="59">
        <v>41334</v>
      </c>
      <c r="E360" s="63">
        <v>8622415091</v>
      </c>
      <c r="F360" s="71">
        <v>29</v>
      </c>
      <c r="G360" s="57" t="str">
        <f t="shared" si="11"/>
        <v>Low</v>
      </c>
      <c r="H360" s="71">
        <v>0</v>
      </c>
      <c r="I360" s="57" t="s">
        <v>44</v>
      </c>
      <c r="J360" s="57" t="s">
        <v>40</v>
      </c>
      <c r="K360" s="57" t="str">
        <f>VLOOKUP($E360,$R$3:$Z$70,2,FALSE)</f>
        <v>ABSOLUTE RETURN TRUST LTD</v>
      </c>
      <c r="L360" s="59">
        <f>VLOOKUP($E360,$R$3:$Z$70,4,FALSE)</f>
        <v>41334</v>
      </c>
      <c r="M360" s="57" t="str">
        <f>VLOOKUP($E360,$R$3:$Z$70,5,FALSE)</f>
        <v xml:space="preserve">ABR, ABRE, </v>
      </c>
      <c r="N360" s="57" t="str">
        <f>VLOOKUP($E360,$R$3:$Z$70,6,FALSE)</f>
        <v>FTSE FLEDGLING(GBP)</v>
      </c>
      <c r="O360" s="57" t="str">
        <f>VLOOKUP($E360,$R$3:$Z$70,7,FALSE)</f>
        <v>Investment Companies</v>
      </c>
      <c r="P360" s="57" t="str">
        <f>VLOOKUP($E360,$R$3:$Z$70,8,FALSE)</f>
        <v>Guernsey</v>
      </c>
    </row>
    <row r="361" spans="1:16" x14ac:dyDescent="0.2">
      <c r="A361" s="63">
        <v>94402112697</v>
      </c>
      <c r="B361" s="57" t="s">
        <v>507</v>
      </c>
      <c r="C361" s="64">
        <v>5472264144</v>
      </c>
      <c r="D361" s="59">
        <v>41334</v>
      </c>
      <c r="E361" s="63">
        <v>94402112697</v>
      </c>
      <c r="F361" s="71">
        <v>45</v>
      </c>
      <c r="G361" s="57" t="str">
        <f t="shared" si="11"/>
        <v>Low</v>
      </c>
      <c r="H361" s="71">
        <v>0</v>
      </c>
      <c r="I361" s="57" t="s">
        <v>39</v>
      </c>
      <c r="J361" s="57" t="s">
        <v>40</v>
      </c>
      <c r="K361" s="57" t="str">
        <f>VLOOKUP($E361,$R$3:$Z$70,2,FALSE)</f>
        <v>PICTON PROPERTY INCOME LTD (ING UK Real Estate Income Trust Ltd prior to 06/2011)</v>
      </c>
      <c r="L361" s="59">
        <f>VLOOKUP($E361,$R$3:$Z$70,4,FALSE)</f>
        <v>41334</v>
      </c>
      <c r="M361" s="57" t="str">
        <f>VLOOKUP($E361,$R$3:$Z$70,5,FALSE)</f>
        <v>PCTN</v>
      </c>
      <c r="N361" s="57" t="str">
        <f>VLOOKUP($E361,$R$3:$Z$70,6,FALSE)</f>
        <v>FTSE SMALL CAP</v>
      </c>
      <c r="O361" s="57" t="str">
        <f>VLOOKUP($E361,$R$3:$Z$70,7,FALSE)</f>
        <v>Real Estate</v>
      </c>
      <c r="P361" s="57" t="str">
        <f>VLOOKUP($E361,$R$3:$Z$70,8,FALSE)</f>
        <v>Guernsey</v>
      </c>
    </row>
    <row r="362" spans="1:16" x14ac:dyDescent="0.2">
      <c r="A362" s="63">
        <v>10635761374</v>
      </c>
      <c r="B362" s="57" t="s">
        <v>507</v>
      </c>
      <c r="C362" s="64">
        <v>5472264144</v>
      </c>
      <c r="D362" s="59">
        <v>41334</v>
      </c>
      <c r="E362" s="63">
        <v>10635761374</v>
      </c>
      <c r="F362" s="71">
        <v>100</v>
      </c>
      <c r="G362" s="57" t="str">
        <f t="shared" si="11"/>
        <v>Low</v>
      </c>
      <c r="H362" s="71">
        <v>0</v>
      </c>
      <c r="I362" s="57" t="s">
        <v>46</v>
      </c>
      <c r="J362" s="57" t="s">
        <v>40</v>
      </c>
      <c r="K362" s="57" t="str">
        <f>VLOOKUP($E362,$R$3:$Z$70,2,FALSE)</f>
        <v>SIRIUS REAL ESTATE LTD (Dawnay Day Sirius Ltd prior to 10/2008)</v>
      </c>
      <c r="L362" s="59">
        <f>VLOOKUP($E362,$R$3:$Z$70,4,FALSE)</f>
        <v>41334</v>
      </c>
      <c r="M362" s="57" t="str">
        <f>VLOOKUP($E362,$R$3:$Z$70,5,FALSE)</f>
        <v>SRE</v>
      </c>
      <c r="N362" s="57" t="str">
        <f>VLOOKUP($E362,$R$3:$Z$70,6,FALSE)</f>
        <v>FTSE AIM(GBP)</v>
      </c>
      <c r="O362" s="57" t="str">
        <f>VLOOKUP($E362,$R$3:$Z$70,7,FALSE)</f>
        <v>Real Estate</v>
      </c>
      <c r="P362" s="57" t="str">
        <f>VLOOKUP($E362,$R$3:$Z$70,8,FALSE)</f>
        <v>Guernsey</v>
      </c>
    </row>
    <row r="363" spans="1:16" x14ac:dyDescent="0.2">
      <c r="A363" s="63">
        <v>5872758949</v>
      </c>
      <c r="B363" s="57" t="s">
        <v>269</v>
      </c>
      <c r="C363" s="64">
        <v>30150211102</v>
      </c>
      <c r="D363" s="59">
        <v>41275</v>
      </c>
      <c r="E363" s="63">
        <v>5872758949</v>
      </c>
      <c r="F363" s="71">
        <v>35</v>
      </c>
      <c r="G363" s="57" t="str">
        <f t="shared" si="11"/>
        <v>Low</v>
      </c>
      <c r="H363" s="71">
        <v>0</v>
      </c>
      <c r="I363" s="57" t="s">
        <v>39</v>
      </c>
      <c r="J363" s="57" t="s">
        <v>40</v>
      </c>
      <c r="K363" s="57" t="str">
        <f>VLOOKUP($E363,$R$3:$Z$70,2,FALSE)</f>
        <v>EPE SPECIAL OPPORTUNITIES PLC (EPIC Reconstruction PLC prior to 09/2008)</v>
      </c>
      <c r="L363" s="59">
        <f>VLOOKUP($E363,$R$3:$Z$70,4,FALSE)</f>
        <v>41275</v>
      </c>
      <c r="M363" s="57" t="str">
        <f>VLOOKUP($E363,$R$3:$Z$70,5,FALSE)</f>
        <v xml:space="preserve">ESO, </v>
      </c>
      <c r="N363" s="57" t="str">
        <f>VLOOKUP($E363,$R$3:$Z$70,6,FALSE)</f>
        <v>FTSE AIM(GBP)</v>
      </c>
      <c r="O363" s="57" t="str">
        <f>VLOOKUP($E363,$R$3:$Z$70,7,FALSE)</f>
        <v>Investment Companies</v>
      </c>
      <c r="P363" s="57" t="str">
        <f>VLOOKUP($E363,$R$3:$Z$70,8,FALSE)</f>
        <v>Isle Of Man</v>
      </c>
    </row>
    <row r="364" spans="1:16" x14ac:dyDescent="0.2">
      <c r="A364" s="63">
        <v>8506142880</v>
      </c>
      <c r="B364" s="57" t="s">
        <v>305</v>
      </c>
      <c r="C364" s="64">
        <v>6904948949</v>
      </c>
      <c r="D364" s="59">
        <v>41306</v>
      </c>
      <c r="E364" s="63">
        <v>8506142880</v>
      </c>
      <c r="F364" s="71">
        <v>174</v>
      </c>
      <c r="G364" s="57" t="str">
        <f t="shared" si="11"/>
        <v>Middle</v>
      </c>
      <c r="H364" s="71">
        <v>70</v>
      </c>
      <c r="I364" s="57" t="s">
        <v>217</v>
      </c>
      <c r="J364" s="57" t="s">
        <v>56</v>
      </c>
      <c r="K364" s="57" t="str">
        <f>VLOOKUP($E364,$R$3:$Z$70,2,FALSE)</f>
        <v>FIRST DERIVATIVES PLC (1st DERIVATIVES)</v>
      </c>
      <c r="L364" s="59">
        <f>VLOOKUP($E364,$R$3:$Z$70,4,FALSE)</f>
        <v>41306</v>
      </c>
      <c r="M364" s="57" t="str">
        <f>VLOOKUP($E364,$R$3:$Z$70,5,FALSE)</f>
        <v>FDP, GYQ</v>
      </c>
      <c r="N364" s="57" t="str">
        <f>VLOOKUP($E364,$R$3:$Z$70,6,FALSE)</f>
        <v xml:space="preserve">FTSE AIM(GBP), ISEQ OVERALL </v>
      </c>
      <c r="O364" s="57" t="str">
        <f>VLOOKUP($E364,$R$3:$Z$70,7,FALSE)</f>
        <v>Software &amp; Computer Services</v>
      </c>
      <c r="P364" s="57" t="str">
        <f>VLOOKUP($E364,$R$3:$Z$70,8,FALSE)</f>
        <v>United Kingdom - Northern Ireland</v>
      </c>
    </row>
    <row r="365" spans="1:16" x14ac:dyDescent="0.2">
      <c r="A365" s="63">
        <v>9761766583</v>
      </c>
      <c r="B365" s="57" t="s">
        <v>203</v>
      </c>
      <c r="C365" s="64">
        <v>181186231</v>
      </c>
      <c r="D365" s="59">
        <v>41365</v>
      </c>
      <c r="E365" s="63">
        <v>9761766583</v>
      </c>
      <c r="F365" s="71">
        <v>30</v>
      </c>
      <c r="G365" s="57" t="str">
        <f t="shared" si="11"/>
        <v>Low</v>
      </c>
      <c r="H365" s="71">
        <v>0</v>
      </c>
      <c r="I365" s="57" t="s">
        <v>39</v>
      </c>
      <c r="J365" s="57" t="s">
        <v>40</v>
      </c>
      <c r="K365" s="57" t="str">
        <f>VLOOKUP($E365,$R$3:$Z$70,2,FALSE)</f>
        <v>CAMBIUM GLOBAL TIMBERLAND LTD</v>
      </c>
      <c r="L365" s="59">
        <f>VLOOKUP($E365,$R$3:$Z$70,4,FALSE)</f>
        <v>41365</v>
      </c>
      <c r="M365" s="57" t="str">
        <f>VLOOKUP($E365,$R$3:$Z$70,5,FALSE)</f>
        <v>TREE</v>
      </c>
      <c r="N365" s="57" t="str">
        <f>VLOOKUP($E365,$R$3:$Z$70,6,FALSE)</f>
        <v>FTSE AIM(GBP)</v>
      </c>
      <c r="O365" s="57" t="str">
        <f>VLOOKUP($E365,$R$3:$Z$70,7,FALSE)</f>
        <v>Forestry &amp; Paper</v>
      </c>
      <c r="P365" s="57" t="str">
        <f>VLOOKUP($E365,$R$3:$Z$70,8,FALSE)</f>
        <v>Jersey</v>
      </c>
    </row>
    <row r="366" spans="1:16" x14ac:dyDescent="0.2">
      <c r="A366" s="63">
        <v>14541873</v>
      </c>
      <c r="B366" s="57" t="s">
        <v>60</v>
      </c>
      <c r="C366" s="64">
        <v>3555626459</v>
      </c>
      <c r="D366" s="59">
        <v>41365</v>
      </c>
      <c r="E366" s="63">
        <v>14541873</v>
      </c>
      <c r="F366" s="71">
        <v>194</v>
      </c>
      <c r="G366" s="57" t="str">
        <f t="shared" si="11"/>
        <v>Middle</v>
      </c>
      <c r="H366" s="71">
        <v>0</v>
      </c>
      <c r="I366" s="57" t="s">
        <v>56</v>
      </c>
      <c r="J366" s="57" t="s">
        <v>56</v>
      </c>
      <c r="K366" s="57" t="str">
        <f>VLOOKUP($E366,$R$3:$Z$70,2,FALSE)</f>
        <v>ABBEY PLC</v>
      </c>
      <c r="L366" s="59">
        <f>VLOOKUP($E366,$R$3:$Z$70,4,FALSE)</f>
        <v>41365</v>
      </c>
      <c r="M366" s="57" t="str">
        <f>VLOOKUP($E366,$R$3:$Z$70,5,FALSE)</f>
        <v>ABBY, DOY</v>
      </c>
      <c r="N366" s="57" t="str">
        <f>VLOOKUP($E366,$R$3:$Z$70,6,FALSE)</f>
        <v xml:space="preserve">FTSE AIM(GBP), ISEQ OVERALL </v>
      </c>
      <c r="O366" s="57" t="str">
        <f>VLOOKUP($E366,$R$3:$Z$70,7,FALSE)</f>
        <v>Construction &amp; Building Materials</v>
      </c>
      <c r="P366" s="57" t="str">
        <f>VLOOKUP($E366,$R$3:$Z$70,8,FALSE)</f>
        <v>Republic Of Ireland</v>
      </c>
    </row>
    <row r="367" spans="1:16" x14ac:dyDescent="0.2">
      <c r="A367" s="63">
        <v>9601994309</v>
      </c>
      <c r="B367" s="57" t="s">
        <v>102</v>
      </c>
      <c r="C367" s="64">
        <v>63547412711</v>
      </c>
      <c r="D367" s="59">
        <v>41334</v>
      </c>
      <c r="E367" s="63">
        <v>9601994309</v>
      </c>
      <c r="F367" s="71">
        <v>24</v>
      </c>
      <c r="G367" s="57" t="str">
        <f t="shared" si="11"/>
        <v>Low</v>
      </c>
      <c r="H367" s="71">
        <v>0</v>
      </c>
      <c r="I367" s="57" t="s">
        <v>44</v>
      </c>
      <c r="J367" s="57" t="s">
        <v>40</v>
      </c>
      <c r="K367" s="57" t="str">
        <f>VLOOKUP($E367,$R$3:$Z$70,2,FALSE)</f>
        <v>ALPHA REAL TRUST LTD (Alpha Tiger Property Trust Ltd prior to 08/2012)</v>
      </c>
      <c r="L367" s="59">
        <f>VLOOKUP($E367,$R$3:$Z$70,4,FALSE)</f>
        <v>41334</v>
      </c>
      <c r="M367" s="57" t="str">
        <f>VLOOKUP($E367,$R$3:$Z$70,5,FALSE)</f>
        <v>ARTL</v>
      </c>
      <c r="N367" s="57" t="str">
        <f>VLOOKUP($E367,$R$3:$Z$70,6,FALSE)</f>
        <v>FTSE AIM(GBP)</v>
      </c>
      <c r="O367" s="57" t="str">
        <f>VLOOKUP($E367,$R$3:$Z$70,7,FALSE)</f>
        <v>Real Estate</v>
      </c>
      <c r="P367" s="57" t="str">
        <f>VLOOKUP($E367,$R$3:$Z$70,8,FALSE)</f>
        <v>Guernsey</v>
      </c>
    </row>
    <row r="368" spans="1:16" x14ac:dyDescent="0.2">
      <c r="A368" s="63">
        <v>8285212683</v>
      </c>
      <c r="B368" s="57" t="s">
        <v>613</v>
      </c>
      <c r="C368" s="64">
        <v>4801498623</v>
      </c>
      <c r="D368" s="59">
        <v>41306</v>
      </c>
      <c r="E368" s="63">
        <v>8285212683</v>
      </c>
      <c r="F368" s="71">
        <v>99</v>
      </c>
      <c r="G368" s="57" t="str">
        <f t="shared" si="11"/>
        <v>Low</v>
      </c>
      <c r="H368" s="71">
        <v>0</v>
      </c>
      <c r="I368" s="57" t="s">
        <v>39</v>
      </c>
      <c r="J368" s="57" t="s">
        <v>40</v>
      </c>
      <c r="K368" s="57" t="str">
        <f>VLOOKUP($E368,$R$3:$Z$70,2,FALSE)</f>
        <v>STOBART GROUP LTD (Westbury Property Fund Ltd prior to 10/2007)</v>
      </c>
      <c r="L368" s="59">
        <f>VLOOKUP($E368,$R$3:$Z$70,4,FALSE)</f>
        <v>41306</v>
      </c>
      <c r="M368" s="57" t="str">
        <f>VLOOKUP($E368,$R$3:$Z$70,5,FALSE)</f>
        <v>STOR, STOB</v>
      </c>
      <c r="N368" s="57" t="str">
        <f>VLOOKUP($E368,$R$3:$Z$70,6,FALSE)</f>
        <v>FTSE SMALL CAP</v>
      </c>
      <c r="O368" s="57" t="str">
        <f>VLOOKUP($E368,$R$3:$Z$70,7,FALSE)</f>
        <v>Real Estate</v>
      </c>
      <c r="P368" s="57" t="str">
        <f>VLOOKUP($E368,$R$3:$Z$70,8,FALSE)</f>
        <v>Guernsey</v>
      </c>
    </row>
    <row r="369" spans="1:16" x14ac:dyDescent="0.2">
      <c r="A369" s="63">
        <v>9736716282</v>
      </c>
      <c r="B369" s="57" t="s">
        <v>671</v>
      </c>
      <c r="C369" s="64">
        <v>191407243</v>
      </c>
      <c r="D369" s="59">
        <v>41548</v>
      </c>
      <c r="E369" s="63">
        <v>9736716282</v>
      </c>
      <c r="F369" s="71">
        <v>0</v>
      </c>
      <c r="G369" s="57" t="str">
        <f t="shared" si="11"/>
        <v>Low</v>
      </c>
      <c r="H369" s="71">
        <v>0</v>
      </c>
      <c r="I369" s="57" t="s">
        <v>591</v>
      </c>
      <c r="J369" s="57" t="s">
        <v>56</v>
      </c>
      <c r="K369" s="57" t="str">
        <f>VLOOKUP($E369,$R$3:$Z$70,2,FALSE)</f>
        <v>WARNER CHILCOTT PLC (Warner Chilcott Ltd prior to 08/2009) (De-listed 10/2013)</v>
      </c>
      <c r="L369" s="59">
        <f>VLOOKUP($E369,$R$3:$Z$70,4,FALSE)</f>
        <v>41548</v>
      </c>
      <c r="M369" s="57" t="str">
        <f>VLOOKUP($E369,$R$3:$Z$70,5,FALSE)</f>
        <v>WCRX</v>
      </c>
      <c r="N369" s="57">
        <f>VLOOKUP($E369,$R$3:$Z$70,6,FALSE)</f>
        <v>0</v>
      </c>
      <c r="O369" s="57" t="str">
        <f>VLOOKUP($E369,$R$3:$Z$70,7,FALSE)</f>
        <v>Pharmaceuticals and Biotechnology</v>
      </c>
      <c r="P369" s="57" t="str">
        <f>VLOOKUP($E369,$R$3:$Z$70,8,FALSE)</f>
        <v>Republic Of Ireland</v>
      </c>
    </row>
    <row r="370" spans="1:16" x14ac:dyDescent="0.2">
      <c r="A370" s="63">
        <v>94402112697</v>
      </c>
      <c r="B370" s="57" t="s">
        <v>505</v>
      </c>
      <c r="C370" s="64">
        <v>27183366</v>
      </c>
      <c r="D370" s="59">
        <v>41334</v>
      </c>
      <c r="E370" s="63">
        <v>94402112697</v>
      </c>
      <c r="F370" s="71">
        <v>42</v>
      </c>
      <c r="G370" s="57" t="str">
        <f t="shared" si="11"/>
        <v>Low</v>
      </c>
      <c r="H370" s="71">
        <v>0</v>
      </c>
      <c r="I370" s="57" t="s">
        <v>39</v>
      </c>
      <c r="J370" s="57" t="s">
        <v>40</v>
      </c>
      <c r="K370" s="57" t="str">
        <f>VLOOKUP($E370,$R$3:$Z$70,2,FALSE)</f>
        <v>PICTON PROPERTY INCOME LTD (ING UK Real Estate Income Trust Ltd prior to 06/2011)</v>
      </c>
      <c r="L370" s="59">
        <f>VLOOKUP($E370,$R$3:$Z$70,4,FALSE)</f>
        <v>41334</v>
      </c>
      <c r="M370" s="57" t="str">
        <f>VLOOKUP($E370,$R$3:$Z$70,5,FALSE)</f>
        <v>PCTN</v>
      </c>
      <c r="N370" s="57" t="str">
        <f>VLOOKUP($E370,$R$3:$Z$70,6,FALSE)</f>
        <v>FTSE SMALL CAP</v>
      </c>
      <c r="O370" s="57" t="str">
        <f>VLOOKUP($E370,$R$3:$Z$70,7,FALSE)</f>
        <v>Real Estate</v>
      </c>
      <c r="P370" s="57" t="str">
        <f>VLOOKUP($E370,$R$3:$Z$70,8,FALSE)</f>
        <v>Guernsey</v>
      </c>
    </row>
    <row r="371" spans="1:16" x14ac:dyDescent="0.2">
      <c r="A371" s="63">
        <v>92231311118</v>
      </c>
      <c r="B371" s="57" t="s">
        <v>292</v>
      </c>
      <c r="C371" s="64">
        <v>1201942427</v>
      </c>
      <c r="D371" s="59">
        <v>41334</v>
      </c>
      <c r="E371" s="63">
        <v>92231311118</v>
      </c>
      <c r="F371" s="71">
        <v>128</v>
      </c>
      <c r="G371" s="57" t="str">
        <f t="shared" si="11"/>
        <v>Middle</v>
      </c>
      <c r="H371" s="71">
        <v>0</v>
      </c>
      <c r="I371" s="57" t="s">
        <v>39</v>
      </c>
      <c r="J371" s="57" t="s">
        <v>40</v>
      </c>
      <c r="K371" s="57" t="str">
        <f>VLOOKUP($E371,$R$3:$Z$70,2,FALSE)</f>
        <v>EXPERIAN PLC (Experian Group Ltd prior to 07/2008)</v>
      </c>
      <c r="L371" s="59">
        <f>VLOOKUP($E371,$R$3:$Z$70,4,FALSE)</f>
        <v>41334</v>
      </c>
      <c r="M371" s="57" t="str">
        <f>VLOOKUP($E371,$R$3:$Z$70,5,FALSE)</f>
        <v>EXPN</v>
      </c>
      <c r="N371" s="57" t="str">
        <f>VLOOKUP($E371,$R$3:$Z$70,6,FALSE)</f>
        <v>FTSE 100 (GBP)</v>
      </c>
      <c r="O371" s="57" t="str">
        <f>VLOOKUP($E371,$R$3:$Z$70,7,FALSE)</f>
        <v>Business Services</v>
      </c>
      <c r="P371" s="57" t="str">
        <f>VLOOKUP($E371,$R$3:$Z$70,8,FALSE)</f>
        <v>Jersey</v>
      </c>
    </row>
    <row r="372" spans="1:16" x14ac:dyDescent="0.2">
      <c r="A372" s="63">
        <v>1352511658</v>
      </c>
      <c r="B372" s="57" t="s">
        <v>235</v>
      </c>
      <c r="C372" s="64">
        <v>3775858749</v>
      </c>
      <c r="D372" s="59">
        <v>41334</v>
      </c>
      <c r="E372" s="63">
        <v>1352511658</v>
      </c>
      <c r="F372" s="71">
        <v>68</v>
      </c>
      <c r="G372" s="57" t="str">
        <f t="shared" si="11"/>
        <v>Low</v>
      </c>
      <c r="H372" s="71">
        <v>0</v>
      </c>
      <c r="I372" s="57" t="s">
        <v>39</v>
      </c>
      <c r="J372" s="57" t="s">
        <v>40</v>
      </c>
      <c r="K372" s="57" t="str">
        <f>VLOOKUP($E372,$R$3:$Z$70,2,FALSE)</f>
        <v>DCC PLC</v>
      </c>
      <c r="L372" s="59">
        <f>VLOOKUP($E372,$R$3:$Z$70,4,FALSE)</f>
        <v>41334</v>
      </c>
      <c r="M372" s="57" t="str">
        <f>VLOOKUP($E372,$R$3:$Z$70,5,FALSE)</f>
        <v>DCC</v>
      </c>
      <c r="N372" s="57" t="str">
        <f>VLOOKUP($E372,$R$3:$Z$70,6,FALSE)</f>
        <v>FTSE 250(GBP)</v>
      </c>
      <c r="O372" s="57" t="str">
        <f>VLOOKUP($E372,$R$3:$Z$70,7,FALSE)</f>
        <v>Business Services</v>
      </c>
      <c r="P372" s="57" t="str">
        <f>VLOOKUP($E372,$R$3:$Z$70,8,FALSE)</f>
        <v>Republic Of Ireland</v>
      </c>
    </row>
    <row r="373" spans="1:16" x14ac:dyDescent="0.2">
      <c r="A373" s="63">
        <v>10635761374</v>
      </c>
      <c r="B373" s="57" t="s">
        <v>603</v>
      </c>
      <c r="C373" s="64">
        <v>8045709923</v>
      </c>
      <c r="D373" s="59">
        <v>41334</v>
      </c>
      <c r="E373" s="63">
        <v>10635761374</v>
      </c>
      <c r="F373" s="71">
        <v>30</v>
      </c>
      <c r="G373" s="57" t="str">
        <f t="shared" si="11"/>
        <v>Low</v>
      </c>
      <c r="H373" s="71">
        <v>0</v>
      </c>
      <c r="I373" s="57" t="s">
        <v>44</v>
      </c>
      <c r="J373" s="57" t="s">
        <v>40</v>
      </c>
      <c r="K373" s="57" t="str">
        <f>VLOOKUP($E373,$R$3:$Z$70,2,FALSE)</f>
        <v>SIRIUS REAL ESTATE LTD (Dawnay Day Sirius Ltd prior to 10/2008)</v>
      </c>
      <c r="L373" s="59">
        <f>VLOOKUP($E373,$R$3:$Z$70,4,FALSE)</f>
        <v>41334</v>
      </c>
      <c r="M373" s="57" t="str">
        <f>VLOOKUP($E373,$R$3:$Z$70,5,FALSE)</f>
        <v>SRE</v>
      </c>
      <c r="N373" s="57" t="str">
        <f>VLOOKUP($E373,$R$3:$Z$70,6,FALSE)</f>
        <v>FTSE AIM(GBP)</v>
      </c>
      <c r="O373" s="57" t="str">
        <f>VLOOKUP($E373,$R$3:$Z$70,7,FALSE)</f>
        <v>Real Estate</v>
      </c>
      <c r="P373" s="57" t="str">
        <f>VLOOKUP($E373,$R$3:$Z$70,8,FALSE)</f>
        <v>Guernsey</v>
      </c>
    </row>
    <row r="374" spans="1:16" x14ac:dyDescent="0.2">
      <c r="A374" s="63">
        <v>310897322</v>
      </c>
      <c r="B374" s="57" t="s">
        <v>494</v>
      </c>
      <c r="C374" s="64">
        <v>63247312505</v>
      </c>
      <c r="D374" s="59">
        <v>41334</v>
      </c>
      <c r="E374" s="63">
        <v>310897322</v>
      </c>
      <c r="F374" s="71">
        <v>21</v>
      </c>
      <c r="G374" s="57" t="str">
        <f t="shared" si="11"/>
        <v>Low</v>
      </c>
      <c r="H374" s="71">
        <v>0</v>
      </c>
      <c r="I374" s="57" t="s">
        <v>39</v>
      </c>
      <c r="J374" s="57" t="s">
        <v>40</v>
      </c>
      <c r="K374" s="57" t="str">
        <f>VLOOKUP($E374,$R$3:$Z$70,2,FALSE)</f>
        <v>ORYX INTERNATIONAL GROWTH FUND LTD</v>
      </c>
      <c r="L374" s="59">
        <f>VLOOKUP($E374,$R$3:$Z$70,4,FALSE)</f>
        <v>41334</v>
      </c>
      <c r="M374" s="57" t="str">
        <f>VLOOKUP($E374,$R$3:$Z$70,5,FALSE)</f>
        <v>OIG</v>
      </c>
      <c r="N374" s="57">
        <f>VLOOKUP($E374,$R$3:$Z$70,6,FALSE)</f>
        <v>0</v>
      </c>
      <c r="O374" s="57" t="str">
        <f>VLOOKUP($E374,$R$3:$Z$70,7,FALSE)</f>
        <v>Investment Companies</v>
      </c>
      <c r="P374" s="57" t="str">
        <f>VLOOKUP($E374,$R$3:$Z$70,8,FALSE)</f>
        <v>Guernsey</v>
      </c>
    </row>
    <row r="375" spans="1:16" x14ac:dyDescent="0.2">
      <c r="A375" s="63">
        <v>2599712281</v>
      </c>
      <c r="B375" s="57" t="s">
        <v>414</v>
      </c>
      <c r="C375" s="64">
        <v>5510114773</v>
      </c>
      <c r="D375" s="59">
        <v>41334</v>
      </c>
      <c r="E375" s="63">
        <v>2599712281</v>
      </c>
      <c r="F375" s="71">
        <v>86</v>
      </c>
      <c r="G375" s="57" t="str">
        <f t="shared" si="11"/>
        <v>Low</v>
      </c>
      <c r="H375" s="71">
        <v>0</v>
      </c>
      <c r="I375" s="57" t="s">
        <v>111</v>
      </c>
      <c r="J375" s="57" t="s">
        <v>40</v>
      </c>
      <c r="K375" s="57" t="str">
        <f>VLOOKUP($E375,$R$3:$Z$70,2,FALSE)</f>
        <v>LOGITECH INTERNATIONAL SA</v>
      </c>
      <c r="L375" s="59">
        <f>VLOOKUP($E375,$R$3:$Z$70,4,FALSE)</f>
        <v>41334</v>
      </c>
      <c r="M375" s="57" t="str">
        <f>VLOOKUP($E375,$R$3:$Z$70,5,FALSE)</f>
        <v>LOGN, , LOGI</v>
      </c>
      <c r="N375" s="57">
        <f>VLOOKUP($E375,$R$3:$Z$70,6,FALSE)</f>
        <v>0</v>
      </c>
      <c r="O375" s="57" t="str">
        <f>VLOOKUP($E375,$R$3:$Z$70,7,FALSE)</f>
        <v>Information Technology Hardware</v>
      </c>
      <c r="P375" s="57" t="str">
        <f>VLOOKUP($E375,$R$3:$Z$70,8,FALSE)</f>
        <v>Switzerland</v>
      </c>
    </row>
    <row r="376" spans="1:16" x14ac:dyDescent="0.2">
      <c r="A376" s="63">
        <v>11189783156</v>
      </c>
      <c r="B376" s="57" t="s">
        <v>470</v>
      </c>
      <c r="C376" s="64">
        <v>670310448</v>
      </c>
      <c r="D376" s="59">
        <v>41334</v>
      </c>
      <c r="E376" s="63">
        <v>11189783156</v>
      </c>
      <c r="F376" s="71">
        <v>42</v>
      </c>
      <c r="G376" s="57" t="str">
        <f t="shared" si="11"/>
        <v>Low</v>
      </c>
      <c r="H376" s="71">
        <v>0</v>
      </c>
      <c r="I376" s="57" t="s">
        <v>48</v>
      </c>
      <c r="J376" s="57" t="s">
        <v>40</v>
      </c>
      <c r="K376" s="57" t="str">
        <f>VLOOKUP($E376,$R$3:$Z$70,2,FALSE)</f>
        <v>OPG POWER VENTURES PLC</v>
      </c>
      <c r="L376" s="59">
        <f>VLOOKUP($E376,$R$3:$Z$70,4,FALSE)</f>
        <v>41334</v>
      </c>
      <c r="M376" s="57" t="str">
        <f>VLOOKUP($E376,$R$3:$Z$70,5,FALSE)</f>
        <v>OPG</v>
      </c>
      <c r="N376" s="57" t="str">
        <f>VLOOKUP($E376,$R$3:$Z$70,6,FALSE)</f>
        <v>FTSE AIM(GBP)</v>
      </c>
      <c r="O376" s="57" t="str">
        <f>VLOOKUP($E376,$R$3:$Z$70,7,FALSE)</f>
        <v>Electricity</v>
      </c>
      <c r="P376" s="57" t="str">
        <f>VLOOKUP($E376,$R$3:$Z$70,8,FALSE)</f>
        <v>Isle Of Man</v>
      </c>
    </row>
    <row r="377" spans="1:16" x14ac:dyDescent="0.2">
      <c r="A377" s="63">
        <v>431027822</v>
      </c>
      <c r="B377" s="57" t="s">
        <v>693</v>
      </c>
      <c r="C377" s="64">
        <v>3598111204</v>
      </c>
      <c r="D377" s="59">
        <v>41395</v>
      </c>
      <c r="E377" s="63">
        <v>431027822</v>
      </c>
      <c r="F377" s="71">
        <v>0</v>
      </c>
      <c r="G377" s="57" t="str">
        <f t="shared" si="11"/>
        <v>Low</v>
      </c>
      <c r="H377" s="71">
        <v>0</v>
      </c>
      <c r="I377" s="57" t="s">
        <v>56</v>
      </c>
      <c r="J377" s="57" t="s">
        <v>56</v>
      </c>
      <c r="K377" s="57" t="str">
        <f>VLOOKUP($E377,$R$3:$Z$70,2,FALSE)</f>
        <v>XSTRATA PLC (De-listed 05/2013)</v>
      </c>
      <c r="L377" s="59">
        <f>VLOOKUP($E377,$R$3:$Z$70,4,FALSE)</f>
        <v>41395</v>
      </c>
      <c r="M377" s="57" t="str">
        <f>VLOOKUP($E377,$R$3:$Z$70,5,FALSE)</f>
        <v>XTA</v>
      </c>
      <c r="N377" s="57">
        <f>VLOOKUP($E377,$R$3:$Z$70,6,FALSE)</f>
        <v>0</v>
      </c>
      <c r="O377" s="57" t="str">
        <f>VLOOKUP($E377,$R$3:$Z$70,7,FALSE)</f>
        <v>Mining</v>
      </c>
      <c r="P377" s="57" t="str">
        <f>VLOOKUP($E377,$R$3:$Z$70,8,FALSE)</f>
        <v>Switzerland</v>
      </c>
    </row>
    <row r="378" spans="1:16" x14ac:dyDescent="0.2">
      <c r="A378" s="63">
        <v>172702710373</v>
      </c>
      <c r="B378" s="57" t="s">
        <v>349</v>
      </c>
      <c r="C378" s="64">
        <v>11707324200</v>
      </c>
      <c r="D378" s="59">
        <v>41334</v>
      </c>
      <c r="E378" s="63">
        <v>172702710373</v>
      </c>
      <c r="F378" s="71">
        <v>56</v>
      </c>
      <c r="G378" s="57" t="str">
        <f t="shared" si="11"/>
        <v>Low</v>
      </c>
      <c r="H378" s="71">
        <v>0</v>
      </c>
      <c r="I378" s="57" t="s">
        <v>46</v>
      </c>
      <c r="J378" s="57" t="s">
        <v>40</v>
      </c>
      <c r="K378" s="57" t="str">
        <f>VLOOKUP($E378,$R$3:$Z$70,2,FALSE)</f>
        <v>IENERGIZER LTD</v>
      </c>
      <c r="L378" s="59">
        <f>VLOOKUP($E378,$R$3:$Z$70,4,FALSE)</f>
        <v>41334</v>
      </c>
      <c r="M378" s="57" t="str">
        <f>VLOOKUP($E378,$R$3:$Z$70,5,FALSE)</f>
        <v>IBPO</v>
      </c>
      <c r="N378" s="57" t="str">
        <f>VLOOKUP($E378,$R$3:$Z$70,6,FALSE)</f>
        <v>FTSE AIM(GBP)</v>
      </c>
      <c r="O378" s="57" t="str">
        <f>VLOOKUP($E378,$R$3:$Z$70,7,FALSE)</f>
        <v>Business Services</v>
      </c>
      <c r="P378" s="57" t="str">
        <f>VLOOKUP($E378,$R$3:$Z$70,8,FALSE)</f>
        <v>Guernsey</v>
      </c>
    </row>
    <row r="379" spans="1:16" x14ac:dyDescent="0.2">
      <c r="A379" s="63">
        <v>92929711643</v>
      </c>
      <c r="B379" s="57" t="s">
        <v>344</v>
      </c>
      <c r="C379" s="64">
        <v>6982689634</v>
      </c>
      <c r="D379" s="59">
        <v>41334</v>
      </c>
      <c r="E379" s="63">
        <v>92929711643</v>
      </c>
      <c r="F379" s="71">
        <v>53</v>
      </c>
      <c r="G379" s="57" t="str">
        <f t="shared" si="11"/>
        <v>Low</v>
      </c>
      <c r="H379" s="71">
        <v>0</v>
      </c>
      <c r="I379" s="57" t="s">
        <v>39</v>
      </c>
      <c r="J379" s="57" t="s">
        <v>40</v>
      </c>
      <c r="K379" s="57" t="str">
        <f>VLOOKUP($E379,$R$3:$Z$70,2,FALSE)</f>
        <v>HICL INFRASTRUCTURE CO LTD (HSBC Infrastructure Co Ltd prior to 03/2011)</v>
      </c>
      <c r="L379" s="59">
        <f>VLOOKUP($E379,$R$3:$Z$70,4,FALSE)</f>
        <v>41334</v>
      </c>
      <c r="M379" s="57" t="str">
        <f>VLOOKUP($E379,$R$3:$Z$70,5,FALSE)</f>
        <v>HICL, HICC</v>
      </c>
      <c r="N379" s="57" t="str">
        <f>VLOOKUP($E379,$R$3:$Z$70,6,FALSE)</f>
        <v>FTSE 250(GBP)</v>
      </c>
      <c r="O379" s="57" t="str">
        <f>VLOOKUP($E379,$R$3:$Z$70,7,FALSE)</f>
        <v>Investment Companies</v>
      </c>
      <c r="P379" s="57" t="str">
        <f>VLOOKUP($E379,$R$3:$Z$70,8,FALSE)</f>
        <v>Guernsey</v>
      </c>
    </row>
    <row r="380" spans="1:16" x14ac:dyDescent="0.2">
      <c r="A380" s="63">
        <v>8506142880</v>
      </c>
      <c r="B380" s="57" t="s">
        <v>308</v>
      </c>
      <c r="C380" s="64">
        <v>334029329</v>
      </c>
      <c r="D380" s="59">
        <v>41306</v>
      </c>
      <c r="E380" s="63">
        <v>8506142880</v>
      </c>
      <c r="F380" s="71">
        <v>7</v>
      </c>
      <c r="G380" s="57" t="str">
        <f t="shared" si="11"/>
        <v>Low</v>
      </c>
      <c r="H380" s="71">
        <v>0</v>
      </c>
      <c r="I380" s="57" t="s">
        <v>44</v>
      </c>
      <c r="J380" s="57" t="s">
        <v>40</v>
      </c>
      <c r="K380" s="57" t="str">
        <f>VLOOKUP($E380,$R$3:$Z$70,2,FALSE)</f>
        <v>FIRST DERIVATIVES PLC (1st DERIVATIVES)</v>
      </c>
      <c r="L380" s="59">
        <f>VLOOKUP($E380,$R$3:$Z$70,4,FALSE)</f>
        <v>41306</v>
      </c>
      <c r="M380" s="57" t="str">
        <f>VLOOKUP($E380,$R$3:$Z$70,5,FALSE)</f>
        <v>FDP, GYQ</v>
      </c>
      <c r="N380" s="57" t="str">
        <f>VLOOKUP($E380,$R$3:$Z$70,6,FALSE)</f>
        <v xml:space="preserve">FTSE AIM(GBP), ISEQ OVERALL </v>
      </c>
      <c r="O380" s="57" t="str">
        <f>VLOOKUP($E380,$R$3:$Z$70,7,FALSE)</f>
        <v>Software &amp; Computer Services</v>
      </c>
      <c r="P380" s="57" t="str">
        <f>VLOOKUP($E380,$R$3:$Z$70,8,FALSE)</f>
        <v>United Kingdom - Northern Ireland</v>
      </c>
    </row>
    <row r="381" spans="1:16" x14ac:dyDescent="0.2">
      <c r="A381" s="63">
        <v>3569711015</v>
      </c>
      <c r="B381" s="57" t="s">
        <v>579</v>
      </c>
      <c r="C381" s="64">
        <v>12574045566</v>
      </c>
      <c r="D381" s="59">
        <v>41426</v>
      </c>
      <c r="E381" s="63">
        <v>3569711015</v>
      </c>
      <c r="F381" s="71">
        <v>0</v>
      </c>
      <c r="G381" s="57" t="str">
        <f t="shared" si="11"/>
        <v>Low</v>
      </c>
      <c r="H381" s="71">
        <v>0</v>
      </c>
      <c r="I381" s="57" t="s">
        <v>116</v>
      </c>
      <c r="J381" s="57" t="s">
        <v>40</v>
      </c>
      <c r="K381" s="57" t="str">
        <f>VLOOKUP($E381,$R$3:$Z$70,2,FALSE)</f>
        <v>SEAGATE TECHNOLOGY PLC (Seagate Technology prior to 07/2010)</v>
      </c>
      <c r="L381" s="59">
        <f>VLOOKUP($E381,$R$3:$Z$70,4,FALSE)</f>
        <v>41426</v>
      </c>
      <c r="M381" s="57" t="str">
        <f>VLOOKUP($E381,$R$3:$Z$70,5,FALSE)</f>
        <v>STX</v>
      </c>
      <c r="N381" s="57" t="str">
        <f>VLOOKUP($E381,$R$3:$Z$70,6,FALSE)</f>
        <v>NASDAQ 100, S&amp;P 500</v>
      </c>
      <c r="O381" s="57" t="str">
        <f>VLOOKUP($E381,$R$3:$Z$70,7,FALSE)</f>
        <v>Engineering &amp; Machinery</v>
      </c>
      <c r="P381" s="57" t="str">
        <f>VLOOKUP($E381,$R$3:$Z$70,8,FALSE)</f>
        <v>Republic Of Ireland</v>
      </c>
    </row>
    <row r="382" spans="1:16" x14ac:dyDescent="0.2">
      <c r="A382" s="63">
        <v>9601994309</v>
      </c>
      <c r="B382" s="57" t="s">
        <v>100</v>
      </c>
      <c r="C382" s="64">
        <v>5477334236</v>
      </c>
      <c r="D382" s="59">
        <v>41334</v>
      </c>
      <c r="E382" s="63">
        <v>9601994309</v>
      </c>
      <c r="F382" s="71">
        <v>43</v>
      </c>
      <c r="G382" s="57" t="str">
        <f t="shared" si="11"/>
        <v>Low</v>
      </c>
      <c r="H382" s="71">
        <v>0</v>
      </c>
      <c r="I382" s="57" t="s">
        <v>44</v>
      </c>
      <c r="J382" s="57" t="s">
        <v>40</v>
      </c>
      <c r="K382" s="57" t="str">
        <f>VLOOKUP($E382,$R$3:$Z$70,2,FALSE)</f>
        <v>ALPHA REAL TRUST LTD (Alpha Tiger Property Trust Ltd prior to 08/2012)</v>
      </c>
      <c r="L382" s="59">
        <f>VLOOKUP($E382,$R$3:$Z$70,4,FALSE)</f>
        <v>41334</v>
      </c>
      <c r="M382" s="57" t="str">
        <f>VLOOKUP($E382,$R$3:$Z$70,5,FALSE)</f>
        <v>ARTL</v>
      </c>
      <c r="N382" s="57" t="str">
        <f>VLOOKUP($E382,$R$3:$Z$70,6,FALSE)</f>
        <v>FTSE AIM(GBP)</v>
      </c>
      <c r="O382" s="57" t="str">
        <f>VLOOKUP($E382,$R$3:$Z$70,7,FALSE)</f>
        <v>Real Estate</v>
      </c>
      <c r="P382" s="57" t="str">
        <f>VLOOKUP($E382,$R$3:$Z$70,8,FALSE)</f>
        <v>Guernsey</v>
      </c>
    </row>
    <row r="383" spans="1:16" x14ac:dyDescent="0.2">
      <c r="A383" s="63">
        <v>8777437072</v>
      </c>
      <c r="B383" s="57" t="s">
        <v>100</v>
      </c>
      <c r="C383" s="64">
        <v>5477334236</v>
      </c>
      <c r="D383" s="59">
        <v>41334</v>
      </c>
      <c r="E383" s="63">
        <v>8777437072</v>
      </c>
      <c r="F383" s="71">
        <v>18</v>
      </c>
      <c r="G383" s="57" t="str">
        <f t="shared" si="11"/>
        <v>Low</v>
      </c>
      <c r="H383" s="71">
        <v>0</v>
      </c>
      <c r="I383" s="57" t="s">
        <v>39</v>
      </c>
      <c r="J383" s="57" t="s">
        <v>40</v>
      </c>
      <c r="K383" s="57" t="str">
        <f>VLOOKUP($E383,$R$3:$Z$70,2,FALSE)</f>
        <v>INGENIOUS MEDIA ACTIVE CAPITAL LTD (IMAC)</v>
      </c>
      <c r="L383" s="59">
        <f>VLOOKUP($E383,$R$3:$Z$70,4,FALSE)</f>
        <v>41334</v>
      </c>
      <c r="M383" s="57" t="str">
        <f>VLOOKUP($E383,$R$3:$Z$70,5,FALSE)</f>
        <v>IMAC</v>
      </c>
      <c r="N383" s="57" t="str">
        <f>VLOOKUP($E383,$R$3:$Z$70,6,FALSE)</f>
        <v>FTSE AIM(GBP)</v>
      </c>
      <c r="O383" s="57" t="str">
        <f>VLOOKUP($E383,$R$3:$Z$70,7,FALSE)</f>
        <v>Speciality &amp; Other Finance</v>
      </c>
      <c r="P383" s="57" t="str">
        <f>VLOOKUP($E383,$R$3:$Z$70,8,FALSE)</f>
        <v>Guernsey</v>
      </c>
    </row>
    <row r="384" spans="1:16" x14ac:dyDescent="0.2">
      <c r="A384" s="63">
        <v>9638024918</v>
      </c>
      <c r="B384" s="57" t="s">
        <v>417</v>
      </c>
      <c r="C384" s="64">
        <v>11953404623</v>
      </c>
      <c r="D384" s="59">
        <v>41426</v>
      </c>
      <c r="E384" s="63">
        <v>9638024918</v>
      </c>
      <c r="F384" s="71">
        <v>36</v>
      </c>
      <c r="G384" s="57" t="str">
        <f t="shared" si="11"/>
        <v>Low</v>
      </c>
      <c r="H384" s="71">
        <v>0</v>
      </c>
      <c r="I384" s="57" t="s">
        <v>39</v>
      </c>
      <c r="J384" s="57" t="s">
        <v>40</v>
      </c>
      <c r="K384" s="57" t="str">
        <f>VLOOKUP($E384,$R$3:$Z$70,2,FALSE)</f>
        <v>MACAU PROPERTY OPPORTUNITIES FUND LTD</v>
      </c>
      <c r="L384" s="59">
        <f>VLOOKUP($E384,$R$3:$Z$70,4,FALSE)</f>
        <v>41426</v>
      </c>
      <c r="M384" s="57" t="str">
        <f>VLOOKUP($E384,$R$3:$Z$70,5,FALSE)</f>
        <v>MPO</v>
      </c>
      <c r="N384" s="57">
        <f>VLOOKUP($E384,$R$3:$Z$70,6,FALSE)</f>
        <v>0</v>
      </c>
      <c r="O384" s="57" t="str">
        <f>VLOOKUP($E384,$R$3:$Z$70,7,FALSE)</f>
        <v>Real Estate</v>
      </c>
      <c r="P384" s="57" t="str">
        <f>VLOOKUP($E384,$R$3:$Z$70,8,FALSE)</f>
        <v>Guernsey</v>
      </c>
    </row>
    <row r="385" spans="1:16" x14ac:dyDescent="0.2">
      <c r="A385" s="63">
        <v>11236913251</v>
      </c>
      <c r="B385" s="57" t="s">
        <v>337</v>
      </c>
      <c r="C385" s="64">
        <v>6645666218</v>
      </c>
      <c r="D385" s="59">
        <v>41334</v>
      </c>
      <c r="E385" s="63">
        <v>11236913251</v>
      </c>
      <c r="F385" s="71">
        <v>0</v>
      </c>
      <c r="G385" s="57" t="str">
        <f t="shared" si="11"/>
        <v>Low</v>
      </c>
      <c r="H385" s="71">
        <v>0</v>
      </c>
      <c r="I385" s="57" t="s">
        <v>89</v>
      </c>
      <c r="J385" s="57" t="s">
        <v>40</v>
      </c>
      <c r="K385" s="57" t="str">
        <f>VLOOKUP($E385,$R$3:$Z$70,2,FALSE)</f>
        <v>GREENKO GROUP PLC</v>
      </c>
      <c r="L385" s="59">
        <f>VLOOKUP($E385,$R$3:$Z$70,4,FALSE)</f>
        <v>41334</v>
      </c>
      <c r="M385" s="57" t="str">
        <f>VLOOKUP($E385,$R$3:$Z$70,5,FALSE)</f>
        <v>GKO</v>
      </c>
      <c r="N385" s="57" t="str">
        <f>VLOOKUP($E385,$R$3:$Z$70,6,FALSE)</f>
        <v>FTSE AIM(GBP)</v>
      </c>
      <c r="O385" s="57" t="str">
        <f>VLOOKUP($E385,$R$3:$Z$70,7,FALSE)</f>
        <v>Renewable Energy</v>
      </c>
      <c r="P385" s="57" t="str">
        <f>VLOOKUP($E385,$R$3:$Z$70,8,FALSE)</f>
        <v>Isle Of Man</v>
      </c>
    </row>
    <row r="386" spans="1:16" x14ac:dyDescent="0.2">
      <c r="A386" s="63">
        <v>91432810497</v>
      </c>
      <c r="B386" s="57" t="s">
        <v>282</v>
      </c>
      <c r="C386" s="64">
        <v>29932610936</v>
      </c>
      <c r="D386" s="59">
        <v>41334</v>
      </c>
      <c r="E386" s="63">
        <v>91432810497</v>
      </c>
      <c r="F386" s="71">
        <v>62</v>
      </c>
      <c r="G386" s="57" t="str">
        <f t="shared" si="11"/>
        <v>Low</v>
      </c>
      <c r="H386" s="71">
        <v>0</v>
      </c>
      <c r="I386" s="57" t="s">
        <v>48</v>
      </c>
      <c r="J386" s="57" t="s">
        <v>40</v>
      </c>
      <c r="K386" s="57" t="str">
        <f>VLOOKUP($E386,$R$3:$Z$70,2,FALSE)</f>
        <v>EROS INTERNATIONAL PLC</v>
      </c>
      <c r="L386" s="59">
        <f>VLOOKUP($E386,$R$3:$Z$70,4,FALSE)</f>
        <v>41334</v>
      </c>
      <c r="M386" s="57" t="str">
        <f>VLOOKUP($E386,$R$3:$Z$70,5,FALSE)</f>
        <v>EROS</v>
      </c>
      <c r="N386" s="57" t="str">
        <f>VLOOKUP($E386,$R$3:$Z$70,6,FALSE)</f>
        <v>FTSE AIM(GBP)</v>
      </c>
      <c r="O386" s="57" t="str">
        <f>VLOOKUP($E386,$R$3:$Z$70,7,FALSE)</f>
        <v>Media &amp; Entertainment</v>
      </c>
      <c r="P386" s="57" t="str">
        <f>VLOOKUP($E386,$R$3:$Z$70,8,FALSE)</f>
        <v>Isle Of Man</v>
      </c>
    </row>
    <row r="387" spans="1:16" x14ac:dyDescent="0.2">
      <c r="A387" s="63">
        <v>310897322</v>
      </c>
      <c r="B387" s="57" t="s">
        <v>493</v>
      </c>
      <c r="C387" s="64">
        <v>4888339401</v>
      </c>
      <c r="D387" s="59">
        <v>41334</v>
      </c>
      <c r="E387" s="63">
        <v>310897322</v>
      </c>
      <c r="F387" s="71">
        <v>21</v>
      </c>
      <c r="G387" s="57" t="str">
        <f t="shared" si="11"/>
        <v>Low</v>
      </c>
      <c r="H387" s="71">
        <v>0</v>
      </c>
      <c r="I387" s="57" t="s">
        <v>39</v>
      </c>
      <c r="J387" s="57" t="s">
        <v>40</v>
      </c>
      <c r="K387" s="57" t="str">
        <f>VLOOKUP($E387,$R$3:$Z$70,2,FALSE)</f>
        <v>ORYX INTERNATIONAL GROWTH FUND LTD</v>
      </c>
      <c r="L387" s="59">
        <f>VLOOKUP($E387,$R$3:$Z$70,4,FALSE)</f>
        <v>41334</v>
      </c>
      <c r="M387" s="57" t="str">
        <f>VLOOKUP($E387,$R$3:$Z$70,5,FALSE)</f>
        <v>OIG</v>
      </c>
      <c r="N387" s="57">
        <f>VLOOKUP($E387,$R$3:$Z$70,6,FALSE)</f>
        <v>0</v>
      </c>
      <c r="O387" s="57" t="str">
        <f>VLOOKUP($E387,$R$3:$Z$70,7,FALSE)</f>
        <v>Investment Companies</v>
      </c>
      <c r="P387" s="57" t="str">
        <f>VLOOKUP($E387,$R$3:$Z$70,8,FALSE)</f>
        <v>Guernsey</v>
      </c>
    </row>
    <row r="388" spans="1:16" x14ac:dyDescent="0.2">
      <c r="A388" s="63">
        <v>10062929608</v>
      </c>
      <c r="B388" s="57" t="s">
        <v>499</v>
      </c>
      <c r="C388" s="64">
        <v>4826028845</v>
      </c>
      <c r="D388" s="59">
        <v>41395</v>
      </c>
      <c r="E388" s="63">
        <v>10062929608</v>
      </c>
      <c r="F388" s="71">
        <v>75</v>
      </c>
      <c r="G388" s="57" t="str">
        <f t="shared" ref="G388:G451" si="12">VLOOKUP(F388,$AL$2:$AM$4,2,TRUE)</f>
        <v>Low</v>
      </c>
      <c r="H388" s="71">
        <v>0</v>
      </c>
      <c r="I388" s="57" t="s">
        <v>59</v>
      </c>
      <c r="J388" s="57" t="s">
        <v>56</v>
      </c>
      <c r="K388" s="57" t="str">
        <f>VLOOKUP($E388,$R$3:$Z$70,2,FALSE)</f>
        <v>PARAGON RESOURCES PLC (Noventa Ltd prior to 06/2013)</v>
      </c>
      <c r="L388" s="59">
        <f>VLOOKUP($E388,$R$3:$Z$70,4,FALSE)</f>
        <v>41395</v>
      </c>
      <c r="M388" s="57" t="str">
        <f>VLOOKUP($E388,$R$3:$Z$70,5,FALSE)</f>
        <v>PAR</v>
      </c>
      <c r="N388" s="57" t="str">
        <f>VLOOKUP($E388,$R$3:$Z$70,6,FALSE)</f>
        <v>FTSE AIM(GBP)</v>
      </c>
      <c r="O388" s="57" t="str">
        <f>VLOOKUP($E388,$R$3:$Z$70,7,FALSE)</f>
        <v>Mining</v>
      </c>
      <c r="P388" s="57" t="str">
        <f>VLOOKUP($E388,$R$3:$Z$70,8,FALSE)</f>
        <v>Jersey</v>
      </c>
    </row>
    <row r="389" spans="1:16" x14ac:dyDescent="0.2">
      <c r="A389" s="63">
        <v>5693507164</v>
      </c>
      <c r="B389" s="57" t="s">
        <v>134</v>
      </c>
      <c r="C389" s="64">
        <v>132389828</v>
      </c>
      <c r="D389" s="59">
        <v>41334</v>
      </c>
      <c r="E389" s="63">
        <v>5693507164</v>
      </c>
      <c r="F389" s="71">
        <v>142</v>
      </c>
      <c r="G389" s="57" t="str">
        <f t="shared" si="12"/>
        <v>Middle</v>
      </c>
      <c r="H389" s="71">
        <v>0</v>
      </c>
      <c r="I389" s="57" t="s">
        <v>46</v>
      </c>
      <c r="J389" s="57" t="s">
        <v>40</v>
      </c>
      <c r="K389" s="57" t="str">
        <f>VLOOKUP($E389,$R$3:$Z$70,2,FALSE)</f>
        <v>ASSURA GROUP LTD (Medical Property Investment Fund Ltd prior to 11/2006)</v>
      </c>
      <c r="L389" s="59">
        <f>VLOOKUP($E389,$R$3:$Z$70,4,FALSE)</f>
        <v>41334</v>
      </c>
      <c r="M389" s="57" t="str">
        <f>VLOOKUP($E389,$R$3:$Z$70,5,FALSE)</f>
        <v>AGR</v>
      </c>
      <c r="N389" s="57">
        <f>VLOOKUP($E389,$R$3:$Z$70,6,FALSE)</f>
        <v>0</v>
      </c>
      <c r="O389" s="57" t="str">
        <f>VLOOKUP($E389,$R$3:$Z$70,7,FALSE)</f>
        <v>Real Estate</v>
      </c>
      <c r="P389" s="57" t="str">
        <f>VLOOKUP($E389,$R$3:$Z$70,8,FALSE)</f>
        <v>Guernsey</v>
      </c>
    </row>
    <row r="390" spans="1:16" x14ac:dyDescent="0.2">
      <c r="A390" s="63">
        <v>92231311118</v>
      </c>
      <c r="B390" s="57" t="s">
        <v>298</v>
      </c>
      <c r="C390" s="64">
        <v>950610855</v>
      </c>
      <c r="D390" s="59">
        <v>41334</v>
      </c>
      <c r="E390" s="63">
        <v>92231311118</v>
      </c>
      <c r="F390" s="71">
        <v>169</v>
      </c>
      <c r="G390" s="57" t="str">
        <f t="shared" si="12"/>
        <v>Middle</v>
      </c>
      <c r="H390" s="71">
        <v>0</v>
      </c>
      <c r="I390" s="57" t="s">
        <v>234</v>
      </c>
      <c r="J390" s="57" t="s">
        <v>40</v>
      </c>
      <c r="K390" s="57" t="str">
        <f>VLOOKUP($E390,$R$3:$Z$70,2,FALSE)</f>
        <v>EXPERIAN PLC (Experian Group Ltd prior to 07/2008)</v>
      </c>
      <c r="L390" s="59">
        <f>VLOOKUP($E390,$R$3:$Z$70,4,FALSE)</f>
        <v>41334</v>
      </c>
      <c r="M390" s="57" t="str">
        <f>VLOOKUP($E390,$R$3:$Z$70,5,FALSE)</f>
        <v>EXPN</v>
      </c>
      <c r="N390" s="57" t="str">
        <f>VLOOKUP($E390,$R$3:$Z$70,6,FALSE)</f>
        <v>FTSE 100 (GBP)</v>
      </c>
      <c r="O390" s="57" t="str">
        <f>VLOOKUP($E390,$R$3:$Z$70,7,FALSE)</f>
        <v>Business Services</v>
      </c>
      <c r="P390" s="57" t="str">
        <f>VLOOKUP($E390,$R$3:$Z$70,8,FALSE)</f>
        <v>Jersey</v>
      </c>
    </row>
    <row r="391" spans="1:16" x14ac:dyDescent="0.2">
      <c r="A391" s="63">
        <v>61851211498</v>
      </c>
      <c r="B391" s="57" t="s">
        <v>199</v>
      </c>
      <c r="C391" s="64">
        <v>99232268</v>
      </c>
      <c r="D391" s="59">
        <v>41306</v>
      </c>
      <c r="E391" s="63">
        <v>61851211498</v>
      </c>
      <c r="F391" s="71">
        <v>230</v>
      </c>
      <c r="G391" s="57" t="str">
        <f t="shared" si="12"/>
        <v>Middle</v>
      </c>
      <c r="H391" s="71">
        <v>0</v>
      </c>
      <c r="I391" s="57" t="s">
        <v>89</v>
      </c>
      <c r="J391" s="57" t="s">
        <v>40</v>
      </c>
      <c r="K391" s="57" t="str">
        <f>VLOOKUP($E391,$R$3:$Z$70,2,FALSE)</f>
        <v>C&amp;C GROUP PLC</v>
      </c>
      <c r="L391" s="59">
        <f>VLOOKUP($E391,$R$3:$Z$70,4,FALSE)</f>
        <v>41306</v>
      </c>
      <c r="M391" s="57" t="str">
        <f>VLOOKUP($E391,$R$3:$Z$70,5,FALSE)</f>
        <v>GCC</v>
      </c>
      <c r="N391" s="57" t="str">
        <f>VLOOKUP($E391,$R$3:$Z$70,6,FALSE)</f>
        <v xml:space="preserve">ISEQ OVERALL </v>
      </c>
      <c r="O391" s="57" t="str">
        <f>VLOOKUP($E391,$R$3:$Z$70,7,FALSE)</f>
        <v>Beverages</v>
      </c>
      <c r="P391" s="57" t="str">
        <f>VLOOKUP($E391,$R$3:$Z$70,8,FALSE)</f>
        <v>Republic Of Ireland</v>
      </c>
    </row>
    <row r="392" spans="1:16" x14ac:dyDescent="0.2">
      <c r="A392" s="63">
        <v>9811997164</v>
      </c>
      <c r="B392" s="57" t="s">
        <v>42</v>
      </c>
      <c r="C392" s="64">
        <v>127555791</v>
      </c>
      <c r="D392" s="59">
        <v>41334</v>
      </c>
      <c r="E392" s="63">
        <v>9811997164</v>
      </c>
      <c r="F392" s="71">
        <v>50</v>
      </c>
      <c r="G392" s="57" t="str">
        <f t="shared" si="12"/>
        <v>Low</v>
      </c>
      <c r="H392" s="71">
        <v>0</v>
      </c>
      <c r="I392" s="57" t="s">
        <v>39</v>
      </c>
      <c r="J392" s="57" t="s">
        <v>40</v>
      </c>
      <c r="K392" s="57" t="str">
        <f>VLOOKUP($E392,$R$3:$Z$70,2,FALSE)</f>
        <v>3I INFRASTRUCTURE PLC (3i Infrastructure Ltd prior to 07/2008)</v>
      </c>
      <c r="L392" s="59">
        <f>VLOOKUP($E392,$R$3:$Z$70,4,FALSE)</f>
        <v>41334</v>
      </c>
      <c r="M392" s="57" t="str">
        <f>VLOOKUP($E392,$R$3:$Z$70,5,FALSE)</f>
        <v>3IN</v>
      </c>
      <c r="N392" s="57" t="str">
        <f>VLOOKUP($E392,$R$3:$Z$70,6,FALSE)</f>
        <v>FTSE 250(GBP)</v>
      </c>
      <c r="O392" s="57" t="str">
        <f>VLOOKUP($E392,$R$3:$Z$70,7,FALSE)</f>
        <v>Speciality &amp; Other Finance</v>
      </c>
      <c r="P392" s="57" t="str">
        <f>VLOOKUP($E392,$R$3:$Z$70,8,FALSE)</f>
        <v>Jersey</v>
      </c>
    </row>
    <row r="393" spans="1:16" x14ac:dyDescent="0.2">
      <c r="A393" s="63">
        <v>92231311118</v>
      </c>
      <c r="B393" s="57" t="s">
        <v>293</v>
      </c>
      <c r="C393" s="64">
        <v>151861426</v>
      </c>
      <c r="D393" s="59">
        <v>41334</v>
      </c>
      <c r="E393" s="63">
        <v>92231311118</v>
      </c>
      <c r="F393" s="71">
        <v>292</v>
      </c>
      <c r="G393" s="57" t="str">
        <f t="shared" si="12"/>
        <v>High</v>
      </c>
      <c r="H393" s="71">
        <v>0</v>
      </c>
      <c r="I393" s="57" t="s">
        <v>183</v>
      </c>
      <c r="J393" s="57" t="s">
        <v>40</v>
      </c>
      <c r="K393" s="57" t="str">
        <f>VLOOKUP($E393,$R$3:$Z$70,2,FALSE)</f>
        <v>EXPERIAN PLC (Experian Group Ltd prior to 07/2008)</v>
      </c>
      <c r="L393" s="59">
        <f>VLOOKUP($E393,$R$3:$Z$70,4,FALSE)</f>
        <v>41334</v>
      </c>
      <c r="M393" s="57" t="str">
        <f>VLOOKUP($E393,$R$3:$Z$70,5,FALSE)</f>
        <v>EXPN</v>
      </c>
      <c r="N393" s="57" t="str">
        <f>VLOOKUP($E393,$R$3:$Z$70,6,FALSE)</f>
        <v>FTSE 100 (GBP)</v>
      </c>
      <c r="O393" s="57" t="str">
        <f>VLOOKUP($E393,$R$3:$Z$70,7,FALSE)</f>
        <v>Business Services</v>
      </c>
      <c r="P393" s="57" t="str">
        <f>VLOOKUP($E393,$R$3:$Z$70,8,FALSE)</f>
        <v>Jersey</v>
      </c>
    </row>
    <row r="394" spans="1:16" x14ac:dyDescent="0.2">
      <c r="A394" s="63">
        <v>88776231</v>
      </c>
      <c r="B394" s="57" t="s">
        <v>182</v>
      </c>
      <c r="C394" s="64">
        <v>5532695122</v>
      </c>
      <c r="D394" s="59">
        <v>41334</v>
      </c>
      <c r="E394" s="63">
        <v>88776231</v>
      </c>
      <c r="F394" s="71">
        <v>771</v>
      </c>
      <c r="G394" s="57" t="str">
        <f t="shared" si="12"/>
        <v>High</v>
      </c>
      <c r="H394" s="71">
        <v>0</v>
      </c>
      <c r="I394" s="57" t="s">
        <v>183</v>
      </c>
      <c r="J394" s="57" t="s">
        <v>40</v>
      </c>
      <c r="K394" s="57" t="str">
        <f>VLOOKUP($E394,$R$3:$Z$70,2,FALSE)</f>
        <v>BT GROUP PLC</v>
      </c>
      <c r="L394" s="59">
        <f>VLOOKUP($E394,$R$3:$Z$70,4,FALSE)</f>
        <v>41334</v>
      </c>
      <c r="M394" s="57" t="str">
        <f>VLOOKUP($E394,$R$3:$Z$70,5,FALSE)</f>
        <v xml:space="preserve">BT.A, </v>
      </c>
      <c r="N394" s="57" t="str">
        <f>VLOOKUP($E394,$R$3:$Z$70,6,FALSE)</f>
        <v>EUROTOP 100, FTSE 100 (GBP), FTSE TECHMARK ALL-SHARE</v>
      </c>
      <c r="O394" s="57" t="str">
        <f>VLOOKUP($E394,$R$3:$Z$70,7,FALSE)</f>
        <v>Telecommunication Services</v>
      </c>
      <c r="P394" s="57" t="str">
        <f>VLOOKUP($E394,$R$3:$Z$70,8,FALSE)</f>
        <v>United Kingdom - England</v>
      </c>
    </row>
    <row r="395" spans="1:16" x14ac:dyDescent="0.2">
      <c r="A395" s="63">
        <v>288904838</v>
      </c>
      <c r="B395" s="57" t="s">
        <v>443</v>
      </c>
      <c r="C395" s="64">
        <v>217169383</v>
      </c>
      <c r="D395" s="59">
        <v>41334</v>
      </c>
      <c r="E395" s="63">
        <v>288904838</v>
      </c>
      <c r="F395" s="71">
        <v>563</v>
      </c>
      <c r="G395" s="57" t="str">
        <f t="shared" si="12"/>
        <v>High</v>
      </c>
      <c r="H395" s="71">
        <v>0</v>
      </c>
      <c r="I395" s="57" t="s">
        <v>89</v>
      </c>
      <c r="J395" s="57" t="s">
        <v>40</v>
      </c>
      <c r="K395" s="57" t="str">
        <f>VLOOKUP($E395,$R$3:$Z$70,2,FALSE)</f>
        <v>NATIONAL GRID PLC (National Grid Transco prior to 07/2005)</v>
      </c>
      <c r="L395" s="59">
        <f>VLOOKUP($E395,$R$3:$Z$70,4,FALSE)</f>
        <v>41334</v>
      </c>
      <c r="M395" s="57" t="str">
        <f>VLOOKUP($E395,$R$3:$Z$70,5,FALSE)</f>
        <v>NG., NGG</v>
      </c>
      <c r="N395" s="57" t="str">
        <f>VLOOKUP($E395,$R$3:$Z$70,6,FALSE)</f>
        <v>EUROTOP 100, FTSE 100 (GBP)</v>
      </c>
      <c r="O395" s="57" t="str">
        <f>VLOOKUP($E395,$R$3:$Z$70,7,FALSE)</f>
        <v>Electricity</v>
      </c>
      <c r="P395" s="57" t="str">
        <f>VLOOKUP($E395,$R$3:$Z$70,8,FALSE)</f>
        <v>United Kingdom - England</v>
      </c>
    </row>
    <row r="396" spans="1:16" x14ac:dyDescent="0.2">
      <c r="A396" s="63">
        <v>431027822</v>
      </c>
      <c r="B396" s="57" t="s">
        <v>694</v>
      </c>
      <c r="C396" s="64">
        <v>1112712612</v>
      </c>
      <c r="D396" s="59">
        <v>41395</v>
      </c>
      <c r="E396" s="63">
        <v>431027822</v>
      </c>
      <c r="F396" s="71">
        <v>0</v>
      </c>
      <c r="G396" s="57" t="str">
        <f t="shared" si="12"/>
        <v>Low</v>
      </c>
      <c r="H396" s="71">
        <v>0</v>
      </c>
      <c r="I396" s="57" t="s">
        <v>46</v>
      </c>
      <c r="J396" s="57" t="s">
        <v>40</v>
      </c>
      <c r="K396" s="57" t="str">
        <f>VLOOKUP($E396,$R$3:$Z$70,2,FALSE)</f>
        <v>XSTRATA PLC (De-listed 05/2013)</v>
      </c>
      <c r="L396" s="59">
        <f>VLOOKUP($E396,$R$3:$Z$70,4,FALSE)</f>
        <v>41395</v>
      </c>
      <c r="M396" s="57" t="str">
        <f>VLOOKUP($E396,$R$3:$Z$70,5,FALSE)</f>
        <v>XTA</v>
      </c>
      <c r="N396" s="57">
        <f>VLOOKUP($E396,$R$3:$Z$70,6,FALSE)</f>
        <v>0</v>
      </c>
      <c r="O396" s="57" t="str">
        <f>VLOOKUP($E396,$R$3:$Z$70,7,FALSE)</f>
        <v>Mining</v>
      </c>
      <c r="P396" s="57" t="str">
        <f>VLOOKUP($E396,$R$3:$Z$70,8,FALSE)</f>
        <v>Switzerland</v>
      </c>
    </row>
    <row r="397" spans="1:16" x14ac:dyDescent="0.2">
      <c r="A397" s="63">
        <v>391982606</v>
      </c>
      <c r="B397" s="57" t="s">
        <v>625</v>
      </c>
      <c r="C397" s="64">
        <v>8113911537</v>
      </c>
      <c r="D397" s="59">
        <v>41306</v>
      </c>
      <c r="E397" s="63">
        <v>391982606</v>
      </c>
      <c r="F397" s="71">
        <v>717</v>
      </c>
      <c r="G397" s="57" t="str">
        <f t="shared" si="12"/>
        <v>High</v>
      </c>
      <c r="H397" s="71">
        <v>0</v>
      </c>
      <c r="I397" s="57" t="s">
        <v>89</v>
      </c>
      <c r="J397" s="57" t="s">
        <v>40</v>
      </c>
      <c r="K397" s="57" t="str">
        <f>VLOOKUP($E397,$R$3:$Z$70,2,FALSE)</f>
        <v>TESCO PLC</v>
      </c>
      <c r="L397" s="59">
        <f>VLOOKUP($E397,$R$3:$Z$70,4,FALSE)</f>
        <v>41306</v>
      </c>
      <c r="M397" s="57" t="str">
        <f>VLOOKUP($E397,$R$3:$Z$70,5,FALSE)</f>
        <v>TSCO</v>
      </c>
      <c r="N397" s="57" t="str">
        <f>VLOOKUP($E397,$R$3:$Z$70,6,FALSE)</f>
        <v>EUROTOP 100, FTSE 100 (GBP)</v>
      </c>
      <c r="O397" s="57" t="str">
        <f>VLOOKUP($E397,$R$3:$Z$70,7,FALSE)</f>
        <v>Food &amp; Drug Retailers</v>
      </c>
      <c r="P397" s="57" t="str">
        <f>VLOOKUP($E397,$R$3:$Z$70,8,FALSE)</f>
        <v>United Kingdom - England</v>
      </c>
    </row>
    <row r="398" spans="1:16" x14ac:dyDescent="0.2">
      <c r="A398" s="63">
        <v>419506681</v>
      </c>
      <c r="B398" s="57" t="s">
        <v>659</v>
      </c>
      <c r="C398" s="64">
        <v>116047095</v>
      </c>
      <c r="D398" s="59">
        <v>41334</v>
      </c>
      <c r="E398" s="63">
        <v>419506681</v>
      </c>
      <c r="F398" s="71">
        <v>186</v>
      </c>
      <c r="G398" s="57" t="str">
        <f t="shared" si="12"/>
        <v>Middle</v>
      </c>
      <c r="H398" s="71">
        <v>0</v>
      </c>
      <c r="I398" s="57" t="s">
        <v>39</v>
      </c>
      <c r="J398" s="57" t="s">
        <v>40</v>
      </c>
      <c r="K398" s="57" t="str">
        <f>VLOOKUP($E398,$R$3:$Z$70,2,FALSE)</f>
        <v>VODAFONE GROUP PLC (Vodafone Airtouch PLC prior to 07/2000)</v>
      </c>
      <c r="L398" s="59">
        <f>VLOOKUP($E398,$R$3:$Z$70,4,FALSE)</f>
        <v>41334</v>
      </c>
      <c r="M398" s="57" t="str">
        <f>VLOOKUP($E398,$R$3:$Z$70,5,FALSE)</f>
        <v>VOD</v>
      </c>
      <c r="N398" s="57" t="str">
        <f>VLOOKUP($E398,$R$3:$Z$70,6,FALSE)</f>
        <v>EUROTOP 100, FTSE 100 (GBP), FTSE TECHMARK ALL-SHARE, NASDAQ 100</v>
      </c>
      <c r="O398" s="57" t="str">
        <f>VLOOKUP($E398,$R$3:$Z$70,7,FALSE)</f>
        <v>Telecommunication Services</v>
      </c>
      <c r="P398" s="57" t="str">
        <f>VLOOKUP($E398,$R$3:$Z$70,8,FALSE)</f>
        <v>United Kingdom - England</v>
      </c>
    </row>
    <row r="399" spans="1:16" x14ac:dyDescent="0.2">
      <c r="A399" s="63">
        <v>431027822</v>
      </c>
      <c r="B399" s="57" t="s">
        <v>696</v>
      </c>
      <c r="C399" s="64">
        <v>204958427</v>
      </c>
      <c r="D399" s="59">
        <v>41395</v>
      </c>
      <c r="E399" s="63">
        <v>431027822</v>
      </c>
      <c r="F399" s="71">
        <v>0</v>
      </c>
      <c r="G399" s="57" t="str">
        <f t="shared" si="12"/>
        <v>Low</v>
      </c>
      <c r="H399" s="71">
        <v>0</v>
      </c>
      <c r="I399" s="57" t="s">
        <v>39</v>
      </c>
      <c r="J399" s="57" t="s">
        <v>40</v>
      </c>
      <c r="K399" s="57" t="str">
        <f>VLOOKUP($E399,$R$3:$Z$70,2,FALSE)</f>
        <v>XSTRATA PLC (De-listed 05/2013)</v>
      </c>
      <c r="L399" s="59">
        <f>VLOOKUP($E399,$R$3:$Z$70,4,FALSE)</f>
        <v>41395</v>
      </c>
      <c r="M399" s="57" t="str">
        <f>VLOOKUP($E399,$R$3:$Z$70,5,FALSE)</f>
        <v>XTA</v>
      </c>
      <c r="N399" s="57">
        <f>VLOOKUP($E399,$R$3:$Z$70,6,FALSE)</f>
        <v>0</v>
      </c>
      <c r="O399" s="57" t="str">
        <f>VLOOKUP($E399,$R$3:$Z$70,7,FALSE)</f>
        <v>Mining</v>
      </c>
      <c r="P399" s="57" t="str">
        <f>VLOOKUP($E399,$R$3:$Z$70,8,FALSE)</f>
        <v>Switzerland</v>
      </c>
    </row>
    <row r="400" spans="1:16" x14ac:dyDescent="0.2">
      <c r="A400" s="63">
        <v>93892312339</v>
      </c>
      <c r="B400" s="57" t="s">
        <v>512</v>
      </c>
      <c r="C400" s="64">
        <v>5458773894</v>
      </c>
      <c r="D400" s="59">
        <v>41334</v>
      </c>
      <c r="E400" s="63">
        <v>93892312339</v>
      </c>
      <c r="F400" s="71">
        <v>1150</v>
      </c>
      <c r="G400" s="57" t="str">
        <f t="shared" si="12"/>
        <v>High</v>
      </c>
      <c r="H400" s="71">
        <v>0</v>
      </c>
      <c r="I400" s="57" t="s">
        <v>217</v>
      </c>
      <c r="J400" s="57" t="s">
        <v>56</v>
      </c>
      <c r="K400" s="57" t="str">
        <f>VLOOKUP($E400,$R$3:$Z$70,2,FALSE)</f>
        <v>PROSPERITY MINERALS HOLDINGS LTD (De-listed 10/2013)</v>
      </c>
      <c r="L400" s="59">
        <f>VLOOKUP($E400,$R$3:$Z$70,4,FALSE)</f>
        <v>41334</v>
      </c>
      <c r="M400" s="57" t="str">
        <f>VLOOKUP($E400,$R$3:$Z$70,5,FALSE)</f>
        <v>PMHL</v>
      </c>
      <c r="N400" s="57">
        <f>VLOOKUP($E400,$R$3:$Z$70,6,FALSE)</f>
        <v>0</v>
      </c>
      <c r="O400" s="57" t="str">
        <f>VLOOKUP($E400,$R$3:$Z$70,7,FALSE)</f>
        <v>Construction &amp; Building Materials</v>
      </c>
      <c r="P400" s="57" t="str">
        <f>VLOOKUP($E400,$R$3:$Z$70,8,FALSE)</f>
        <v>Jersey</v>
      </c>
    </row>
    <row r="401" spans="1:16" x14ac:dyDescent="0.2">
      <c r="A401" s="63">
        <v>93892312339</v>
      </c>
      <c r="B401" s="57" t="s">
        <v>512</v>
      </c>
      <c r="C401" s="64">
        <v>5458773894</v>
      </c>
      <c r="D401" s="59">
        <v>41548</v>
      </c>
      <c r="E401" s="63">
        <v>93892312339</v>
      </c>
      <c r="F401" s="71">
        <v>0</v>
      </c>
      <c r="G401" s="57" t="str">
        <f t="shared" si="12"/>
        <v>Low</v>
      </c>
      <c r="H401" s="71">
        <v>0</v>
      </c>
      <c r="I401" s="57" t="s">
        <v>217</v>
      </c>
      <c r="J401" s="57" t="s">
        <v>56</v>
      </c>
      <c r="K401" s="57" t="str">
        <f>VLOOKUP($E401,$R$3:$Z$70,2,FALSE)</f>
        <v>PROSPERITY MINERALS HOLDINGS LTD (De-listed 10/2013)</v>
      </c>
      <c r="L401" s="59">
        <f>VLOOKUP($E401,$R$3:$Z$70,4,FALSE)</f>
        <v>41334</v>
      </c>
      <c r="M401" s="57" t="str">
        <f>VLOOKUP($E401,$R$3:$Z$70,5,FALSE)</f>
        <v>PMHL</v>
      </c>
      <c r="N401" s="57">
        <f>VLOOKUP($E401,$R$3:$Z$70,6,FALSE)</f>
        <v>0</v>
      </c>
      <c r="O401" s="57" t="str">
        <f>VLOOKUP($E401,$R$3:$Z$70,7,FALSE)</f>
        <v>Construction &amp; Building Materials</v>
      </c>
      <c r="P401" s="57" t="str">
        <f>VLOOKUP($E401,$R$3:$Z$70,8,FALSE)</f>
        <v>Jersey</v>
      </c>
    </row>
    <row r="402" spans="1:16" x14ac:dyDescent="0.2">
      <c r="A402" s="63">
        <v>5370281477</v>
      </c>
      <c r="B402" s="57" t="s">
        <v>399</v>
      </c>
      <c r="C402" s="64">
        <v>53529812928</v>
      </c>
      <c r="D402" s="59">
        <v>41365</v>
      </c>
      <c r="E402" s="63">
        <v>5370281477</v>
      </c>
      <c r="F402" s="71">
        <v>0</v>
      </c>
      <c r="G402" s="57" t="str">
        <f t="shared" si="12"/>
        <v>Low</v>
      </c>
      <c r="H402" s="71">
        <v>0</v>
      </c>
      <c r="I402" s="57" t="s">
        <v>44</v>
      </c>
      <c r="J402" s="57" t="s">
        <v>40</v>
      </c>
      <c r="K402" s="57" t="str">
        <f>VLOOKUP($E402,$R$3:$Z$70,2,FALSE)</f>
        <v>ISIS PROPERTY TRUST LTD (De-listed 04/2013)</v>
      </c>
      <c r="L402" s="59">
        <f>VLOOKUP($E402,$R$3:$Z$70,4,FALSE)</f>
        <v>41365</v>
      </c>
      <c r="M402" s="57" t="str">
        <f>VLOOKUP($E402,$R$3:$Z$70,5,FALSE)</f>
        <v>IPT</v>
      </c>
      <c r="N402" s="57">
        <f>VLOOKUP($E402,$R$3:$Z$70,6,FALSE)</f>
        <v>0</v>
      </c>
      <c r="O402" s="57" t="str">
        <f>VLOOKUP($E402,$R$3:$Z$70,7,FALSE)</f>
        <v>Real Estate</v>
      </c>
      <c r="P402" s="57" t="str">
        <f>VLOOKUP($E402,$R$3:$Z$70,8,FALSE)</f>
        <v>Guernsey</v>
      </c>
    </row>
    <row r="403" spans="1:16" x14ac:dyDescent="0.2">
      <c r="A403" s="63">
        <v>8806927400</v>
      </c>
      <c r="B403" s="57" t="s">
        <v>399</v>
      </c>
      <c r="C403" s="64">
        <v>53529812928</v>
      </c>
      <c r="D403" s="59">
        <v>41334</v>
      </c>
      <c r="E403" s="63">
        <v>8806927400</v>
      </c>
      <c r="F403" s="71">
        <v>53</v>
      </c>
      <c r="G403" s="57" t="str">
        <f t="shared" si="12"/>
        <v>Low</v>
      </c>
      <c r="H403" s="71">
        <v>0</v>
      </c>
      <c r="I403" s="57" t="s">
        <v>44</v>
      </c>
      <c r="J403" s="57" t="s">
        <v>40</v>
      </c>
      <c r="K403" s="57" t="str">
        <f>VLOOKUP($E403,$R$3:$Z$70,2,FALSE)</f>
        <v>TRINITY CAPITAL PLC (Trikona Trinity Capital PLC prior to 08/2010) (Trinity Capital Plc prior to 11/2007)</v>
      </c>
      <c r="L403" s="59">
        <f>VLOOKUP($E403,$R$3:$Z$70,4,FALSE)</f>
        <v>41334</v>
      </c>
      <c r="M403" s="57" t="str">
        <f>VLOOKUP($E403,$R$3:$Z$70,5,FALSE)</f>
        <v>TRC</v>
      </c>
      <c r="N403" s="57" t="str">
        <f>VLOOKUP($E403,$R$3:$Z$70,6,FALSE)</f>
        <v>FTSE AIM(GBP)</v>
      </c>
      <c r="O403" s="57" t="str">
        <f>VLOOKUP($E403,$R$3:$Z$70,7,FALSE)</f>
        <v>Real Estate</v>
      </c>
      <c r="P403" s="57" t="str">
        <f>VLOOKUP($E403,$R$3:$Z$70,8,FALSE)</f>
        <v>Isle Of Man</v>
      </c>
    </row>
    <row r="404" spans="1:16" x14ac:dyDescent="0.2">
      <c r="A404" s="63">
        <v>419506681</v>
      </c>
      <c r="B404" s="57" t="s">
        <v>657</v>
      </c>
      <c r="C404" s="64">
        <v>52753312397</v>
      </c>
      <c r="D404" s="59">
        <v>41334</v>
      </c>
      <c r="E404" s="63">
        <v>419506681</v>
      </c>
      <c r="F404" s="71">
        <v>682</v>
      </c>
      <c r="G404" s="57" t="str">
        <f t="shared" si="12"/>
        <v>High</v>
      </c>
      <c r="H404" s="71">
        <v>449</v>
      </c>
      <c r="I404" s="57" t="s">
        <v>658</v>
      </c>
      <c r="J404" s="57" t="s">
        <v>56</v>
      </c>
      <c r="K404" s="57" t="str">
        <f>VLOOKUP($E404,$R$3:$Z$70,2,FALSE)</f>
        <v>VODAFONE GROUP PLC (Vodafone Airtouch PLC prior to 07/2000)</v>
      </c>
      <c r="L404" s="59">
        <f>VLOOKUP($E404,$R$3:$Z$70,4,FALSE)</f>
        <v>41334</v>
      </c>
      <c r="M404" s="57" t="str">
        <f>VLOOKUP($E404,$R$3:$Z$70,5,FALSE)</f>
        <v>VOD</v>
      </c>
      <c r="N404" s="57" t="str">
        <f>VLOOKUP($E404,$R$3:$Z$70,6,FALSE)</f>
        <v>EUROTOP 100, FTSE 100 (GBP), FTSE TECHMARK ALL-SHARE, NASDAQ 100</v>
      </c>
      <c r="O404" s="57" t="str">
        <f>VLOOKUP($E404,$R$3:$Z$70,7,FALSE)</f>
        <v>Telecommunication Services</v>
      </c>
      <c r="P404" s="57" t="str">
        <f>VLOOKUP($E404,$R$3:$Z$70,8,FALSE)</f>
        <v>United Kingdom - England</v>
      </c>
    </row>
    <row r="405" spans="1:16" x14ac:dyDescent="0.2">
      <c r="A405" s="63">
        <v>3569711015</v>
      </c>
      <c r="B405" s="57" t="s">
        <v>575</v>
      </c>
      <c r="C405" s="64">
        <v>6065212590</v>
      </c>
      <c r="D405" s="59">
        <v>41426</v>
      </c>
      <c r="E405" s="63">
        <v>3569711015</v>
      </c>
      <c r="F405" s="71">
        <v>797</v>
      </c>
      <c r="G405" s="57" t="str">
        <f t="shared" si="12"/>
        <v>High</v>
      </c>
      <c r="H405" s="71">
        <v>0</v>
      </c>
      <c r="I405" s="57" t="s">
        <v>576</v>
      </c>
      <c r="J405" s="57" t="s">
        <v>56</v>
      </c>
      <c r="K405" s="57" t="str">
        <f>VLOOKUP($E405,$R$3:$Z$70,2,FALSE)</f>
        <v>SEAGATE TECHNOLOGY PLC (Seagate Technology prior to 07/2010)</v>
      </c>
      <c r="L405" s="59">
        <f>VLOOKUP($E405,$R$3:$Z$70,4,FALSE)</f>
        <v>41426</v>
      </c>
      <c r="M405" s="57" t="str">
        <f>VLOOKUP($E405,$R$3:$Z$70,5,FALSE)</f>
        <v>STX</v>
      </c>
      <c r="N405" s="57" t="str">
        <f>VLOOKUP($E405,$R$3:$Z$70,6,FALSE)</f>
        <v>NASDAQ 100, S&amp;P 500</v>
      </c>
      <c r="O405" s="57" t="str">
        <f>VLOOKUP($E405,$R$3:$Z$70,7,FALSE)</f>
        <v>Engineering &amp; Machinery</v>
      </c>
      <c r="P405" s="57" t="str">
        <f>VLOOKUP($E405,$R$3:$Z$70,8,FALSE)</f>
        <v>Republic Of Ireland</v>
      </c>
    </row>
    <row r="406" spans="1:16" x14ac:dyDescent="0.2">
      <c r="A406" s="63">
        <v>61851211498</v>
      </c>
      <c r="B406" s="57" t="s">
        <v>190</v>
      </c>
      <c r="C406" s="64">
        <v>4902909527</v>
      </c>
      <c r="D406" s="59">
        <v>41306</v>
      </c>
      <c r="E406" s="63">
        <v>61851211498</v>
      </c>
      <c r="F406" s="71">
        <v>719</v>
      </c>
      <c r="G406" s="57" t="str">
        <f t="shared" si="12"/>
        <v>High</v>
      </c>
      <c r="H406" s="71">
        <v>0</v>
      </c>
      <c r="I406" s="57" t="s">
        <v>191</v>
      </c>
      <c r="J406" s="57" t="s">
        <v>56</v>
      </c>
      <c r="K406" s="57" t="str">
        <f>VLOOKUP($E406,$R$3:$Z$70,2,FALSE)</f>
        <v>C&amp;C GROUP PLC</v>
      </c>
      <c r="L406" s="59">
        <f>VLOOKUP($E406,$R$3:$Z$70,4,FALSE)</f>
        <v>41306</v>
      </c>
      <c r="M406" s="57" t="str">
        <f>VLOOKUP($E406,$R$3:$Z$70,5,FALSE)</f>
        <v>GCC</v>
      </c>
      <c r="N406" s="57" t="str">
        <f>VLOOKUP($E406,$R$3:$Z$70,6,FALSE)</f>
        <v xml:space="preserve">ISEQ OVERALL </v>
      </c>
      <c r="O406" s="57" t="str">
        <f>VLOOKUP($E406,$R$3:$Z$70,7,FALSE)</f>
        <v>Beverages</v>
      </c>
      <c r="P406" s="57" t="str">
        <f>VLOOKUP($E406,$R$3:$Z$70,8,FALSE)</f>
        <v>Republic Of Ireland</v>
      </c>
    </row>
    <row r="407" spans="1:16" x14ac:dyDescent="0.2">
      <c r="A407" s="63">
        <v>93711312216</v>
      </c>
      <c r="B407" s="57" t="s">
        <v>389</v>
      </c>
      <c r="C407" s="64">
        <v>1096211681</v>
      </c>
      <c r="D407" s="59">
        <v>41426</v>
      </c>
      <c r="E407" s="63">
        <v>93711312216</v>
      </c>
      <c r="F407" s="71">
        <v>0</v>
      </c>
      <c r="G407" s="57" t="str">
        <f t="shared" si="12"/>
        <v>Low</v>
      </c>
      <c r="H407" s="71">
        <v>0</v>
      </c>
      <c r="I407" s="57" t="s">
        <v>44</v>
      </c>
      <c r="J407" s="57" t="s">
        <v>40</v>
      </c>
      <c r="K407" s="57" t="str">
        <f>VLOOKUP($E407,$R$3:$Z$70,2,FALSE)</f>
        <v>ISHAAN REAL ESTATE PLC (De-listed 06/2013)</v>
      </c>
      <c r="L407" s="59">
        <f>VLOOKUP($E407,$R$3:$Z$70,4,FALSE)</f>
        <v>41426</v>
      </c>
      <c r="M407" s="57" t="str">
        <f>VLOOKUP($E407,$R$3:$Z$70,5,FALSE)</f>
        <v>ISH</v>
      </c>
      <c r="N407" s="57">
        <f>VLOOKUP($E407,$R$3:$Z$70,6,FALSE)</f>
        <v>0</v>
      </c>
      <c r="O407" s="57" t="str">
        <f>VLOOKUP($E407,$R$3:$Z$70,7,FALSE)</f>
        <v>Real Estate</v>
      </c>
      <c r="P407" s="57" t="str">
        <f>VLOOKUP($E407,$R$3:$Z$70,8,FALSE)</f>
        <v>Isle Of Man</v>
      </c>
    </row>
    <row r="408" spans="1:16" x14ac:dyDescent="0.2">
      <c r="A408" s="63">
        <v>288904838</v>
      </c>
      <c r="B408" s="57" t="s">
        <v>438</v>
      </c>
      <c r="C408" s="64">
        <v>73884934</v>
      </c>
      <c r="D408" s="59">
        <v>41334</v>
      </c>
      <c r="E408" s="63">
        <v>288904838</v>
      </c>
      <c r="F408" s="71">
        <v>1181</v>
      </c>
      <c r="G408" s="57" t="str">
        <f t="shared" si="12"/>
        <v>High</v>
      </c>
      <c r="H408" s="71">
        <v>1003</v>
      </c>
      <c r="I408" s="57" t="s">
        <v>373</v>
      </c>
      <c r="J408" s="57" t="s">
        <v>56</v>
      </c>
      <c r="K408" s="57" t="str">
        <f>VLOOKUP($E408,$R$3:$Z$70,2,FALSE)</f>
        <v>NATIONAL GRID PLC (National Grid Transco prior to 07/2005)</v>
      </c>
      <c r="L408" s="59">
        <f>VLOOKUP($E408,$R$3:$Z$70,4,FALSE)</f>
        <v>41334</v>
      </c>
      <c r="M408" s="57" t="str">
        <f>VLOOKUP($E408,$R$3:$Z$70,5,FALSE)</f>
        <v>NG., NGG</v>
      </c>
      <c r="N408" s="57" t="str">
        <f>VLOOKUP($E408,$R$3:$Z$70,6,FALSE)</f>
        <v>EUROTOP 100, FTSE 100 (GBP)</v>
      </c>
      <c r="O408" s="57" t="str">
        <f>VLOOKUP($E408,$R$3:$Z$70,7,FALSE)</f>
        <v>Electricity</v>
      </c>
      <c r="P408" s="57" t="str">
        <f>VLOOKUP($E408,$R$3:$Z$70,8,FALSE)</f>
        <v>United Kingdom - England</v>
      </c>
    </row>
    <row r="409" spans="1:16" x14ac:dyDescent="0.2">
      <c r="A409" s="63">
        <v>9811997164</v>
      </c>
      <c r="B409" s="57" t="s">
        <v>49</v>
      </c>
      <c r="C409" s="64">
        <v>5881589034</v>
      </c>
      <c r="D409" s="59">
        <v>41334</v>
      </c>
      <c r="E409" s="63">
        <v>9811997164</v>
      </c>
      <c r="F409" s="71">
        <v>53</v>
      </c>
      <c r="G409" s="57" t="str">
        <f t="shared" si="12"/>
        <v>Low</v>
      </c>
      <c r="H409" s="71">
        <v>0</v>
      </c>
      <c r="I409" s="57" t="s">
        <v>39</v>
      </c>
      <c r="J409" s="57" t="s">
        <v>40</v>
      </c>
      <c r="K409" s="57" t="str">
        <f>VLOOKUP($E409,$R$3:$Z$70,2,FALSE)</f>
        <v>3I INFRASTRUCTURE PLC (3i Infrastructure Ltd prior to 07/2008)</v>
      </c>
      <c r="L409" s="59">
        <f>VLOOKUP($E409,$R$3:$Z$70,4,FALSE)</f>
        <v>41334</v>
      </c>
      <c r="M409" s="57" t="str">
        <f>VLOOKUP($E409,$R$3:$Z$70,5,FALSE)</f>
        <v>3IN</v>
      </c>
      <c r="N409" s="57" t="str">
        <f>VLOOKUP($E409,$R$3:$Z$70,6,FALSE)</f>
        <v>FTSE 250(GBP)</v>
      </c>
      <c r="O409" s="57" t="str">
        <f>VLOOKUP($E409,$R$3:$Z$70,7,FALSE)</f>
        <v>Speciality &amp; Other Finance</v>
      </c>
      <c r="P409" s="57" t="str">
        <f>VLOOKUP($E409,$R$3:$Z$70,8,FALSE)</f>
        <v>Jersey</v>
      </c>
    </row>
    <row r="410" spans="1:16" x14ac:dyDescent="0.2">
      <c r="A410" s="63">
        <v>61851211498</v>
      </c>
      <c r="B410" s="57" t="s">
        <v>198</v>
      </c>
      <c r="C410" s="64">
        <v>5903699228</v>
      </c>
      <c r="D410" s="59">
        <v>41306</v>
      </c>
      <c r="E410" s="63">
        <v>61851211498</v>
      </c>
      <c r="F410" s="71">
        <v>57</v>
      </c>
      <c r="G410" s="57" t="str">
        <f t="shared" si="12"/>
        <v>Low</v>
      </c>
      <c r="H410" s="71">
        <v>0</v>
      </c>
      <c r="I410" s="57" t="s">
        <v>39</v>
      </c>
      <c r="J410" s="57" t="s">
        <v>40</v>
      </c>
      <c r="K410" s="57" t="str">
        <f>VLOOKUP($E410,$R$3:$Z$70,2,FALSE)</f>
        <v>C&amp;C GROUP PLC</v>
      </c>
      <c r="L410" s="59">
        <f>VLOOKUP($E410,$R$3:$Z$70,4,FALSE)</f>
        <v>41306</v>
      </c>
      <c r="M410" s="57" t="str">
        <f>VLOOKUP($E410,$R$3:$Z$70,5,FALSE)</f>
        <v>GCC</v>
      </c>
      <c r="N410" s="57" t="str">
        <f>VLOOKUP($E410,$R$3:$Z$70,6,FALSE)</f>
        <v xml:space="preserve">ISEQ OVERALL </v>
      </c>
      <c r="O410" s="57" t="str">
        <f>VLOOKUP($E410,$R$3:$Z$70,7,FALSE)</f>
        <v>Beverages</v>
      </c>
      <c r="P410" s="57" t="str">
        <f>VLOOKUP($E410,$R$3:$Z$70,8,FALSE)</f>
        <v>Republic Of Ireland</v>
      </c>
    </row>
    <row r="411" spans="1:16" x14ac:dyDescent="0.2">
      <c r="A411" s="63">
        <v>93891812339</v>
      </c>
      <c r="B411" s="57" t="s">
        <v>319</v>
      </c>
      <c r="C411" s="64">
        <v>94075212469</v>
      </c>
      <c r="D411" s="59">
        <v>41334</v>
      </c>
      <c r="E411" s="63">
        <v>93891812339</v>
      </c>
      <c r="F411" s="71">
        <v>20</v>
      </c>
      <c r="G411" s="57" t="str">
        <f t="shared" si="12"/>
        <v>Low</v>
      </c>
      <c r="H411" s="71">
        <v>0</v>
      </c>
      <c r="I411" s="57" t="s">
        <v>39</v>
      </c>
      <c r="J411" s="57" t="s">
        <v>40</v>
      </c>
      <c r="K411" s="57" t="str">
        <f>VLOOKUP($E411,$R$3:$Z$70,2,FALSE)</f>
        <v>GEONG INTERNATIONAL LTD</v>
      </c>
      <c r="L411" s="59">
        <f>VLOOKUP($E411,$R$3:$Z$70,4,FALSE)</f>
        <v>41334</v>
      </c>
      <c r="M411" s="57" t="str">
        <f>VLOOKUP($E411,$R$3:$Z$70,5,FALSE)</f>
        <v>GNG</v>
      </c>
      <c r="N411" s="57" t="str">
        <f>VLOOKUP($E411,$R$3:$Z$70,6,FALSE)</f>
        <v>FTSE AIM(GBP)</v>
      </c>
      <c r="O411" s="57" t="str">
        <f>VLOOKUP($E411,$R$3:$Z$70,7,FALSE)</f>
        <v>Software &amp; Computer Services</v>
      </c>
      <c r="P411" s="57" t="str">
        <f>VLOOKUP($E411,$R$3:$Z$70,8,FALSE)</f>
        <v>Jersey</v>
      </c>
    </row>
    <row r="412" spans="1:16" x14ac:dyDescent="0.2">
      <c r="A412" s="63">
        <v>391982606</v>
      </c>
      <c r="B412" s="57" t="s">
        <v>620</v>
      </c>
      <c r="C412" s="64">
        <v>196607716</v>
      </c>
      <c r="D412" s="59">
        <v>41306</v>
      </c>
      <c r="E412" s="63">
        <v>391982606</v>
      </c>
      <c r="F412" s="71">
        <v>196</v>
      </c>
      <c r="G412" s="57" t="str">
        <f t="shared" si="12"/>
        <v>Middle</v>
      </c>
      <c r="H412" s="71">
        <v>0</v>
      </c>
      <c r="I412" s="57" t="s">
        <v>39</v>
      </c>
      <c r="J412" s="57" t="s">
        <v>40</v>
      </c>
      <c r="K412" s="57" t="str">
        <f>VLOOKUP($E412,$R$3:$Z$70,2,FALSE)</f>
        <v>TESCO PLC</v>
      </c>
      <c r="L412" s="59">
        <f>VLOOKUP($E412,$R$3:$Z$70,4,FALSE)</f>
        <v>41306</v>
      </c>
      <c r="M412" s="57" t="str">
        <f>VLOOKUP($E412,$R$3:$Z$70,5,FALSE)</f>
        <v>TSCO</v>
      </c>
      <c r="N412" s="57" t="str">
        <f>VLOOKUP($E412,$R$3:$Z$70,6,FALSE)</f>
        <v>EUROTOP 100, FTSE 100 (GBP)</v>
      </c>
      <c r="O412" s="57" t="str">
        <f>VLOOKUP($E412,$R$3:$Z$70,7,FALSE)</f>
        <v>Food &amp; Drug Retailers</v>
      </c>
      <c r="P412" s="57" t="str">
        <f>VLOOKUP($E412,$R$3:$Z$70,8,FALSE)</f>
        <v>United Kingdom - England</v>
      </c>
    </row>
    <row r="413" spans="1:16" x14ac:dyDescent="0.2">
      <c r="A413" s="63">
        <v>91432810497</v>
      </c>
      <c r="B413" s="57" t="s">
        <v>277</v>
      </c>
      <c r="C413" s="64">
        <v>5375211708</v>
      </c>
      <c r="D413" s="59">
        <v>41334</v>
      </c>
      <c r="E413" s="63">
        <v>91432810497</v>
      </c>
      <c r="F413" s="71">
        <v>448</v>
      </c>
      <c r="G413" s="57" t="str">
        <f t="shared" si="12"/>
        <v>High</v>
      </c>
      <c r="H413" s="71">
        <v>0</v>
      </c>
      <c r="I413" s="57" t="s">
        <v>278</v>
      </c>
      <c r="J413" s="57" t="s">
        <v>56</v>
      </c>
      <c r="K413" s="57" t="str">
        <f>VLOOKUP($E413,$R$3:$Z$70,2,FALSE)</f>
        <v>EROS INTERNATIONAL PLC</v>
      </c>
      <c r="L413" s="59">
        <f>VLOOKUP($E413,$R$3:$Z$70,4,FALSE)</f>
        <v>41334</v>
      </c>
      <c r="M413" s="57" t="str">
        <f>VLOOKUP($E413,$R$3:$Z$70,5,FALSE)</f>
        <v>EROS</v>
      </c>
      <c r="N413" s="57" t="str">
        <f>VLOOKUP($E413,$R$3:$Z$70,6,FALSE)</f>
        <v>FTSE AIM(GBP)</v>
      </c>
      <c r="O413" s="57" t="str">
        <f>VLOOKUP($E413,$R$3:$Z$70,7,FALSE)</f>
        <v>Media &amp; Entertainment</v>
      </c>
      <c r="P413" s="57" t="str">
        <f>VLOOKUP($E413,$R$3:$Z$70,8,FALSE)</f>
        <v>Isle Of Man</v>
      </c>
    </row>
    <row r="414" spans="1:16" x14ac:dyDescent="0.2">
      <c r="A414" s="63">
        <v>11119922984</v>
      </c>
      <c r="B414" s="57" t="s">
        <v>323</v>
      </c>
      <c r="C414" s="64">
        <v>5479184273</v>
      </c>
      <c r="D414" s="59">
        <v>41275</v>
      </c>
      <c r="E414" s="63">
        <v>11119922984</v>
      </c>
      <c r="F414" s="71">
        <v>0</v>
      </c>
      <c r="G414" s="57" t="str">
        <f t="shared" si="12"/>
        <v>Low</v>
      </c>
      <c r="H414" s="71">
        <v>0</v>
      </c>
      <c r="I414" s="57" t="s">
        <v>324</v>
      </c>
      <c r="J414" s="57" t="s">
        <v>40</v>
      </c>
      <c r="K414" s="57" t="str">
        <f>VLOOKUP($E414,$R$3:$Z$70,2,FALSE)</f>
        <v>GOLDMAN SACHS DYNAMIC OPPORTUNITIES LTD (De-listed 01/2013)</v>
      </c>
      <c r="L414" s="59">
        <f>VLOOKUP($E414,$R$3:$Z$70,4,FALSE)</f>
        <v>41275</v>
      </c>
      <c r="M414" s="57" t="str">
        <f>VLOOKUP($E414,$R$3:$Z$70,5,FALSE)</f>
        <v xml:space="preserve">GSDO, GSDE, GSDU, </v>
      </c>
      <c r="N414" s="57">
        <f>VLOOKUP($E414,$R$3:$Z$70,6,FALSE)</f>
        <v>0</v>
      </c>
      <c r="O414" s="57" t="str">
        <f>VLOOKUP($E414,$R$3:$Z$70,7,FALSE)</f>
        <v>Investment Companies</v>
      </c>
      <c r="P414" s="57" t="str">
        <f>VLOOKUP($E414,$R$3:$Z$70,8,FALSE)</f>
        <v>Guernsey</v>
      </c>
    </row>
    <row r="415" spans="1:16" x14ac:dyDescent="0.2">
      <c r="A415" s="63">
        <v>92697411475</v>
      </c>
      <c r="B415" s="57" t="s">
        <v>323</v>
      </c>
      <c r="C415" s="64">
        <v>5479184273</v>
      </c>
      <c r="D415" s="59">
        <v>41334</v>
      </c>
      <c r="E415" s="63">
        <v>92697411475</v>
      </c>
      <c r="F415" s="71">
        <v>36</v>
      </c>
      <c r="G415" s="57" t="str">
        <f t="shared" si="12"/>
        <v>Low</v>
      </c>
      <c r="H415" s="71">
        <v>0</v>
      </c>
      <c r="I415" s="57" t="s">
        <v>39</v>
      </c>
      <c r="J415" s="57" t="s">
        <v>40</v>
      </c>
      <c r="K415" s="57" t="str">
        <f>VLOOKUP($E415,$R$3:$Z$70,2,FALSE)</f>
        <v>REAL ESTATE CREDIT INVESTMENTS PCC LTD (Real Estate Credit Investments Ltd prior to 08/2011)</v>
      </c>
      <c r="L415" s="59">
        <f>VLOOKUP($E415,$R$3:$Z$70,4,FALSE)</f>
        <v>41334</v>
      </c>
      <c r="M415" s="57" t="str">
        <f>VLOOKUP($E415,$R$3:$Z$70,5,FALSE)</f>
        <v>RECI, RECP, ERII</v>
      </c>
      <c r="N415" s="57" t="str">
        <f>VLOOKUP($E415,$R$3:$Z$70,6,FALSE)</f>
        <v>FTSE FLEDGLING(GBP)</v>
      </c>
      <c r="O415" s="57" t="str">
        <f>VLOOKUP($E415,$R$3:$Z$70,7,FALSE)</f>
        <v>Real Estate</v>
      </c>
      <c r="P415" s="57" t="str">
        <f>VLOOKUP($E415,$R$3:$Z$70,8,FALSE)</f>
        <v>Guernsey</v>
      </c>
    </row>
    <row r="416" spans="1:16" x14ac:dyDescent="0.2">
      <c r="A416" s="63">
        <v>9736716282</v>
      </c>
      <c r="B416" s="57" t="s">
        <v>675</v>
      </c>
      <c r="C416" s="64">
        <v>189647083</v>
      </c>
      <c r="D416" s="59">
        <v>41548</v>
      </c>
      <c r="E416" s="63">
        <v>9736716282</v>
      </c>
      <c r="F416" s="71">
        <v>0</v>
      </c>
      <c r="G416" s="57" t="str">
        <f t="shared" si="12"/>
        <v>Low</v>
      </c>
      <c r="H416" s="71">
        <v>0</v>
      </c>
      <c r="I416" s="57" t="s">
        <v>111</v>
      </c>
      <c r="J416" s="57" t="s">
        <v>40</v>
      </c>
      <c r="K416" s="57" t="str">
        <f>VLOOKUP($E416,$R$3:$Z$70,2,FALSE)</f>
        <v>WARNER CHILCOTT PLC (Warner Chilcott Ltd prior to 08/2009) (De-listed 10/2013)</v>
      </c>
      <c r="L416" s="59">
        <f>VLOOKUP($E416,$R$3:$Z$70,4,FALSE)</f>
        <v>41548</v>
      </c>
      <c r="M416" s="57" t="str">
        <f>VLOOKUP($E416,$R$3:$Z$70,5,FALSE)</f>
        <v>WCRX</v>
      </c>
      <c r="N416" s="57">
        <f>VLOOKUP($E416,$R$3:$Z$70,6,FALSE)</f>
        <v>0</v>
      </c>
      <c r="O416" s="57" t="str">
        <f>VLOOKUP($E416,$R$3:$Z$70,7,FALSE)</f>
        <v>Pharmaceuticals and Biotechnology</v>
      </c>
      <c r="P416" s="57" t="str">
        <f>VLOOKUP($E416,$R$3:$Z$70,8,FALSE)</f>
        <v>Republic Of Ireland</v>
      </c>
    </row>
    <row r="417" spans="1:16" x14ac:dyDescent="0.2">
      <c r="A417" s="63">
        <v>11237583251</v>
      </c>
      <c r="B417" s="57" t="s">
        <v>258</v>
      </c>
      <c r="C417" s="64">
        <v>6647126231</v>
      </c>
      <c r="D417" s="59">
        <v>41334</v>
      </c>
      <c r="E417" s="63">
        <v>11237583251</v>
      </c>
      <c r="F417" s="71">
        <v>362</v>
      </c>
      <c r="G417" s="57" t="str">
        <f t="shared" si="12"/>
        <v>High</v>
      </c>
      <c r="H417" s="71">
        <v>0</v>
      </c>
      <c r="I417" s="57" t="s">
        <v>259</v>
      </c>
      <c r="J417" s="57" t="s">
        <v>56</v>
      </c>
      <c r="K417" s="57" t="str">
        <f>VLOOKUP($E417,$R$3:$Z$70,2,FALSE)</f>
        <v>DQ ENTERTAINMENT PLC</v>
      </c>
      <c r="L417" s="59">
        <f>VLOOKUP($E417,$R$3:$Z$70,4,FALSE)</f>
        <v>41334</v>
      </c>
      <c r="M417" s="57" t="str">
        <f>VLOOKUP($E417,$R$3:$Z$70,5,FALSE)</f>
        <v>DQE</v>
      </c>
      <c r="N417" s="57" t="str">
        <f>VLOOKUP($E417,$R$3:$Z$70,6,FALSE)</f>
        <v>FTSE AIM(GBP)</v>
      </c>
      <c r="O417" s="57" t="str">
        <f>VLOOKUP($E417,$R$3:$Z$70,7,FALSE)</f>
        <v>Media &amp; Entertainment</v>
      </c>
      <c r="P417" s="57" t="str">
        <f>VLOOKUP($E417,$R$3:$Z$70,8,FALSE)</f>
        <v>Isle Of Man</v>
      </c>
    </row>
    <row r="418" spans="1:16" x14ac:dyDescent="0.2">
      <c r="A418" s="63">
        <v>2599712281</v>
      </c>
      <c r="B418" s="57" t="s">
        <v>409</v>
      </c>
      <c r="C418" s="64">
        <v>31066849</v>
      </c>
      <c r="D418" s="59">
        <v>41334</v>
      </c>
      <c r="E418" s="63">
        <v>2599712281</v>
      </c>
      <c r="F418" s="71">
        <v>66</v>
      </c>
      <c r="G418" s="57" t="str">
        <f t="shared" si="12"/>
        <v>Low</v>
      </c>
      <c r="H418" s="71">
        <v>0</v>
      </c>
      <c r="I418" s="57" t="s">
        <v>116</v>
      </c>
      <c r="J418" s="57" t="s">
        <v>40</v>
      </c>
      <c r="K418" s="57" t="str">
        <f>VLOOKUP($E418,$R$3:$Z$70,2,FALSE)</f>
        <v>LOGITECH INTERNATIONAL SA</v>
      </c>
      <c r="L418" s="59">
        <f>VLOOKUP($E418,$R$3:$Z$70,4,FALSE)</f>
        <v>41334</v>
      </c>
      <c r="M418" s="57" t="str">
        <f>VLOOKUP($E418,$R$3:$Z$70,5,FALSE)</f>
        <v>LOGN, , LOGI</v>
      </c>
      <c r="N418" s="57">
        <f>VLOOKUP($E418,$R$3:$Z$70,6,FALSE)</f>
        <v>0</v>
      </c>
      <c r="O418" s="57" t="str">
        <f>VLOOKUP($E418,$R$3:$Z$70,7,FALSE)</f>
        <v>Information Technology Hardware</v>
      </c>
      <c r="P418" s="57" t="str">
        <f>VLOOKUP($E418,$R$3:$Z$70,8,FALSE)</f>
        <v>Switzerland</v>
      </c>
    </row>
    <row r="419" spans="1:16" x14ac:dyDescent="0.2">
      <c r="A419" s="63">
        <v>88776231</v>
      </c>
      <c r="B419" s="57" t="s">
        <v>181</v>
      </c>
      <c r="C419" s="64">
        <v>5437073456</v>
      </c>
      <c r="D419" s="59">
        <v>41334</v>
      </c>
      <c r="E419" s="63">
        <v>88776231</v>
      </c>
      <c r="F419" s="71">
        <v>190</v>
      </c>
      <c r="G419" s="57" t="str">
        <f t="shared" si="12"/>
        <v>Middle</v>
      </c>
      <c r="H419" s="71">
        <v>0</v>
      </c>
      <c r="I419" s="57" t="s">
        <v>48</v>
      </c>
      <c r="J419" s="57" t="s">
        <v>40</v>
      </c>
      <c r="K419" s="57" t="str">
        <f>VLOOKUP($E419,$R$3:$Z$70,2,FALSE)</f>
        <v>BT GROUP PLC</v>
      </c>
      <c r="L419" s="59">
        <f>VLOOKUP($E419,$R$3:$Z$70,4,FALSE)</f>
        <v>41334</v>
      </c>
      <c r="M419" s="57" t="str">
        <f>VLOOKUP($E419,$R$3:$Z$70,5,FALSE)</f>
        <v xml:space="preserve">BT.A, </v>
      </c>
      <c r="N419" s="57" t="str">
        <f>VLOOKUP($E419,$R$3:$Z$70,6,FALSE)</f>
        <v>EUROTOP 100, FTSE 100 (GBP), FTSE TECHMARK ALL-SHARE</v>
      </c>
      <c r="O419" s="57" t="str">
        <f>VLOOKUP($E419,$R$3:$Z$70,7,FALSE)</f>
        <v>Telecommunication Services</v>
      </c>
      <c r="P419" s="57" t="str">
        <f>VLOOKUP($E419,$R$3:$Z$70,8,FALSE)</f>
        <v>United Kingdom - England</v>
      </c>
    </row>
    <row r="420" spans="1:16" x14ac:dyDescent="0.2">
      <c r="A420" s="63">
        <v>288904838</v>
      </c>
      <c r="B420" s="57" t="s">
        <v>445</v>
      </c>
      <c r="C420" s="64">
        <v>5444793607</v>
      </c>
      <c r="D420" s="59">
        <v>41334</v>
      </c>
      <c r="E420" s="63">
        <v>288904838</v>
      </c>
      <c r="F420" s="71">
        <v>90</v>
      </c>
      <c r="G420" s="57" t="str">
        <f t="shared" si="12"/>
        <v>Low</v>
      </c>
      <c r="H420" s="71">
        <v>0</v>
      </c>
      <c r="I420" s="57" t="s">
        <v>39</v>
      </c>
      <c r="J420" s="57" t="s">
        <v>40</v>
      </c>
      <c r="K420" s="57" t="str">
        <f>VLOOKUP($E420,$R$3:$Z$70,2,FALSE)</f>
        <v>NATIONAL GRID PLC (National Grid Transco prior to 07/2005)</v>
      </c>
      <c r="L420" s="59">
        <f>VLOOKUP($E420,$R$3:$Z$70,4,FALSE)</f>
        <v>41334</v>
      </c>
      <c r="M420" s="57" t="str">
        <f>VLOOKUP($E420,$R$3:$Z$70,5,FALSE)</f>
        <v>NG., NGG</v>
      </c>
      <c r="N420" s="57" t="str">
        <f>VLOOKUP($E420,$R$3:$Z$70,6,FALSE)</f>
        <v>EUROTOP 100, FTSE 100 (GBP)</v>
      </c>
      <c r="O420" s="57" t="str">
        <f>VLOOKUP($E420,$R$3:$Z$70,7,FALSE)</f>
        <v>Electricity</v>
      </c>
      <c r="P420" s="57" t="str">
        <f>VLOOKUP($E420,$R$3:$Z$70,8,FALSE)</f>
        <v>United Kingdom - England</v>
      </c>
    </row>
    <row r="421" spans="1:16" x14ac:dyDescent="0.2">
      <c r="A421" s="63">
        <v>177465510759</v>
      </c>
      <c r="B421" s="57" t="s">
        <v>223</v>
      </c>
      <c r="C421" s="64">
        <v>72422854</v>
      </c>
      <c r="D421" s="59">
        <v>41426</v>
      </c>
      <c r="E421" s="63">
        <v>177465510759</v>
      </c>
      <c r="F421" s="71">
        <v>0</v>
      </c>
      <c r="G421" s="57" t="str">
        <f t="shared" si="12"/>
        <v>Low</v>
      </c>
      <c r="H421" s="71">
        <v>0</v>
      </c>
      <c r="I421" s="57" t="s">
        <v>48</v>
      </c>
      <c r="J421" s="57" t="s">
        <v>40</v>
      </c>
      <c r="K421" s="57" t="str">
        <f>VLOOKUP($E421,$R$3:$Z$70,2,FALSE)</f>
        <v>CONTINENTAL FARMERS GROUP PLC (De-listed 06/2013)</v>
      </c>
      <c r="L421" s="59">
        <f>VLOOKUP($E421,$R$3:$Z$70,4,FALSE)</f>
        <v>41426</v>
      </c>
      <c r="M421" s="57" t="str">
        <f>VLOOKUP($E421,$R$3:$Z$70,5,FALSE)</f>
        <v>CFGP</v>
      </c>
      <c r="N421" s="57">
        <f>VLOOKUP($E421,$R$3:$Z$70,6,FALSE)</f>
        <v>0</v>
      </c>
      <c r="O421" s="57" t="str">
        <f>VLOOKUP($E421,$R$3:$Z$70,7,FALSE)</f>
        <v>Food Producers &amp; Processors</v>
      </c>
      <c r="P421" s="57" t="str">
        <f>VLOOKUP($E421,$R$3:$Z$70,8,FALSE)</f>
        <v>Isle Of Man</v>
      </c>
    </row>
    <row r="422" spans="1:16" x14ac:dyDescent="0.2">
      <c r="A422" s="63">
        <v>11237583251</v>
      </c>
      <c r="B422" s="57" t="s">
        <v>264</v>
      </c>
      <c r="C422" s="64">
        <v>6647156231</v>
      </c>
      <c r="D422" s="59">
        <v>41334</v>
      </c>
      <c r="E422" s="63">
        <v>11237583251</v>
      </c>
      <c r="F422" s="71">
        <v>36</v>
      </c>
      <c r="G422" s="57" t="str">
        <f t="shared" si="12"/>
        <v>Low</v>
      </c>
      <c r="H422" s="71">
        <v>0</v>
      </c>
      <c r="I422" s="57" t="s">
        <v>39</v>
      </c>
      <c r="J422" s="57" t="s">
        <v>40</v>
      </c>
      <c r="K422" s="57" t="str">
        <f>VLOOKUP($E422,$R$3:$Z$70,2,FALSE)</f>
        <v>DQ ENTERTAINMENT PLC</v>
      </c>
      <c r="L422" s="59">
        <f>VLOOKUP($E422,$R$3:$Z$70,4,FALSE)</f>
        <v>41334</v>
      </c>
      <c r="M422" s="57" t="str">
        <f>VLOOKUP($E422,$R$3:$Z$70,5,FALSE)</f>
        <v>DQE</v>
      </c>
      <c r="N422" s="57" t="str">
        <f>VLOOKUP($E422,$R$3:$Z$70,6,FALSE)</f>
        <v>FTSE AIM(GBP)</v>
      </c>
      <c r="O422" s="57" t="str">
        <f>VLOOKUP($E422,$R$3:$Z$70,7,FALSE)</f>
        <v>Media &amp; Entertainment</v>
      </c>
      <c r="P422" s="57" t="str">
        <f>VLOOKUP($E422,$R$3:$Z$70,8,FALSE)</f>
        <v>Isle Of Man</v>
      </c>
    </row>
    <row r="423" spans="1:16" x14ac:dyDescent="0.2">
      <c r="A423" s="63">
        <v>11273033344</v>
      </c>
      <c r="B423" s="57" t="s">
        <v>375</v>
      </c>
      <c r="C423" s="64">
        <v>10940152488</v>
      </c>
      <c r="D423" s="59">
        <v>41334</v>
      </c>
      <c r="E423" s="63">
        <v>11273033344</v>
      </c>
      <c r="F423" s="71">
        <v>0</v>
      </c>
      <c r="G423" s="57" t="str">
        <f t="shared" si="12"/>
        <v>Low</v>
      </c>
      <c r="H423" s="71">
        <v>0</v>
      </c>
      <c r="I423" s="57" t="s">
        <v>183</v>
      </c>
      <c r="J423" s="57" t="s">
        <v>40</v>
      </c>
      <c r="K423" s="57" t="str">
        <f>VLOOKUP($E423,$R$3:$Z$70,2,FALSE)</f>
        <v>INFRASTRUCTURE INDIA PLC</v>
      </c>
      <c r="L423" s="59">
        <f>VLOOKUP($E423,$R$3:$Z$70,4,FALSE)</f>
        <v>41334</v>
      </c>
      <c r="M423" s="57" t="str">
        <f>VLOOKUP($E423,$R$3:$Z$70,5,FALSE)</f>
        <v>IIP</v>
      </c>
      <c r="N423" s="57" t="str">
        <f>VLOOKUP($E423,$R$3:$Z$70,6,FALSE)</f>
        <v>FTSE AIM(GBP)</v>
      </c>
      <c r="O423" s="57" t="str">
        <f>VLOOKUP($E423,$R$3:$Z$70,7,FALSE)</f>
        <v>Investment Companies</v>
      </c>
      <c r="P423" s="57" t="str">
        <f>VLOOKUP($E423,$R$3:$Z$70,8,FALSE)</f>
        <v>Isle Of Man</v>
      </c>
    </row>
    <row r="424" spans="1:16" x14ac:dyDescent="0.2">
      <c r="A424" s="63">
        <v>288904838</v>
      </c>
      <c r="B424" s="57" t="s">
        <v>436</v>
      </c>
      <c r="C424" s="64">
        <v>660038287</v>
      </c>
      <c r="D424" s="59">
        <v>41334</v>
      </c>
      <c r="E424" s="63">
        <v>288904838</v>
      </c>
      <c r="F424" s="71">
        <v>871</v>
      </c>
      <c r="G424" s="57" t="str">
        <f t="shared" si="12"/>
        <v>High</v>
      </c>
      <c r="H424" s="71">
        <v>624</v>
      </c>
      <c r="I424" s="57" t="s">
        <v>437</v>
      </c>
      <c r="J424" s="57" t="s">
        <v>56</v>
      </c>
      <c r="K424" s="57" t="str">
        <f>VLOOKUP($E424,$R$3:$Z$70,2,FALSE)</f>
        <v>NATIONAL GRID PLC (National Grid Transco prior to 07/2005)</v>
      </c>
      <c r="L424" s="59">
        <f>VLOOKUP($E424,$R$3:$Z$70,4,FALSE)</f>
        <v>41334</v>
      </c>
      <c r="M424" s="57" t="str">
        <f>VLOOKUP($E424,$R$3:$Z$70,5,FALSE)</f>
        <v>NG., NGG</v>
      </c>
      <c r="N424" s="57" t="str">
        <f>VLOOKUP($E424,$R$3:$Z$70,6,FALSE)</f>
        <v>EUROTOP 100, FTSE 100 (GBP)</v>
      </c>
      <c r="O424" s="57" t="str">
        <f>VLOOKUP($E424,$R$3:$Z$70,7,FALSE)</f>
        <v>Electricity</v>
      </c>
      <c r="P424" s="57" t="str">
        <f>VLOOKUP($E424,$R$3:$Z$70,8,FALSE)</f>
        <v>United Kingdom - England</v>
      </c>
    </row>
    <row r="425" spans="1:16" x14ac:dyDescent="0.2">
      <c r="A425" s="63">
        <v>177465510759</v>
      </c>
      <c r="B425" s="57" t="s">
        <v>221</v>
      </c>
      <c r="C425" s="64">
        <v>5399482548</v>
      </c>
      <c r="D425" s="59">
        <v>41426</v>
      </c>
      <c r="E425" s="63">
        <v>177465510759</v>
      </c>
      <c r="F425" s="71">
        <v>0</v>
      </c>
      <c r="G425" s="57" t="str">
        <f t="shared" si="12"/>
        <v>Low</v>
      </c>
      <c r="H425" s="71">
        <v>0</v>
      </c>
      <c r="I425" s="57" t="s">
        <v>44</v>
      </c>
      <c r="J425" s="57" t="s">
        <v>40</v>
      </c>
      <c r="K425" s="57" t="str">
        <f>VLOOKUP($E425,$R$3:$Z$70,2,FALSE)</f>
        <v>CONTINENTAL FARMERS GROUP PLC (De-listed 06/2013)</v>
      </c>
      <c r="L425" s="59">
        <f>VLOOKUP($E425,$R$3:$Z$70,4,FALSE)</f>
        <v>41426</v>
      </c>
      <c r="M425" s="57" t="str">
        <f>VLOOKUP($E425,$R$3:$Z$70,5,FALSE)</f>
        <v>CFGP</v>
      </c>
      <c r="N425" s="57">
        <f>VLOOKUP($E425,$R$3:$Z$70,6,FALSE)</f>
        <v>0</v>
      </c>
      <c r="O425" s="57" t="str">
        <f>VLOOKUP($E425,$R$3:$Z$70,7,FALSE)</f>
        <v>Food Producers &amp; Processors</v>
      </c>
      <c r="P425" s="57" t="str">
        <f>VLOOKUP($E425,$R$3:$Z$70,8,FALSE)</f>
        <v>Isle Of Man</v>
      </c>
    </row>
    <row r="426" spans="1:16" x14ac:dyDescent="0.2">
      <c r="A426" s="63">
        <v>177465510759</v>
      </c>
      <c r="B426" s="57" t="s">
        <v>220</v>
      </c>
      <c r="C426" s="64">
        <v>11803734380</v>
      </c>
      <c r="D426" s="59">
        <v>41426</v>
      </c>
      <c r="E426" s="63">
        <v>177465510759</v>
      </c>
      <c r="F426" s="71">
        <v>0</v>
      </c>
      <c r="G426" s="57" t="str">
        <f t="shared" si="12"/>
        <v>Low</v>
      </c>
      <c r="H426" s="71">
        <v>0</v>
      </c>
      <c r="I426" s="57" t="s">
        <v>44</v>
      </c>
      <c r="J426" s="57" t="s">
        <v>40</v>
      </c>
      <c r="K426" s="57" t="str">
        <f>VLOOKUP($E426,$R$3:$Z$70,2,FALSE)</f>
        <v>CONTINENTAL FARMERS GROUP PLC (De-listed 06/2013)</v>
      </c>
      <c r="L426" s="59">
        <f>VLOOKUP($E426,$R$3:$Z$70,4,FALSE)</f>
        <v>41426</v>
      </c>
      <c r="M426" s="57" t="str">
        <f>VLOOKUP($E426,$R$3:$Z$70,5,FALSE)</f>
        <v>CFGP</v>
      </c>
      <c r="N426" s="57">
        <f>VLOOKUP($E426,$R$3:$Z$70,6,FALSE)</f>
        <v>0</v>
      </c>
      <c r="O426" s="57" t="str">
        <f>VLOOKUP($E426,$R$3:$Z$70,7,FALSE)</f>
        <v>Food Producers &amp; Processors</v>
      </c>
      <c r="P426" s="57" t="str">
        <f>VLOOKUP($E426,$R$3:$Z$70,8,FALSE)</f>
        <v>Isle Of Man</v>
      </c>
    </row>
    <row r="427" spans="1:16" x14ac:dyDescent="0.2">
      <c r="A427" s="63">
        <v>9638024918</v>
      </c>
      <c r="B427" s="57" t="s">
        <v>420</v>
      </c>
      <c r="C427" s="64">
        <v>62951112296</v>
      </c>
      <c r="D427" s="59">
        <v>41426</v>
      </c>
      <c r="E427" s="63">
        <v>9638024918</v>
      </c>
      <c r="F427" s="71">
        <v>0</v>
      </c>
      <c r="G427" s="57" t="str">
        <f t="shared" si="12"/>
        <v>Low</v>
      </c>
      <c r="H427" s="71">
        <v>0</v>
      </c>
      <c r="I427" s="57" t="s">
        <v>44</v>
      </c>
      <c r="J427" s="57" t="s">
        <v>40</v>
      </c>
      <c r="K427" s="57" t="str">
        <f>VLOOKUP($E427,$R$3:$Z$70,2,FALSE)</f>
        <v>MACAU PROPERTY OPPORTUNITIES FUND LTD</v>
      </c>
      <c r="L427" s="59">
        <f>VLOOKUP($E427,$R$3:$Z$70,4,FALSE)</f>
        <v>41426</v>
      </c>
      <c r="M427" s="57" t="str">
        <f>VLOOKUP($E427,$R$3:$Z$70,5,FALSE)</f>
        <v>MPO</v>
      </c>
      <c r="N427" s="57">
        <f>VLOOKUP($E427,$R$3:$Z$70,6,FALSE)</f>
        <v>0</v>
      </c>
      <c r="O427" s="57" t="str">
        <f>VLOOKUP($E427,$R$3:$Z$70,7,FALSE)</f>
        <v>Real Estate</v>
      </c>
      <c r="P427" s="57" t="str">
        <f>VLOOKUP($E427,$R$3:$Z$70,8,FALSE)</f>
        <v>Guernsey</v>
      </c>
    </row>
    <row r="428" spans="1:16" x14ac:dyDescent="0.2">
      <c r="A428" s="63">
        <v>1352511658</v>
      </c>
      <c r="B428" s="57" t="s">
        <v>227</v>
      </c>
      <c r="C428" s="64">
        <v>178045900</v>
      </c>
      <c r="D428" s="59">
        <v>41334</v>
      </c>
      <c r="E428" s="63">
        <v>1352511658</v>
      </c>
      <c r="F428" s="71">
        <v>700</v>
      </c>
      <c r="G428" s="57" t="str">
        <f t="shared" si="12"/>
        <v>High</v>
      </c>
      <c r="H428" s="71">
        <v>700</v>
      </c>
      <c r="I428" s="57" t="s">
        <v>129</v>
      </c>
      <c r="J428" s="57" t="s">
        <v>56</v>
      </c>
      <c r="K428" s="57" t="str">
        <f>VLOOKUP($E428,$R$3:$Z$70,2,FALSE)</f>
        <v>DCC PLC</v>
      </c>
      <c r="L428" s="59">
        <f>VLOOKUP($E428,$R$3:$Z$70,4,FALSE)</f>
        <v>41334</v>
      </c>
      <c r="M428" s="57" t="str">
        <f>VLOOKUP($E428,$R$3:$Z$70,5,FALSE)</f>
        <v>DCC</v>
      </c>
      <c r="N428" s="57" t="str">
        <f>VLOOKUP($E428,$R$3:$Z$70,6,FALSE)</f>
        <v>FTSE 250(GBP)</v>
      </c>
      <c r="O428" s="57" t="str">
        <f>VLOOKUP($E428,$R$3:$Z$70,7,FALSE)</f>
        <v>Business Services</v>
      </c>
      <c r="P428" s="57" t="str">
        <f>VLOOKUP($E428,$R$3:$Z$70,8,FALSE)</f>
        <v>Republic Of Ireland</v>
      </c>
    </row>
    <row r="429" spans="1:16" x14ac:dyDescent="0.2">
      <c r="A429" s="63">
        <v>11273033344</v>
      </c>
      <c r="B429" s="57" t="s">
        <v>376</v>
      </c>
      <c r="C429" s="64">
        <v>11709124200</v>
      </c>
      <c r="D429" s="59">
        <v>41334</v>
      </c>
      <c r="E429" s="63">
        <v>11273033344</v>
      </c>
      <c r="F429" s="71">
        <v>59</v>
      </c>
      <c r="G429" s="57" t="str">
        <f t="shared" si="12"/>
        <v>Low</v>
      </c>
      <c r="H429" s="71">
        <v>0</v>
      </c>
      <c r="I429" s="57" t="s">
        <v>44</v>
      </c>
      <c r="J429" s="57" t="s">
        <v>40</v>
      </c>
      <c r="K429" s="57" t="str">
        <f>VLOOKUP($E429,$R$3:$Z$70,2,FALSE)</f>
        <v>INFRASTRUCTURE INDIA PLC</v>
      </c>
      <c r="L429" s="59">
        <f>VLOOKUP($E429,$R$3:$Z$70,4,FALSE)</f>
        <v>41334</v>
      </c>
      <c r="M429" s="57" t="str">
        <f>VLOOKUP($E429,$R$3:$Z$70,5,FALSE)</f>
        <v>IIP</v>
      </c>
      <c r="N429" s="57" t="str">
        <f>VLOOKUP($E429,$R$3:$Z$70,6,FALSE)</f>
        <v>FTSE AIM(GBP)</v>
      </c>
      <c r="O429" s="57" t="str">
        <f>VLOOKUP($E429,$R$3:$Z$70,7,FALSE)</f>
        <v>Investment Companies</v>
      </c>
      <c r="P429" s="57" t="str">
        <f>VLOOKUP($E429,$R$3:$Z$70,8,FALSE)</f>
        <v>Isle Of Man</v>
      </c>
    </row>
    <row r="430" spans="1:16" x14ac:dyDescent="0.2">
      <c r="A430" s="63">
        <v>11273033344</v>
      </c>
      <c r="B430" s="57" t="s">
        <v>378</v>
      </c>
      <c r="C430" s="64">
        <v>3666477684</v>
      </c>
      <c r="D430" s="59">
        <v>41334</v>
      </c>
      <c r="E430" s="63">
        <v>11273033344</v>
      </c>
      <c r="F430" s="71">
        <v>95</v>
      </c>
      <c r="G430" s="57" t="str">
        <f t="shared" si="12"/>
        <v>Low</v>
      </c>
      <c r="H430" s="71">
        <v>0</v>
      </c>
      <c r="I430" s="57" t="s">
        <v>44</v>
      </c>
      <c r="J430" s="57" t="s">
        <v>40</v>
      </c>
      <c r="K430" s="57" t="str">
        <f>VLOOKUP($E430,$R$3:$Z$70,2,FALSE)</f>
        <v>INFRASTRUCTURE INDIA PLC</v>
      </c>
      <c r="L430" s="59">
        <f>VLOOKUP($E430,$R$3:$Z$70,4,FALSE)</f>
        <v>41334</v>
      </c>
      <c r="M430" s="57" t="str">
        <f>VLOOKUP($E430,$R$3:$Z$70,5,FALSE)</f>
        <v>IIP</v>
      </c>
      <c r="N430" s="57" t="str">
        <f>VLOOKUP($E430,$R$3:$Z$70,6,FALSE)</f>
        <v>FTSE AIM(GBP)</v>
      </c>
      <c r="O430" s="57" t="str">
        <f>VLOOKUP($E430,$R$3:$Z$70,7,FALSE)</f>
        <v>Investment Companies</v>
      </c>
      <c r="P430" s="57" t="str">
        <f>VLOOKUP($E430,$R$3:$Z$70,8,FALSE)</f>
        <v>Isle Of Man</v>
      </c>
    </row>
    <row r="431" spans="1:16" x14ac:dyDescent="0.2">
      <c r="A431" s="63">
        <v>93711312216</v>
      </c>
      <c r="B431" s="57" t="s">
        <v>378</v>
      </c>
      <c r="C431" s="64">
        <v>3666477684</v>
      </c>
      <c r="D431" s="59">
        <v>41426</v>
      </c>
      <c r="E431" s="63">
        <v>93711312216</v>
      </c>
      <c r="F431" s="71">
        <v>0</v>
      </c>
      <c r="G431" s="57" t="str">
        <f t="shared" si="12"/>
        <v>Low</v>
      </c>
      <c r="H431" s="71">
        <v>0</v>
      </c>
      <c r="I431" s="57" t="s">
        <v>44</v>
      </c>
      <c r="J431" s="57" t="s">
        <v>40</v>
      </c>
      <c r="K431" s="57" t="str">
        <f>VLOOKUP($E431,$R$3:$Z$70,2,FALSE)</f>
        <v>ISHAAN REAL ESTATE PLC (De-listed 06/2013)</v>
      </c>
      <c r="L431" s="59">
        <f>VLOOKUP($E431,$R$3:$Z$70,4,FALSE)</f>
        <v>41426</v>
      </c>
      <c r="M431" s="57" t="str">
        <f>VLOOKUP($E431,$R$3:$Z$70,5,FALSE)</f>
        <v>ISH</v>
      </c>
      <c r="N431" s="57">
        <f>VLOOKUP($E431,$R$3:$Z$70,6,FALSE)</f>
        <v>0</v>
      </c>
      <c r="O431" s="57" t="str">
        <f>VLOOKUP($E431,$R$3:$Z$70,7,FALSE)</f>
        <v>Real Estate</v>
      </c>
      <c r="P431" s="57" t="str">
        <f>VLOOKUP($E431,$R$3:$Z$70,8,FALSE)</f>
        <v>Isle Of Man</v>
      </c>
    </row>
    <row r="432" spans="1:16" x14ac:dyDescent="0.2">
      <c r="A432" s="63">
        <v>91876210847</v>
      </c>
      <c r="B432" s="57" t="s">
        <v>137</v>
      </c>
      <c r="C432" s="64">
        <v>11749124273</v>
      </c>
      <c r="D432" s="59">
        <v>41334</v>
      </c>
      <c r="E432" s="63">
        <v>91876210847</v>
      </c>
      <c r="F432" s="71">
        <v>24</v>
      </c>
      <c r="G432" s="57" t="str">
        <f t="shared" si="12"/>
        <v>Low</v>
      </c>
      <c r="H432" s="71">
        <v>0</v>
      </c>
      <c r="I432" s="57" t="s">
        <v>39</v>
      </c>
      <c r="J432" s="57" t="s">
        <v>40</v>
      </c>
      <c r="K432" s="57" t="str">
        <f>VLOOKUP($E432,$R$3:$Z$70,2,FALSE)</f>
        <v>AURORA RUSSIA LTD</v>
      </c>
      <c r="L432" s="59">
        <f>VLOOKUP($E432,$R$3:$Z$70,4,FALSE)</f>
        <v>41334</v>
      </c>
      <c r="M432" s="57" t="str">
        <f>VLOOKUP($E432,$R$3:$Z$70,5,FALSE)</f>
        <v>AURR</v>
      </c>
      <c r="N432" s="57" t="str">
        <f>VLOOKUP($E432,$R$3:$Z$70,6,FALSE)</f>
        <v>FTSE AIM(GBP)</v>
      </c>
      <c r="O432" s="57" t="str">
        <f>VLOOKUP($E432,$R$3:$Z$70,7,FALSE)</f>
        <v>Speciality &amp; Other Finance</v>
      </c>
      <c r="P432" s="57" t="str">
        <f>VLOOKUP($E432,$R$3:$Z$70,8,FALSE)</f>
        <v>Guernsey</v>
      </c>
    </row>
    <row r="433" spans="1:16" x14ac:dyDescent="0.2">
      <c r="A433" s="63">
        <v>10768371951</v>
      </c>
      <c r="B433" s="57" t="s">
        <v>590</v>
      </c>
      <c r="C433" s="64">
        <v>63567712725</v>
      </c>
      <c r="D433" s="59">
        <v>41426</v>
      </c>
      <c r="E433" s="63">
        <v>10768371951</v>
      </c>
      <c r="F433" s="71">
        <v>0</v>
      </c>
      <c r="G433" s="57" t="str">
        <f t="shared" si="12"/>
        <v>Low</v>
      </c>
      <c r="H433" s="71">
        <v>0</v>
      </c>
      <c r="I433" s="57" t="s">
        <v>591</v>
      </c>
      <c r="J433" s="57" t="s">
        <v>56</v>
      </c>
      <c r="K433" s="57" t="str">
        <f>VLOOKUP($E433,$R$3:$Z$70,2,FALSE)</f>
        <v>SILANIS INTERNATIONAL LTD (De-listed 06/2013)</v>
      </c>
      <c r="L433" s="59">
        <f>VLOOKUP($E433,$R$3:$Z$70,4,FALSE)</f>
        <v>41426</v>
      </c>
      <c r="M433" s="57" t="str">
        <f>VLOOKUP($E433,$R$3:$Z$70,5,FALSE)</f>
        <v>SNS</v>
      </c>
      <c r="N433" s="57">
        <f>VLOOKUP($E433,$R$3:$Z$70,6,FALSE)</f>
        <v>0</v>
      </c>
      <c r="O433" s="57" t="str">
        <f>VLOOKUP($E433,$R$3:$Z$70,7,FALSE)</f>
        <v>Software &amp; Computer Services</v>
      </c>
      <c r="P433" s="57" t="str">
        <f>VLOOKUP($E433,$R$3:$Z$70,8,FALSE)</f>
        <v>Jersey</v>
      </c>
    </row>
    <row r="434" spans="1:16" x14ac:dyDescent="0.2">
      <c r="A434" s="63">
        <v>88776231</v>
      </c>
      <c r="B434" s="57" t="s">
        <v>174</v>
      </c>
      <c r="C434" s="64">
        <v>80687610112</v>
      </c>
      <c r="D434" s="59">
        <v>41334</v>
      </c>
      <c r="E434" s="63">
        <v>88776231</v>
      </c>
      <c r="F434" s="71">
        <v>635</v>
      </c>
      <c r="G434" s="57" t="str">
        <f t="shared" si="12"/>
        <v>High</v>
      </c>
      <c r="H434" s="71">
        <v>646</v>
      </c>
      <c r="I434" s="57" t="s">
        <v>175</v>
      </c>
      <c r="J434" s="57" t="s">
        <v>56</v>
      </c>
      <c r="K434" s="57" t="str">
        <f>VLOOKUP($E434,$R$3:$Z$70,2,FALSE)</f>
        <v>BT GROUP PLC</v>
      </c>
      <c r="L434" s="59">
        <f>VLOOKUP($E434,$R$3:$Z$70,4,FALSE)</f>
        <v>41334</v>
      </c>
      <c r="M434" s="57" t="str">
        <f>VLOOKUP($E434,$R$3:$Z$70,5,FALSE)</f>
        <v xml:space="preserve">BT.A, </v>
      </c>
      <c r="N434" s="57" t="str">
        <f>VLOOKUP($E434,$R$3:$Z$70,6,FALSE)</f>
        <v>EUROTOP 100, FTSE 100 (GBP), FTSE TECHMARK ALL-SHARE</v>
      </c>
      <c r="O434" s="57" t="str">
        <f>VLOOKUP($E434,$R$3:$Z$70,7,FALSE)</f>
        <v>Telecommunication Services</v>
      </c>
      <c r="P434" s="57" t="str">
        <f>VLOOKUP($E434,$R$3:$Z$70,8,FALSE)</f>
        <v>United Kingdom - England</v>
      </c>
    </row>
    <row r="435" spans="1:16" x14ac:dyDescent="0.2">
      <c r="A435" s="63">
        <v>431027822</v>
      </c>
      <c r="B435" s="57" t="s">
        <v>695</v>
      </c>
      <c r="C435" s="64">
        <v>11656834106</v>
      </c>
      <c r="D435" s="59">
        <v>41395</v>
      </c>
      <c r="E435" s="63">
        <v>431027822</v>
      </c>
      <c r="F435" s="71">
        <v>0</v>
      </c>
      <c r="G435" s="57" t="str">
        <f t="shared" si="12"/>
        <v>Low</v>
      </c>
      <c r="H435" s="71">
        <v>0</v>
      </c>
      <c r="I435" s="57" t="s">
        <v>44</v>
      </c>
      <c r="J435" s="57" t="s">
        <v>40</v>
      </c>
      <c r="K435" s="57" t="str">
        <f>VLOOKUP($E435,$R$3:$Z$70,2,FALSE)</f>
        <v>XSTRATA PLC (De-listed 05/2013)</v>
      </c>
      <c r="L435" s="59">
        <f>VLOOKUP($E435,$R$3:$Z$70,4,FALSE)</f>
        <v>41395</v>
      </c>
      <c r="M435" s="57" t="str">
        <f>VLOOKUP($E435,$R$3:$Z$70,5,FALSE)</f>
        <v>XTA</v>
      </c>
      <c r="N435" s="57">
        <f>VLOOKUP($E435,$R$3:$Z$70,6,FALSE)</f>
        <v>0</v>
      </c>
      <c r="O435" s="57" t="str">
        <f>VLOOKUP($E435,$R$3:$Z$70,7,FALSE)</f>
        <v>Mining</v>
      </c>
      <c r="P435" s="57" t="str">
        <f>VLOOKUP($E435,$R$3:$Z$70,8,FALSE)</f>
        <v>Switzerland</v>
      </c>
    </row>
    <row r="436" spans="1:16" x14ac:dyDescent="0.2">
      <c r="A436" s="63">
        <v>94402112697</v>
      </c>
      <c r="B436" s="57" t="s">
        <v>504</v>
      </c>
      <c r="C436" s="64">
        <v>201548145</v>
      </c>
      <c r="D436" s="59">
        <v>41334</v>
      </c>
      <c r="E436" s="63">
        <v>94402112697</v>
      </c>
      <c r="F436" s="71">
        <v>39</v>
      </c>
      <c r="G436" s="57" t="str">
        <f t="shared" si="12"/>
        <v>Low</v>
      </c>
      <c r="H436" s="71">
        <v>0</v>
      </c>
      <c r="I436" s="57" t="s">
        <v>39</v>
      </c>
      <c r="J436" s="57" t="s">
        <v>40</v>
      </c>
      <c r="K436" s="57" t="str">
        <f>VLOOKUP($E436,$R$3:$Z$70,2,FALSE)</f>
        <v>PICTON PROPERTY INCOME LTD (ING UK Real Estate Income Trust Ltd prior to 06/2011)</v>
      </c>
      <c r="L436" s="59">
        <f>VLOOKUP($E436,$R$3:$Z$70,4,FALSE)</f>
        <v>41334</v>
      </c>
      <c r="M436" s="57" t="str">
        <f>VLOOKUP($E436,$R$3:$Z$70,5,FALSE)</f>
        <v>PCTN</v>
      </c>
      <c r="N436" s="57" t="str">
        <f>VLOOKUP($E436,$R$3:$Z$70,6,FALSE)</f>
        <v>FTSE SMALL CAP</v>
      </c>
      <c r="O436" s="57" t="str">
        <f>VLOOKUP($E436,$R$3:$Z$70,7,FALSE)</f>
        <v>Real Estate</v>
      </c>
      <c r="P436" s="57" t="str">
        <f>VLOOKUP($E436,$R$3:$Z$70,8,FALSE)</f>
        <v>Guernsey</v>
      </c>
    </row>
    <row r="437" spans="1:16" x14ac:dyDescent="0.2">
      <c r="A437" s="63">
        <v>431027822</v>
      </c>
      <c r="B437" s="57" t="s">
        <v>692</v>
      </c>
      <c r="C437" s="64">
        <v>3598011204</v>
      </c>
      <c r="D437" s="59">
        <v>41395</v>
      </c>
      <c r="E437" s="63">
        <v>431027822</v>
      </c>
      <c r="F437" s="71">
        <v>0</v>
      </c>
      <c r="G437" s="57" t="str">
        <f t="shared" si="12"/>
        <v>Low</v>
      </c>
      <c r="H437" s="71">
        <v>0</v>
      </c>
      <c r="I437" s="57" t="s">
        <v>217</v>
      </c>
      <c r="J437" s="57" t="s">
        <v>56</v>
      </c>
      <c r="K437" s="57" t="str">
        <f>VLOOKUP($E437,$R$3:$Z$70,2,FALSE)</f>
        <v>XSTRATA PLC (De-listed 05/2013)</v>
      </c>
      <c r="L437" s="59">
        <f>VLOOKUP($E437,$R$3:$Z$70,4,FALSE)</f>
        <v>41395</v>
      </c>
      <c r="M437" s="57" t="str">
        <f>VLOOKUP($E437,$R$3:$Z$70,5,FALSE)</f>
        <v>XTA</v>
      </c>
      <c r="N437" s="57">
        <f>VLOOKUP($E437,$R$3:$Z$70,6,FALSE)</f>
        <v>0</v>
      </c>
      <c r="O437" s="57" t="str">
        <f>VLOOKUP($E437,$R$3:$Z$70,7,FALSE)</f>
        <v>Mining</v>
      </c>
      <c r="P437" s="57" t="str">
        <f>VLOOKUP($E437,$R$3:$Z$70,8,FALSE)</f>
        <v>Switzerland</v>
      </c>
    </row>
    <row r="438" spans="1:16" x14ac:dyDescent="0.2">
      <c r="A438" s="63">
        <v>11189783156</v>
      </c>
      <c r="B438" s="57" t="s">
        <v>465</v>
      </c>
      <c r="C438" s="64">
        <v>10611191204</v>
      </c>
      <c r="D438" s="59">
        <v>41334</v>
      </c>
      <c r="E438" s="63">
        <v>11189783156</v>
      </c>
      <c r="F438" s="71">
        <v>69</v>
      </c>
      <c r="G438" s="57" t="str">
        <f t="shared" si="12"/>
        <v>Low</v>
      </c>
      <c r="H438" s="71">
        <v>0</v>
      </c>
      <c r="I438" s="57" t="s">
        <v>466</v>
      </c>
      <c r="J438" s="57" t="s">
        <v>56</v>
      </c>
      <c r="K438" s="57" t="str">
        <f>VLOOKUP($E438,$R$3:$Z$70,2,FALSE)</f>
        <v>OPG POWER VENTURES PLC</v>
      </c>
      <c r="L438" s="59">
        <f>VLOOKUP($E438,$R$3:$Z$70,4,FALSE)</f>
        <v>41334</v>
      </c>
      <c r="M438" s="57" t="str">
        <f>VLOOKUP($E438,$R$3:$Z$70,5,FALSE)</f>
        <v>OPG</v>
      </c>
      <c r="N438" s="57" t="str">
        <f>VLOOKUP($E438,$R$3:$Z$70,6,FALSE)</f>
        <v>FTSE AIM(GBP)</v>
      </c>
      <c r="O438" s="57" t="str">
        <f>VLOOKUP($E438,$R$3:$Z$70,7,FALSE)</f>
        <v>Electricity</v>
      </c>
      <c r="P438" s="57" t="str">
        <f>VLOOKUP($E438,$R$3:$Z$70,8,FALSE)</f>
        <v>Isle Of Man</v>
      </c>
    </row>
    <row r="439" spans="1:16" x14ac:dyDescent="0.2">
      <c r="A439" s="63">
        <v>11236913251</v>
      </c>
      <c r="B439" s="57" t="s">
        <v>329</v>
      </c>
      <c r="C439" s="64">
        <v>11969704656</v>
      </c>
      <c r="D439" s="59">
        <v>41334</v>
      </c>
      <c r="E439" s="63">
        <v>11236913251</v>
      </c>
      <c r="F439" s="71">
        <v>100</v>
      </c>
      <c r="G439" s="57" t="str">
        <f t="shared" si="12"/>
        <v>Low</v>
      </c>
      <c r="H439" s="71">
        <v>0</v>
      </c>
      <c r="I439" s="57" t="s">
        <v>217</v>
      </c>
      <c r="J439" s="57" t="s">
        <v>56</v>
      </c>
      <c r="K439" s="57" t="str">
        <f>VLOOKUP($E439,$R$3:$Z$70,2,FALSE)</f>
        <v>GREENKO GROUP PLC</v>
      </c>
      <c r="L439" s="59">
        <f>VLOOKUP($E439,$R$3:$Z$70,4,FALSE)</f>
        <v>41334</v>
      </c>
      <c r="M439" s="57" t="str">
        <f>VLOOKUP($E439,$R$3:$Z$70,5,FALSE)</f>
        <v>GKO</v>
      </c>
      <c r="N439" s="57" t="str">
        <f>VLOOKUP($E439,$R$3:$Z$70,6,FALSE)</f>
        <v>FTSE AIM(GBP)</v>
      </c>
      <c r="O439" s="57" t="str">
        <f>VLOOKUP($E439,$R$3:$Z$70,7,FALSE)</f>
        <v>Renewable Energy</v>
      </c>
      <c r="P439" s="57" t="str">
        <f>VLOOKUP($E439,$R$3:$Z$70,8,FALSE)</f>
        <v>Isle Of Man</v>
      </c>
    </row>
    <row r="440" spans="1:16" x14ac:dyDescent="0.2">
      <c r="A440" s="63">
        <v>10768371951</v>
      </c>
      <c r="B440" s="57" t="s">
        <v>594</v>
      </c>
      <c r="C440" s="64">
        <v>63568312725</v>
      </c>
      <c r="D440" s="59">
        <v>41426</v>
      </c>
      <c r="E440" s="63">
        <v>10768371951</v>
      </c>
      <c r="F440" s="71">
        <v>0</v>
      </c>
      <c r="G440" s="57" t="str">
        <f t="shared" si="12"/>
        <v>Low</v>
      </c>
      <c r="H440" s="71">
        <v>0</v>
      </c>
      <c r="I440" s="57" t="s">
        <v>44</v>
      </c>
      <c r="J440" s="57" t="s">
        <v>40</v>
      </c>
      <c r="K440" s="57" t="str">
        <f>VLOOKUP($E440,$R$3:$Z$70,2,FALSE)</f>
        <v>SILANIS INTERNATIONAL LTD (De-listed 06/2013)</v>
      </c>
      <c r="L440" s="59">
        <f>VLOOKUP($E440,$R$3:$Z$70,4,FALSE)</f>
        <v>41426</v>
      </c>
      <c r="M440" s="57" t="str">
        <f>VLOOKUP($E440,$R$3:$Z$70,5,FALSE)</f>
        <v>SNS</v>
      </c>
      <c r="N440" s="57">
        <f>VLOOKUP($E440,$R$3:$Z$70,6,FALSE)</f>
        <v>0</v>
      </c>
      <c r="O440" s="57" t="str">
        <f>VLOOKUP($E440,$R$3:$Z$70,7,FALSE)</f>
        <v>Software &amp; Computer Services</v>
      </c>
      <c r="P440" s="57" t="str">
        <f>VLOOKUP($E440,$R$3:$Z$70,8,FALSE)</f>
        <v>Jersey</v>
      </c>
    </row>
    <row r="441" spans="1:16" x14ac:dyDescent="0.2">
      <c r="A441" s="63">
        <v>94402112697</v>
      </c>
      <c r="B441" s="57" t="s">
        <v>508</v>
      </c>
      <c r="C441" s="64">
        <v>6871528643</v>
      </c>
      <c r="D441" s="59">
        <v>41334</v>
      </c>
      <c r="E441" s="63">
        <v>94402112697</v>
      </c>
      <c r="F441" s="71">
        <v>10</v>
      </c>
      <c r="G441" s="57" t="str">
        <f t="shared" si="12"/>
        <v>Low</v>
      </c>
      <c r="H441" s="71">
        <v>0</v>
      </c>
      <c r="I441" s="57" t="s">
        <v>39</v>
      </c>
      <c r="J441" s="57" t="s">
        <v>40</v>
      </c>
      <c r="K441" s="57" t="str">
        <f>VLOOKUP($E441,$R$3:$Z$70,2,FALSE)</f>
        <v>PICTON PROPERTY INCOME LTD (ING UK Real Estate Income Trust Ltd prior to 06/2011)</v>
      </c>
      <c r="L441" s="59">
        <f>VLOOKUP($E441,$R$3:$Z$70,4,FALSE)</f>
        <v>41334</v>
      </c>
      <c r="M441" s="57" t="str">
        <f>VLOOKUP($E441,$R$3:$Z$70,5,FALSE)</f>
        <v>PCTN</v>
      </c>
      <c r="N441" s="57" t="str">
        <f>VLOOKUP($E441,$R$3:$Z$70,6,FALSE)</f>
        <v>FTSE SMALL CAP</v>
      </c>
      <c r="O441" s="57" t="str">
        <f>VLOOKUP($E441,$R$3:$Z$70,7,FALSE)</f>
        <v>Real Estate</v>
      </c>
      <c r="P441" s="57" t="str">
        <f>VLOOKUP($E441,$R$3:$Z$70,8,FALSE)</f>
        <v>Guernsey</v>
      </c>
    </row>
    <row r="442" spans="1:16" x14ac:dyDescent="0.2">
      <c r="A442" s="63">
        <v>9579773914</v>
      </c>
      <c r="B442" s="57" t="s">
        <v>508</v>
      </c>
      <c r="C442" s="64">
        <v>6871528643</v>
      </c>
      <c r="D442" s="59">
        <v>41518</v>
      </c>
      <c r="E442" s="63">
        <v>9579773914</v>
      </c>
      <c r="F442" s="71">
        <v>0</v>
      </c>
      <c r="G442" s="57" t="str">
        <f t="shared" si="12"/>
        <v>Low</v>
      </c>
      <c r="H442" s="71">
        <v>0</v>
      </c>
      <c r="I442" s="57" t="s">
        <v>44</v>
      </c>
      <c r="J442" s="57" t="s">
        <v>40</v>
      </c>
      <c r="K442" s="57" t="str">
        <f>VLOOKUP($E442,$R$3:$Z$70,2,FALSE)</f>
        <v>THAMES RIVER MULTI HEDGE PCC LTD (De-listed 09/2013)</v>
      </c>
      <c r="L442" s="59">
        <f>VLOOKUP($E442,$R$3:$Z$70,4,FALSE)</f>
        <v>41518</v>
      </c>
      <c r="M442" s="57" t="str">
        <f>VLOOKUP($E442,$R$3:$Z$70,5,FALSE)</f>
        <v>TRMB, TRMA</v>
      </c>
      <c r="N442" s="57">
        <f>VLOOKUP($E442,$R$3:$Z$70,6,FALSE)</f>
        <v>0</v>
      </c>
      <c r="O442" s="57" t="str">
        <f>VLOOKUP($E442,$R$3:$Z$70,7,FALSE)</f>
        <v>Investment Companies</v>
      </c>
      <c r="P442" s="57" t="str">
        <f>VLOOKUP($E442,$R$3:$Z$70,8,FALSE)</f>
        <v>Guernsey</v>
      </c>
    </row>
    <row r="443" spans="1:16" x14ac:dyDescent="0.2">
      <c r="A443" s="63">
        <v>91432810497</v>
      </c>
      <c r="B443" s="57" t="s">
        <v>275</v>
      </c>
      <c r="C443" s="64">
        <v>5375161708</v>
      </c>
      <c r="D443" s="59">
        <v>41334</v>
      </c>
      <c r="E443" s="63">
        <v>91432810497</v>
      </c>
      <c r="F443" s="71">
        <v>314</v>
      </c>
      <c r="G443" s="57" t="str">
        <f t="shared" si="12"/>
        <v>High</v>
      </c>
      <c r="H443" s="71">
        <v>0</v>
      </c>
      <c r="I443" s="57" t="s">
        <v>276</v>
      </c>
      <c r="J443" s="57" t="s">
        <v>56</v>
      </c>
      <c r="K443" s="57" t="str">
        <f>VLOOKUP($E443,$R$3:$Z$70,2,FALSE)</f>
        <v>EROS INTERNATIONAL PLC</v>
      </c>
      <c r="L443" s="59">
        <f>VLOOKUP($E443,$R$3:$Z$70,4,FALSE)</f>
        <v>41334</v>
      </c>
      <c r="M443" s="57" t="str">
        <f>VLOOKUP($E443,$R$3:$Z$70,5,FALSE)</f>
        <v>EROS</v>
      </c>
      <c r="N443" s="57" t="str">
        <f>VLOOKUP($E443,$R$3:$Z$70,6,FALSE)</f>
        <v>FTSE AIM(GBP)</v>
      </c>
      <c r="O443" s="57" t="str">
        <f>VLOOKUP($E443,$R$3:$Z$70,7,FALSE)</f>
        <v>Media &amp; Entertainment</v>
      </c>
      <c r="P443" s="57" t="str">
        <f>VLOOKUP($E443,$R$3:$Z$70,8,FALSE)</f>
        <v>Isle Of Man</v>
      </c>
    </row>
    <row r="444" spans="1:16" x14ac:dyDescent="0.2">
      <c r="A444" s="63">
        <v>5370281477</v>
      </c>
      <c r="B444" s="57" t="s">
        <v>400</v>
      </c>
      <c r="C444" s="64">
        <v>547911635</v>
      </c>
      <c r="D444" s="59">
        <v>41365</v>
      </c>
      <c r="E444" s="63">
        <v>5370281477</v>
      </c>
      <c r="F444" s="71">
        <v>0</v>
      </c>
      <c r="G444" s="57" t="str">
        <f t="shared" si="12"/>
        <v>Low</v>
      </c>
      <c r="H444" s="71">
        <v>0</v>
      </c>
      <c r="I444" s="57" t="s">
        <v>39</v>
      </c>
      <c r="J444" s="57" t="s">
        <v>40</v>
      </c>
      <c r="K444" s="57" t="str">
        <f>VLOOKUP($E444,$R$3:$Z$70,2,FALSE)</f>
        <v>ISIS PROPERTY TRUST LTD (De-listed 04/2013)</v>
      </c>
      <c r="L444" s="59">
        <f>VLOOKUP($E444,$R$3:$Z$70,4,FALSE)</f>
        <v>41365</v>
      </c>
      <c r="M444" s="57" t="str">
        <f>VLOOKUP($E444,$R$3:$Z$70,5,FALSE)</f>
        <v>IPT</v>
      </c>
      <c r="N444" s="57">
        <f>VLOOKUP($E444,$R$3:$Z$70,6,FALSE)</f>
        <v>0</v>
      </c>
      <c r="O444" s="57" t="str">
        <f>VLOOKUP($E444,$R$3:$Z$70,7,FALSE)</f>
        <v>Real Estate</v>
      </c>
      <c r="P444" s="57" t="str">
        <f>VLOOKUP($E444,$R$3:$Z$70,8,FALSE)</f>
        <v>Guernsey</v>
      </c>
    </row>
    <row r="445" spans="1:16" x14ac:dyDescent="0.2">
      <c r="A445" s="63">
        <v>11273033344</v>
      </c>
      <c r="B445" s="57" t="s">
        <v>374</v>
      </c>
      <c r="C445" s="64">
        <v>10068209652</v>
      </c>
      <c r="D445" s="59">
        <v>41334</v>
      </c>
      <c r="E445" s="63">
        <v>11273033344</v>
      </c>
      <c r="F445" s="71">
        <v>59</v>
      </c>
      <c r="G445" s="57" t="str">
        <f t="shared" si="12"/>
        <v>Low</v>
      </c>
      <c r="H445" s="71">
        <v>0</v>
      </c>
      <c r="I445" s="57" t="s">
        <v>44</v>
      </c>
      <c r="J445" s="57" t="s">
        <v>40</v>
      </c>
      <c r="K445" s="57" t="str">
        <f>VLOOKUP($E445,$R$3:$Z$70,2,FALSE)</f>
        <v>INFRASTRUCTURE INDIA PLC</v>
      </c>
      <c r="L445" s="59">
        <f>VLOOKUP($E445,$R$3:$Z$70,4,FALSE)</f>
        <v>41334</v>
      </c>
      <c r="M445" s="57" t="str">
        <f>VLOOKUP($E445,$R$3:$Z$70,5,FALSE)</f>
        <v>IIP</v>
      </c>
      <c r="N445" s="57" t="str">
        <f>VLOOKUP($E445,$R$3:$Z$70,6,FALSE)</f>
        <v>FTSE AIM(GBP)</v>
      </c>
      <c r="O445" s="57" t="str">
        <f>VLOOKUP($E445,$R$3:$Z$70,7,FALSE)</f>
        <v>Investment Companies</v>
      </c>
      <c r="P445" s="57" t="str">
        <f>VLOOKUP($E445,$R$3:$Z$70,8,FALSE)</f>
        <v>Isle Of Man</v>
      </c>
    </row>
    <row r="446" spans="1:16" x14ac:dyDescent="0.2">
      <c r="A446" s="63">
        <v>11236913251</v>
      </c>
      <c r="B446" s="57" t="s">
        <v>335</v>
      </c>
      <c r="C446" s="64">
        <v>3527016113</v>
      </c>
      <c r="D446" s="59">
        <v>41334</v>
      </c>
      <c r="E446" s="63">
        <v>11236913251</v>
      </c>
      <c r="F446" s="71">
        <v>40</v>
      </c>
      <c r="G446" s="57" t="str">
        <f t="shared" si="12"/>
        <v>Low</v>
      </c>
      <c r="H446" s="71">
        <v>0</v>
      </c>
      <c r="I446" s="57" t="s">
        <v>44</v>
      </c>
      <c r="J446" s="57" t="s">
        <v>40</v>
      </c>
      <c r="K446" s="57" t="str">
        <f>VLOOKUP($E446,$R$3:$Z$70,2,FALSE)</f>
        <v>GREENKO GROUP PLC</v>
      </c>
      <c r="L446" s="59">
        <f>VLOOKUP($E446,$R$3:$Z$70,4,FALSE)</f>
        <v>41334</v>
      </c>
      <c r="M446" s="57" t="str">
        <f>VLOOKUP($E446,$R$3:$Z$70,5,FALSE)</f>
        <v>GKO</v>
      </c>
      <c r="N446" s="57" t="str">
        <f>VLOOKUP($E446,$R$3:$Z$70,6,FALSE)</f>
        <v>FTSE AIM(GBP)</v>
      </c>
      <c r="O446" s="57" t="str">
        <f>VLOOKUP($E446,$R$3:$Z$70,7,FALSE)</f>
        <v>Renewable Energy</v>
      </c>
      <c r="P446" s="57" t="str">
        <f>VLOOKUP($E446,$R$3:$Z$70,8,FALSE)</f>
        <v>Isle Of Man</v>
      </c>
    </row>
    <row r="447" spans="1:16" x14ac:dyDescent="0.2">
      <c r="A447" s="63">
        <v>92697411475</v>
      </c>
      <c r="B447" s="57" t="s">
        <v>528</v>
      </c>
      <c r="C447" s="64">
        <v>49098337</v>
      </c>
      <c r="D447" s="59">
        <v>41334</v>
      </c>
      <c r="E447" s="63">
        <v>92697411475</v>
      </c>
      <c r="F447" s="71">
        <v>125</v>
      </c>
      <c r="G447" s="57" t="str">
        <f t="shared" si="12"/>
        <v>Middle</v>
      </c>
      <c r="H447" s="71">
        <v>0</v>
      </c>
      <c r="I447" s="57" t="s">
        <v>46</v>
      </c>
      <c r="J447" s="57" t="s">
        <v>40</v>
      </c>
      <c r="K447" s="57" t="str">
        <f>VLOOKUP($E447,$R$3:$Z$70,2,FALSE)</f>
        <v>REAL ESTATE CREDIT INVESTMENTS PCC LTD (Real Estate Credit Investments Ltd prior to 08/2011)</v>
      </c>
      <c r="L447" s="59">
        <f>VLOOKUP($E447,$R$3:$Z$70,4,FALSE)</f>
        <v>41334</v>
      </c>
      <c r="M447" s="57" t="str">
        <f>VLOOKUP($E447,$R$3:$Z$70,5,FALSE)</f>
        <v>RECI, RECP, ERII</v>
      </c>
      <c r="N447" s="57" t="str">
        <f>VLOOKUP($E447,$R$3:$Z$70,6,FALSE)</f>
        <v>FTSE FLEDGLING(GBP)</v>
      </c>
      <c r="O447" s="57" t="str">
        <f>VLOOKUP($E447,$R$3:$Z$70,7,FALSE)</f>
        <v>Real Estate</v>
      </c>
      <c r="P447" s="57" t="str">
        <f>VLOOKUP($E447,$R$3:$Z$70,8,FALSE)</f>
        <v>Guernsey</v>
      </c>
    </row>
    <row r="448" spans="1:16" x14ac:dyDescent="0.2">
      <c r="A448" s="63">
        <v>93711312216</v>
      </c>
      <c r="B448" s="57" t="s">
        <v>394</v>
      </c>
      <c r="C448" s="64">
        <v>693611749</v>
      </c>
      <c r="D448" s="59">
        <v>41426</v>
      </c>
      <c r="E448" s="63">
        <v>93711312216</v>
      </c>
      <c r="F448" s="71">
        <v>0</v>
      </c>
      <c r="G448" s="57" t="str">
        <f t="shared" si="12"/>
        <v>Low</v>
      </c>
      <c r="H448" s="71">
        <v>0</v>
      </c>
      <c r="I448" s="57" t="s">
        <v>44</v>
      </c>
      <c r="J448" s="57" t="s">
        <v>40</v>
      </c>
      <c r="K448" s="57" t="str">
        <f>VLOOKUP($E448,$R$3:$Z$70,2,FALSE)</f>
        <v>ISHAAN REAL ESTATE PLC (De-listed 06/2013)</v>
      </c>
      <c r="L448" s="59">
        <f>VLOOKUP($E448,$R$3:$Z$70,4,FALSE)</f>
        <v>41426</v>
      </c>
      <c r="M448" s="57" t="str">
        <f>VLOOKUP($E448,$R$3:$Z$70,5,FALSE)</f>
        <v>ISH</v>
      </c>
      <c r="N448" s="57">
        <f>VLOOKUP($E448,$R$3:$Z$70,6,FALSE)</f>
        <v>0</v>
      </c>
      <c r="O448" s="57" t="str">
        <f>VLOOKUP($E448,$R$3:$Z$70,7,FALSE)</f>
        <v>Real Estate</v>
      </c>
      <c r="P448" s="57" t="str">
        <f>VLOOKUP($E448,$R$3:$Z$70,8,FALSE)</f>
        <v>Isle Of Man</v>
      </c>
    </row>
    <row r="449" spans="1:16" x14ac:dyDescent="0.2">
      <c r="A449" s="63">
        <v>310897322</v>
      </c>
      <c r="B449" s="57" t="s">
        <v>489</v>
      </c>
      <c r="C449" s="64">
        <v>10659651477</v>
      </c>
      <c r="D449" s="59">
        <v>41334</v>
      </c>
      <c r="E449" s="63">
        <v>310897322</v>
      </c>
      <c r="F449" s="71">
        <v>21</v>
      </c>
      <c r="G449" s="57" t="str">
        <f t="shared" si="12"/>
        <v>Low</v>
      </c>
      <c r="H449" s="71">
        <v>0</v>
      </c>
      <c r="I449" s="57" t="s">
        <v>39</v>
      </c>
      <c r="J449" s="57" t="s">
        <v>40</v>
      </c>
      <c r="K449" s="57" t="str">
        <f>VLOOKUP($E449,$R$3:$Z$70,2,FALSE)</f>
        <v>ORYX INTERNATIONAL GROWTH FUND LTD</v>
      </c>
      <c r="L449" s="59">
        <f>VLOOKUP($E449,$R$3:$Z$70,4,FALSE)</f>
        <v>41334</v>
      </c>
      <c r="M449" s="57" t="str">
        <f>VLOOKUP($E449,$R$3:$Z$70,5,FALSE)</f>
        <v>OIG</v>
      </c>
      <c r="N449" s="57">
        <f>VLOOKUP($E449,$R$3:$Z$70,6,FALSE)</f>
        <v>0</v>
      </c>
      <c r="O449" s="57" t="str">
        <f>VLOOKUP($E449,$R$3:$Z$70,7,FALSE)</f>
        <v>Investment Companies</v>
      </c>
      <c r="P449" s="57" t="str">
        <f>VLOOKUP($E449,$R$3:$Z$70,8,FALSE)</f>
        <v>Guernsey</v>
      </c>
    </row>
    <row r="450" spans="1:16" x14ac:dyDescent="0.2">
      <c r="A450" s="63">
        <v>93891812339</v>
      </c>
      <c r="B450" s="57" t="s">
        <v>314</v>
      </c>
      <c r="C450" s="64">
        <v>5444803607</v>
      </c>
      <c r="D450" s="59">
        <v>41334</v>
      </c>
      <c r="E450" s="63">
        <v>93891812339</v>
      </c>
      <c r="F450" s="71">
        <v>89</v>
      </c>
      <c r="G450" s="57" t="str">
        <f t="shared" si="12"/>
        <v>Low</v>
      </c>
      <c r="H450" s="71">
        <v>0</v>
      </c>
      <c r="I450" s="57" t="s">
        <v>129</v>
      </c>
      <c r="J450" s="57" t="s">
        <v>56</v>
      </c>
      <c r="K450" s="57" t="str">
        <f>VLOOKUP($E450,$R$3:$Z$70,2,FALSE)</f>
        <v>GEONG INTERNATIONAL LTD</v>
      </c>
      <c r="L450" s="59">
        <f>VLOOKUP($E450,$R$3:$Z$70,4,FALSE)</f>
        <v>41334</v>
      </c>
      <c r="M450" s="57" t="str">
        <f>VLOOKUP($E450,$R$3:$Z$70,5,FALSE)</f>
        <v>GNG</v>
      </c>
      <c r="N450" s="57" t="str">
        <f>VLOOKUP($E450,$R$3:$Z$70,6,FALSE)</f>
        <v>FTSE AIM(GBP)</v>
      </c>
      <c r="O450" s="57" t="str">
        <f>VLOOKUP($E450,$R$3:$Z$70,7,FALSE)</f>
        <v>Software &amp; Computer Services</v>
      </c>
      <c r="P450" s="57" t="str">
        <f>VLOOKUP($E450,$R$3:$Z$70,8,FALSE)</f>
        <v>Jersey</v>
      </c>
    </row>
    <row r="451" spans="1:16" x14ac:dyDescent="0.2">
      <c r="A451" s="63">
        <v>10635761374</v>
      </c>
      <c r="B451" s="57" t="s">
        <v>600</v>
      </c>
      <c r="C451" s="64">
        <v>11699654200</v>
      </c>
      <c r="D451" s="59">
        <v>41334</v>
      </c>
      <c r="E451" s="63">
        <v>10635761374</v>
      </c>
      <c r="F451" s="71">
        <v>0</v>
      </c>
      <c r="G451" s="57" t="str">
        <f t="shared" si="12"/>
        <v>Low</v>
      </c>
      <c r="H451" s="71">
        <v>0</v>
      </c>
      <c r="I451" s="57" t="s">
        <v>44</v>
      </c>
      <c r="J451" s="57" t="s">
        <v>40</v>
      </c>
      <c r="K451" s="57" t="str">
        <f>VLOOKUP($E451,$R$3:$Z$70,2,FALSE)</f>
        <v>SIRIUS REAL ESTATE LTD (Dawnay Day Sirius Ltd prior to 10/2008)</v>
      </c>
      <c r="L451" s="59">
        <f>VLOOKUP($E451,$R$3:$Z$70,4,FALSE)</f>
        <v>41334</v>
      </c>
      <c r="M451" s="57" t="str">
        <f>VLOOKUP($E451,$R$3:$Z$70,5,FALSE)</f>
        <v>SRE</v>
      </c>
      <c r="N451" s="57" t="str">
        <f>VLOOKUP($E451,$R$3:$Z$70,6,FALSE)</f>
        <v>FTSE AIM(GBP)</v>
      </c>
      <c r="O451" s="57" t="str">
        <f>VLOOKUP($E451,$R$3:$Z$70,7,FALSE)</f>
        <v>Real Estate</v>
      </c>
      <c r="P451" s="57" t="str">
        <f>VLOOKUP($E451,$R$3:$Z$70,8,FALSE)</f>
        <v>Guernsey</v>
      </c>
    </row>
    <row r="452" spans="1:16" x14ac:dyDescent="0.2">
      <c r="A452" s="63">
        <v>3569711015</v>
      </c>
      <c r="B452" s="57" t="s">
        <v>586</v>
      </c>
      <c r="C452" s="64">
        <v>7000411437</v>
      </c>
      <c r="D452" s="59">
        <v>41426</v>
      </c>
      <c r="E452" s="63">
        <v>3569711015</v>
      </c>
      <c r="F452" s="71">
        <v>83</v>
      </c>
      <c r="G452" s="57" t="str">
        <f t="shared" ref="G452:G461" si="13">VLOOKUP(F452,$AL$2:$AM$4,2,TRUE)</f>
        <v>Low</v>
      </c>
      <c r="H452" s="71">
        <v>0</v>
      </c>
      <c r="I452" s="57" t="s">
        <v>111</v>
      </c>
      <c r="J452" s="57" t="s">
        <v>40</v>
      </c>
      <c r="K452" s="57" t="str">
        <f>VLOOKUP($E452,$R$3:$Z$70,2,FALSE)</f>
        <v>SEAGATE TECHNOLOGY PLC (Seagate Technology prior to 07/2010)</v>
      </c>
      <c r="L452" s="59">
        <f>VLOOKUP($E452,$R$3:$Z$70,4,FALSE)</f>
        <v>41426</v>
      </c>
      <c r="M452" s="57" t="str">
        <f>VLOOKUP($E452,$R$3:$Z$70,5,FALSE)</f>
        <v>STX</v>
      </c>
      <c r="N452" s="57" t="str">
        <f>VLOOKUP($E452,$R$3:$Z$70,6,FALSE)</f>
        <v>NASDAQ 100, S&amp;P 500</v>
      </c>
      <c r="O452" s="57" t="str">
        <f>VLOOKUP($E452,$R$3:$Z$70,7,FALSE)</f>
        <v>Engineering &amp; Machinery</v>
      </c>
      <c r="P452" s="57" t="str">
        <f>VLOOKUP($E452,$R$3:$Z$70,8,FALSE)</f>
        <v>Republic Of Ireland</v>
      </c>
    </row>
    <row r="453" spans="1:16" x14ac:dyDescent="0.2">
      <c r="A453" s="63">
        <v>9579773914</v>
      </c>
      <c r="B453" s="57" t="s">
        <v>632</v>
      </c>
      <c r="C453" s="64">
        <v>6871518643</v>
      </c>
      <c r="D453" s="59">
        <v>41518</v>
      </c>
      <c r="E453" s="63">
        <v>9579773914</v>
      </c>
      <c r="F453" s="71">
        <v>0</v>
      </c>
      <c r="G453" s="57" t="str">
        <f t="shared" si="13"/>
        <v>Low</v>
      </c>
      <c r="H453" s="71">
        <v>0</v>
      </c>
      <c r="I453" s="57" t="s">
        <v>46</v>
      </c>
      <c r="J453" s="57" t="s">
        <v>40</v>
      </c>
      <c r="K453" s="57" t="str">
        <f>VLOOKUP($E453,$R$3:$Z$70,2,FALSE)</f>
        <v>THAMES RIVER MULTI HEDGE PCC LTD (De-listed 09/2013)</v>
      </c>
      <c r="L453" s="59">
        <f>VLOOKUP($E453,$R$3:$Z$70,4,FALSE)</f>
        <v>41518</v>
      </c>
      <c r="M453" s="57" t="str">
        <f>VLOOKUP($E453,$R$3:$Z$70,5,FALSE)</f>
        <v>TRMB, TRMA</v>
      </c>
      <c r="N453" s="57">
        <f>VLOOKUP($E453,$R$3:$Z$70,6,FALSE)</f>
        <v>0</v>
      </c>
      <c r="O453" s="57" t="str">
        <f>VLOOKUP($E453,$R$3:$Z$70,7,FALSE)</f>
        <v>Investment Companies</v>
      </c>
      <c r="P453" s="57" t="str">
        <f>VLOOKUP($E453,$R$3:$Z$70,8,FALSE)</f>
        <v>Guernsey</v>
      </c>
    </row>
    <row r="454" spans="1:16" x14ac:dyDescent="0.2">
      <c r="A454" s="63">
        <v>8777437072</v>
      </c>
      <c r="B454" s="57" t="s">
        <v>385</v>
      </c>
      <c r="C454" s="64">
        <v>63275612519</v>
      </c>
      <c r="D454" s="59">
        <v>41334</v>
      </c>
      <c r="E454" s="63">
        <v>8777437072</v>
      </c>
      <c r="F454" s="71">
        <v>18</v>
      </c>
      <c r="G454" s="57" t="str">
        <f t="shared" si="13"/>
        <v>Low</v>
      </c>
      <c r="H454" s="71">
        <v>0</v>
      </c>
      <c r="I454" s="57" t="s">
        <v>44</v>
      </c>
      <c r="J454" s="57" t="s">
        <v>40</v>
      </c>
      <c r="K454" s="57" t="str">
        <f>VLOOKUP($E454,$R$3:$Z$70,2,FALSE)</f>
        <v>INGENIOUS MEDIA ACTIVE CAPITAL LTD (IMAC)</v>
      </c>
      <c r="L454" s="59">
        <f>VLOOKUP($E454,$R$3:$Z$70,4,FALSE)</f>
        <v>41334</v>
      </c>
      <c r="M454" s="57" t="str">
        <f>VLOOKUP($E454,$R$3:$Z$70,5,FALSE)</f>
        <v>IMAC</v>
      </c>
      <c r="N454" s="57" t="str">
        <f>VLOOKUP($E454,$R$3:$Z$70,6,FALSE)</f>
        <v>FTSE AIM(GBP)</v>
      </c>
      <c r="O454" s="57" t="str">
        <f>VLOOKUP($E454,$R$3:$Z$70,7,FALSE)</f>
        <v>Speciality &amp; Other Finance</v>
      </c>
      <c r="P454" s="57" t="str">
        <f>VLOOKUP($E454,$R$3:$Z$70,8,FALSE)</f>
        <v>Guernsey</v>
      </c>
    </row>
    <row r="455" spans="1:16" x14ac:dyDescent="0.2">
      <c r="A455" s="63">
        <v>8285212683</v>
      </c>
      <c r="B455" s="57" t="s">
        <v>608</v>
      </c>
      <c r="C455" s="64">
        <v>6428002396</v>
      </c>
      <c r="D455" s="59">
        <v>41306</v>
      </c>
      <c r="E455" s="63">
        <v>8285212683</v>
      </c>
      <c r="F455" s="71">
        <v>105</v>
      </c>
      <c r="G455" s="57" t="str">
        <f t="shared" si="13"/>
        <v>Low</v>
      </c>
      <c r="H455" s="71">
        <v>0</v>
      </c>
      <c r="I455" s="57" t="s">
        <v>246</v>
      </c>
      <c r="J455" s="57" t="s">
        <v>56</v>
      </c>
      <c r="K455" s="57" t="str">
        <f>VLOOKUP($E455,$R$3:$Z$70,2,FALSE)</f>
        <v>STOBART GROUP LTD (Westbury Property Fund Ltd prior to 10/2007)</v>
      </c>
      <c r="L455" s="59">
        <f>VLOOKUP($E455,$R$3:$Z$70,4,FALSE)</f>
        <v>41306</v>
      </c>
      <c r="M455" s="57" t="str">
        <f>VLOOKUP($E455,$R$3:$Z$70,5,FALSE)</f>
        <v>STOR, STOB</v>
      </c>
      <c r="N455" s="57" t="str">
        <f>VLOOKUP($E455,$R$3:$Z$70,6,FALSE)</f>
        <v>FTSE SMALL CAP</v>
      </c>
      <c r="O455" s="57" t="str">
        <f>VLOOKUP($E455,$R$3:$Z$70,7,FALSE)</f>
        <v>Real Estate</v>
      </c>
      <c r="P455" s="57" t="str">
        <f>VLOOKUP($E455,$R$3:$Z$70,8,FALSE)</f>
        <v>Guernsey</v>
      </c>
    </row>
    <row r="456" spans="1:16" x14ac:dyDescent="0.2">
      <c r="A456" s="63">
        <v>9761766583</v>
      </c>
      <c r="B456" s="57" t="s">
        <v>204</v>
      </c>
      <c r="C456" s="64">
        <v>4806818672</v>
      </c>
      <c r="D456" s="59">
        <v>41365</v>
      </c>
      <c r="E456" s="63">
        <v>9761766583</v>
      </c>
      <c r="F456" s="71">
        <v>30</v>
      </c>
      <c r="G456" s="57" t="str">
        <f t="shared" si="13"/>
        <v>Low</v>
      </c>
      <c r="H456" s="71">
        <v>0</v>
      </c>
      <c r="I456" s="57" t="s">
        <v>39</v>
      </c>
      <c r="J456" s="57" t="s">
        <v>40</v>
      </c>
      <c r="K456" s="57" t="str">
        <f>VLOOKUP($E456,$R$3:$Z$70,2,FALSE)</f>
        <v>CAMBIUM GLOBAL TIMBERLAND LTD</v>
      </c>
      <c r="L456" s="59">
        <f>VLOOKUP($E456,$R$3:$Z$70,4,FALSE)</f>
        <v>41365</v>
      </c>
      <c r="M456" s="57" t="str">
        <f>VLOOKUP($E456,$R$3:$Z$70,5,FALSE)</f>
        <v>TREE</v>
      </c>
      <c r="N456" s="57" t="str">
        <f>VLOOKUP($E456,$R$3:$Z$70,6,FALSE)</f>
        <v>FTSE AIM(GBP)</v>
      </c>
      <c r="O456" s="57" t="str">
        <f>VLOOKUP($E456,$R$3:$Z$70,7,FALSE)</f>
        <v>Forestry &amp; Paper</v>
      </c>
      <c r="P456" s="57" t="str">
        <f>VLOOKUP($E456,$R$3:$Z$70,8,FALSE)</f>
        <v>Jersey</v>
      </c>
    </row>
    <row r="457" spans="1:16" x14ac:dyDescent="0.2">
      <c r="A457" s="63">
        <v>8282612668</v>
      </c>
      <c r="B457" s="57" t="s">
        <v>684</v>
      </c>
      <c r="C457" s="64">
        <v>11497983814</v>
      </c>
      <c r="D457" s="59">
        <v>41395</v>
      </c>
      <c r="E457" s="63">
        <v>8282612668</v>
      </c>
      <c r="F457" s="71">
        <v>0</v>
      </c>
      <c r="G457" s="57" t="str">
        <f t="shared" si="13"/>
        <v>Low</v>
      </c>
      <c r="H457" s="71">
        <v>0</v>
      </c>
      <c r="I457" s="57" t="s">
        <v>685</v>
      </c>
      <c r="J457" s="57" t="s">
        <v>40</v>
      </c>
      <c r="K457" s="57" t="str">
        <f>VLOOKUP($E457,$R$3:$Z$70,2,FALSE)</f>
        <v>XCOUNTER AB (De-listed 05/2013)</v>
      </c>
      <c r="L457" s="59">
        <f>VLOOKUP($E457,$R$3:$Z$70,4,FALSE)</f>
        <v>41395</v>
      </c>
      <c r="M457" s="57" t="str">
        <f>VLOOKUP($E457,$R$3:$Z$70,5,FALSE)</f>
        <v>XCT</v>
      </c>
      <c r="N457" s="57">
        <f>VLOOKUP($E457,$R$3:$Z$70,6,FALSE)</f>
        <v>0</v>
      </c>
      <c r="O457" s="57" t="str">
        <f>VLOOKUP($E457,$R$3:$Z$70,7,FALSE)</f>
        <v>Health</v>
      </c>
      <c r="P457" s="57" t="str">
        <f>VLOOKUP($E457,$R$3:$Z$70,8,FALSE)</f>
        <v>Sweden</v>
      </c>
    </row>
    <row r="458" spans="1:16" x14ac:dyDescent="0.2">
      <c r="A458" s="63">
        <v>93892312339</v>
      </c>
      <c r="B458" s="57" t="s">
        <v>519</v>
      </c>
      <c r="C458" s="64">
        <v>5459163894</v>
      </c>
      <c r="D458" s="59">
        <v>41334</v>
      </c>
      <c r="E458" s="63">
        <v>93892312339</v>
      </c>
      <c r="F458" s="71">
        <v>46</v>
      </c>
      <c r="G458" s="57" t="str">
        <f t="shared" si="13"/>
        <v>Low</v>
      </c>
      <c r="H458" s="71">
        <v>0</v>
      </c>
      <c r="I458" s="57" t="s">
        <v>39</v>
      </c>
      <c r="J458" s="57" t="s">
        <v>40</v>
      </c>
      <c r="K458" s="57" t="str">
        <f>VLOOKUP($E458,$R$3:$Z$70,2,FALSE)</f>
        <v>PROSPERITY MINERALS HOLDINGS LTD (De-listed 10/2013)</v>
      </c>
      <c r="L458" s="59">
        <f>VLOOKUP($E458,$R$3:$Z$70,4,FALSE)</f>
        <v>41334</v>
      </c>
      <c r="M458" s="57" t="str">
        <f>VLOOKUP($E458,$R$3:$Z$70,5,FALSE)</f>
        <v>PMHL</v>
      </c>
      <c r="N458" s="57">
        <f>VLOOKUP($E458,$R$3:$Z$70,6,FALSE)</f>
        <v>0</v>
      </c>
      <c r="O458" s="57" t="str">
        <f>VLOOKUP($E458,$R$3:$Z$70,7,FALSE)</f>
        <v>Construction &amp; Building Materials</v>
      </c>
      <c r="P458" s="57" t="str">
        <f>VLOOKUP($E458,$R$3:$Z$70,8,FALSE)</f>
        <v>Jersey</v>
      </c>
    </row>
    <row r="459" spans="1:16" x14ac:dyDescent="0.2">
      <c r="A459" s="63">
        <v>93892312339</v>
      </c>
      <c r="B459" s="57" t="s">
        <v>519</v>
      </c>
      <c r="C459" s="64">
        <v>5459163894</v>
      </c>
      <c r="D459" s="59">
        <v>41548</v>
      </c>
      <c r="E459" s="63">
        <v>93892312339</v>
      </c>
      <c r="F459" s="71">
        <v>0</v>
      </c>
      <c r="G459" s="57" t="str">
        <f t="shared" si="13"/>
        <v>Low</v>
      </c>
      <c r="H459" s="71">
        <v>0</v>
      </c>
      <c r="I459" s="57" t="s">
        <v>39</v>
      </c>
      <c r="J459" s="57" t="s">
        <v>40</v>
      </c>
      <c r="K459" s="57" t="str">
        <f>VLOOKUP($E459,$R$3:$Z$70,2,FALSE)</f>
        <v>PROSPERITY MINERALS HOLDINGS LTD (De-listed 10/2013)</v>
      </c>
      <c r="L459" s="59">
        <f>VLOOKUP($E459,$R$3:$Z$70,4,FALSE)</f>
        <v>41334</v>
      </c>
      <c r="M459" s="57" t="str">
        <f>VLOOKUP($E459,$R$3:$Z$70,5,FALSE)</f>
        <v>PMHL</v>
      </c>
      <c r="N459" s="57">
        <f>VLOOKUP($E459,$R$3:$Z$70,6,FALSE)</f>
        <v>0</v>
      </c>
      <c r="O459" s="57" t="str">
        <f>VLOOKUP($E459,$R$3:$Z$70,7,FALSE)</f>
        <v>Construction &amp; Building Materials</v>
      </c>
      <c r="P459" s="57" t="str">
        <f>VLOOKUP($E459,$R$3:$Z$70,8,FALSE)</f>
        <v>Jersey</v>
      </c>
    </row>
    <row r="460" spans="1:16" x14ac:dyDescent="0.2">
      <c r="A460" s="63">
        <v>176107810645</v>
      </c>
      <c r="B460" s="57" t="s">
        <v>637</v>
      </c>
      <c r="C460" s="64">
        <v>11737774255</v>
      </c>
      <c r="D460" s="59">
        <v>41334</v>
      </c>
      <c r="E460" s="63">
        <v>176107810645</v>
      </c>
      <c r="F460" s="71">
        <v>12</v>
      </c>
      <c r="G460" s="57" t="str">
        <f t="shared" si="13"/>
        <v>Low</v>
      </c>
      <c r="H460" s="71">
        <v>0</v>
      </c>
      <c r="I460" s="57" t="s">
        <v>638</v>
      </c>
      <c r="J460" s="57" t="s">
        <v>40</v>
      </c>
      <c r="K460" s="57" t="str">
        <f>VLOOKUP($E460,$R$3:$Z$70,2,FALSE)</f>
        <v>TOP CREATION INVESTMENTS LTD</v>
      </c>
      <c r="L460" s="59">
        <f>VLOOKUP($E460,$R$3:$Z$70,4,FALSE)</f>
        <v>41334</v>
      </c>
      <c r="M460" s="57" t="str">
        <f>VLOOKUP($E460,$R$3:$Z$70,5,FALSE)</f>
        <v>TOPC</v>
      </c>
      <c r="N460" s="57" t="str">
        <f>VLOOKUP($E460,$R$3:$Z$70,6,FALSE)</f>
        <v>FTSE AIM(GBP)</v>
      </c>
      <c r="O460" s="57" t="str">
        <f>VLOOKUP($E460,$R$3:$Z$70,7,FALSE)</f>
        <v>Real Estate</v>
      </c>
      <c r="P460" s="57" t="str">
        <f>VLOOKUP($E460,$R$3:$Z$70,8,FALSE)</f>
        <v>Jersey</v>
      </c>
    </row>
    <row r="461" spans="1:16" x14ac:dyDescent="0.2">
      <c r="A461" s="63">
        <v>176107810645</v>
      </c>
      <c r="B461" s="57" t="s">
        <v>636</v>
      </c>
      <c r="C461" s="64">
        <v>11737604255</v>
      </c>
      <c r="D461" s="59">
        <v>41334</v>
      </c>
      <c r="E461" s="63">
        <v>176107810645</v>
      </c>
      <c r="F461" s="71">
        <v>12</v>
      </c>
      <c r="G461" s="57" t="str">
        <f t="shared" si="13"/>
        <v>Low</v>
      </c>
      <c r="H461" s="71">
        <v>0</v>
      </c>
      <c r="I461" s="57" t="s">
        <v>89</v>
      </c>
      <c r="J461" s="57" t="s">
        <v>40</v>
      </c>
      <c r="K461" s="57" t="str">
        <f>VLOOKUP($E461,$R$3:$Z$70,2,FALSE)</f>
        <v>TOP CREATION INVESTMENTS LTD</v>
      </c>
      <c r="L461" s="59">
        <f>VLOOKUP($E461,$R$3:$Z$70,4,FALSE)</f>
        <v>41334</v>
      </c>
      <c r="M461" s="57" t="str">
        <f>VLOOKUP($E461,$R$3:$Z$70,5,FALSE)</f>
        <v>TOPC</v>
      </c>
      <c r="N461" s="57" t="str">
        <f>VLOOKUP($E461,$R$3:$Z$70,6,FALSE)</f>
        <v>FTSE AIM(GBP)</v>
      </c>
      <c r="O461" s="57" t="str">
        <f>VLOOKUP($E461,$R$3:$Z$70,7,FALSE)</f>
        <v>Real Estate</v>
      </c>
      <c r="P461" s="57" t="str">
        <f>VLOOKUP($E461,$R$3:$Z$70,8,FALSE)</f>
        <v>Jersey</v>
      </c>
    </row>
  </sheetData>
  <sortState xmlns:xlrd2="http://schemas.microsoft.com/office/spreadsheetml/2017/richdata2" ref="B4:J461">
    <sortCondition ref="B3"/>
  </sortState>
  <mergeCells count="2">
    <mergeCell ref="A1:F1"/>
    <mergeCell ref="R1:U1"/>
  </mergeCells>
  <phoneticPr fontId="1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9A3E-BF90-48D3-B761-B82393561963}">
  <dimension ref="A2:E8"/>
  <sheetViews>
    <sheetView workbookViewId="0">
      <selection activeCell="I13" sqref="I13"/>
    </sheetView>
  </sheetViews>
  <sheetFormatPr baseColWidth="10" defaultColWidth="8.83203125" defaultRowHeight="15" x14ac:dyDescent="0.2"/>
  <cols>
    <col min="1" max="1" width="54.6640625" customWidth="1"/>
    <col min="2" max="2" width="61.1640625" customWidth="1"/>
    <col min="3" max="3" width="13.6640625" customWidth="1"/>
  </cols>
  <sheetData>
    <row r="2" spans="1:5" ht="42.75" customHeight="1" x14ac:dyDescent="0.2">
      <c r="A2" s="20" t="s">
        <v>721</v>
      </c>
      <c r="B2" s="21" t="s">
        <v>762</v>
      </c>
    </row>
    <row r="3" spans="1:5" ht="30" customHeight="1" x14ac:dyDescent="0.2">
      <c r="A3" s="20" t="s">
        <v>720</v>
      </c>
      <c r="B3" s="21" t="s">
        <v>763</v>
      </c>
      <c r="D3" s="50" t="s">
        <v>770</v>
      </c>
    </row>
    <row r="4" spans="1:5" ht="43" customHeight="1" x14ac:dyDescent="0.2">
      <c r="A4" s="20" t="s">
        <v>722</v>
      </c>
      <c r="B4" s="48" t="s">
        <v>771</v>
      </c>
      <c r="D4" s="49" t="s">
        <v>764</v>
      </c>
      <c r="E4" t="s">
        <v>767</v>
      </c>
    </row>
    <row r="5" spans="1:5" x14ac:dyDescent="0.2">
      <c r="A5" s="20"/>
      <c r="D5" s="49" t="s">
        <v>765</v>
      </c>
      <c r="E5" t="s">
        <v>768</v>
      </c>
    </row>
    <row r="6" spans="1:5" x14ac:dyDescent="0.2">
      <c r="D6" s="49" t="s">
        <v>766</v>
      </c>
      <c r="E6" t="s">
        <v>769</v>
      </c>
    </row>
    <row r="7" spans="1:5" x14ac:dyDescent="0.2">
      <c r="D7" s="49"/>
    </row>
    <row r="8" spans="1:5" x14ac:dyDescent="0.2">
      <c r="D8" s="4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3A0-87AF-4D83-9524-7595B6C4BCE8}">
  <dimension ref="A1:S74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1.5" customWidth="1"/>
    <col min="2" max="2" width="10.6640625" bestFit="1" customWidth="1"/>
    <col min="3" max="3" width="17.83203125" customWidth="1"/>
    <col min="4" max="4" width="25" bestFit="1" customWidth="1"/>
    <col min="7" max="7" width="15.33203125" bestFit="1" customWidth="1"/>
    <col min="8" max="8" width="6.5" bestFit="1" customWidth="1"/>
    <col min="9" max="11" width="7.33203125" bestFit="1" customWidth="1"/>
    <col min="12" max="12" width="8.5" bestFit="1" customWidth="1"/>
    <col min="13" max="13" width="14.6640625" bestFit="1" customWidth="1"/>
    <col min="14" max="14" width="12.1640625" bestFit="1" customWidth="1"/>
  </cols>
  <sheetData>
    <row r="1" spans="1:7" ht="17" thickBot="1" x14ac:dyDescent="0.25">
      <c r="B1" s="40" t="s">
        <v>718</v>
      </c>
      <c r="C1" s="41"/>
    </row>
    <row r="2" spans="1:7" ht="16" thickBot="1" x14ac:dyDescent="0.25">
      <c r="A2" s="12" t="s">
        <v>726</v>
      </c>
      <c r="B2" s="12" t="s">
        <v>19</v>
      </c>
      <c r="C2" s="12" t="s">
        <v>8</v>
      </c>
      <c r="D2" s="12" t="s">
        <v>727</v>
      </c>
      <c r="E2" s="12" t="s">
        <v>4</v>
      </c>
      <c r="F2" s="12" t="s">
        <v>5</v>
      </c>
      <c r="G2" s="12" t="s">
        <v>725</v>
      </c>
    </row>
    <row r="3" spans="1:7" x14ac:dyDescent="0.2">
      <c r="A3" t="s">
        <v>728</v>
      </c>
      <c r="B3" s="8">
        <v>40930</v>
      </c>
      <c r="C3" s="10">
        <v>0.45</v>
      </c>
      <c r="D3">
        <f>MONTH(B3)</f>
        <v>1</v>
      </c>
      <c r="E3">
        <f>YEAR(B3)</f>
        <v>2012</v>
      </c>
      <c r="F3">
        <f>ROUNDUP(D3/3,0)</f>
        <v>1</v>
      </c>
      <c r="G3" t="str">
        <f>_xlfn.CONCAT(E3,"Q",F3)</f>
        <v>2012Q1</v>
      </c>
    </row>
    <row r="4" spans="1:7" x14ac:dyDescent="0.2">
      <c r="A4" t="s">
        <v>729</v>
      </c>
      <c r="B4" s="8">
        <v>41030</v>
      </c>
      <c r="C4" s="10">
        <v>0.3</v>
      </c>
      <c r="D4">
        <f t="shared" ref="D4:D17" si="0">MONTH(B4)</f>
        <v>5</v>
      </c>
      <c r="E4">
        <f t="shared" ref="E4:E17" si="1">YEAR(B4)</f>
        <v>2012</v>
      </c>
      <c r="F4">
        <f t="shared" ref="F4:F17" si="2">ROUNDUP(D4/3,0)</f>
        <v>2</v>
      </c>
      <c r="G4" t="str">
        <f t="shared" ref="G4:G17" si="3">_xlfn.CONCAT(E4,"Q",F4)</f>
        <v>2012Q2</v>
      </c>
    </row>
    <row r="5" spans="1:7" x14ac:dyDescent="0.2">
      <c r="A5" t="s">
        <v>738</v>
      </c>
      <c r="B5" s="8">
        <v>41880</v>
      </c>
      <c r="C5" s="10">
        <v>0.1</v>
      </c>
      <c r="D5">
        <f t="shared" si="0"/>
        <v>8</v>
      </c>
      <c r="E5">
        <f t="shared" si="1"/>
        <v>2014</v>
      </c>
      <c r="F5">
        <f t="shared" si="2"/>
        <v>3</v>
      </c>
      <c r="G5" t="str">
        <f t="shared" si="3"/>
        <v>2014Q3</v>
      </c>
    </row>
    <row r="6" spans="1:7" x14ac:dyDescent="0.2">
      <c r="A6" t="s">
        <v>739</v>
      </c>
      <c r="B6" s="8">
        <v>41914</v>
      </c>
      <c r="C6" s="10">
        <v>0.1</v>
      </c>
      <c r="D6">
        <f t="shared" si="0"/>
        <v>10</v>
      </c>
      <c r="E6">
        <f t="shared" si="1"/>
        <v>2014</v>
      </c>
      <c r="F6">
        <f t="shared" si="2"/>
        <v>4</v>
      </c>
      <c r="G6" t="str">
        <f t="shared" si="3"/>
        <v>2014Q4</v>
      </c>
    </row>
    <row r="7" spans="1:7" x14ac:dyDescent="0.2">
      <c r="A7" t="s">
        <v>740</v>
      </c>
      <c r="B7" s="8">
        <v>42064</v>
      </c>
      <c r="C7" s="10">
        <v>0.2</v>
      </c>
      <c r="D7">
        <f t="shared" si="0"/>
        <v>3</v>
      </c>
      <c r="E7">
        <f t="shared" si="1"/>
        <v>2015</v>
      </c>
      <c r="F7">
        <f t="shared" si="2"/>
        <v>1</v>
      </c>
      <c r="G7" t="str">
        <f t="shared" si="3"/>
        <v>2015Q1</v>
      </c>
    </row>
    <row r="8" spans="1:7" x14ac:dyDescent="0.2">
      <c r="A8" t="s">
        <v>742</v>
      </c>
      <c r="B8" s="8">
        <v>42190</v>
      </c>
      <c r="C8" s="10">
        <v>0.2</v>
      </c>
      <c r="D8">
        <f t="shared" si="0"/>
        <v>7</v>
      </c>
      <c r="E8">
        <f t="shared" si="1"/>
        <v>2015</v>
      </c>
      <c r="F8">
        <f t="shared" si="2"/>
        <v>3</v>
      </c>
      <c r="G8" t="str">
        <f t="shared" si="3"/>
        <v>2015Q3</v>
      </c>
    </row>
    <row r="9" spans="1:7" x14ac:dyDescent="0.2">
      <c r="A9" t="s">
        <v>743</v>
      </c>
      <c r="B9" s="8">
        <v>42316</v>
      </c>
      <c r="C9" s="10">
        <v>0.25</v>
      </c>
      <c r="D9">
        <f t="shared" si="0"/>
        <v>11</v>
      </c>
      <c r="E9">
        <f t="shared" si="1"/>
        <v>2015</v>
      </c>
      <c r="F9">
        <f t="shared" si="2"/>
        <v>4</v>
      </c>
      <c r="G9" t="str">
        <f t="shared" si="3"/>
        <v>2015Q4</v>
      </c>
    </row>
    <row r="10" spans="1:7" x14ac:dyDescent="0.2">
      <c r="A10" t="s">
        <v>744</v>
      </c>
      <c r="B10" s="8">
        <v>42390</v>
      </c>
      <c r="C10" s="10">
        <v>0.3</v>
      </c>
      <c r="D10">
        <f t="shared" si="0"/>
        <v>1</v>
      </c>
      <c r="E10">
        <f t="shared" si="1"/>
        <v>2016</v>
      </c>
      <c r="F10">
        <f t="shared" si="2"/>
        <v>1</v>
      </c>
      <c r="G10" t="str">
        <f t="shared" si="3"/>
        <v>2016Q1</v>
      </c>
    </row>
    <row r="11" spans="1:7" x14ac:dyDescent="0.2">
      <c r="A11" t="s">
        <v>745</v>
      </c>
      <c r="B11" s="8">
        <v>42511</v>
      </c>
      <c r="C11" s="10">
        <v>0.3</v>
      </c>
      <c r="D11">
        <f t="shared" si="0"/>
        <v>5</v>
      </c>
      <c r="E11">
        <f t="shared" si="1"/>
        <v>2016</v>
      </c>
      <c r="F11">
        <f t="shared" si="2"/>
        <v>2</v>
      </c>
      <c r="G11" t="str">
        <f t="shared" si="3"/>
        <v>2016Q2</v>
      </c>
    </row>
    <row r="12" spans="1:7" x14ac:dyDescent="0.2">
      <c r="A12" t="s">
        <v>746</v>
      </c>
      <c r="B12" s="8">
        <v>42597</v>
      </c>
      <c r="C12" s="10">
        <v>0.3</v>
      </c>
      <c r="D12">
        <f t="shared" si="0"/>
        <v>8</v>
      </c>
      <c r="E12">
        <f t="shared" si="1"/>
        <v>2016</v>
      </c>
      <c r="F12">
        <f t="shared" si="2"/>
        <v>3</v>
      </c>
      <c r="G12" t="str">
        <f t="shared" si="3"/>
        <v>2016Q3</v>
      </c>
    </row>
    <row r="13" spans="1:7" x14ac:dyDescent="0.2">
      <c r="A13" t="s">
        <v>747</v>
      </c>
      <c r="B13" s="8">
        <v>42679</v>
      </c>
      <c r="C13" s="10">
        <v>0.3</v>
      </c>
      <c r="D13">
        <f t="shared" si="0"/>
        <v>11</v>
      </c>
      <c r="E13">
        <f t="shared" si="1"/>
        <v>2016</v>
      </c>
      <c r="F13">
        <f t="shared" si="2"/>
        <v>4</v>
      </c>
      <c r="G13" t="str">
        <f t="shared" si="3"/>
        <v>2016Q4</v>
      </c>
    </row>
    <row r="14" spans="1:7" x14ac:dyDescent="0.2">
      <c r="A14" t="s">
        <v>748</v>
      </c>
      <c r="B14" s="8">
        <v>42771</v>
      </c>
      <c r="C14" s="10">
        <v>0.35</v>
      </c>
      <c r="D14">
        <f t="shared" si="0"/>
        <v>2</v>
      </c>
      <c r="E14">
        <f t="shared" si="1"/>
        <v>2017</v>
      </c>
      <c r="F14">
        <f t="shared" si="2"/>
        <v>1</v>
      </c>
      <c r="G14" t="str">
        <f t="shared" si="3"/>
        <v>2017Q1</v>
      </c>
    </row>
    <row r="15" spans="1:7" x14ac:dyDescent="0.2">
      <c r="A15" t="s">
        <v>749</v>
      </c>
      <c r="B15" s="8">
        <v>42868</v>
      </c>
      <c r="C15" s="10">
        <v>0.35</v>
      </c>
      <c r="D15">
        <f t="shared" si="0"/>
        <v>5</v>
      </c>
      <c r="E15">
        <f t="shared" si="1"/>
        <v>2017</v>
      </c>
      <c r="F15">
        <f t="shared" si="2"/>
        <v>2</v>
      </c>
      <c r="G15" t="str">
        <f t="shared" si="3"/>
        <v>2017Q2</v>
      </c>
    </row>
    <row r="16" spans="1:7" x14ac:dyDescent="0.2">
      <c r="A16" t="s">
        <v>750</v>
      </c>
      <c r="B16" s="8">
        <v>42918</v>
      </c>
      <c r="C16" s="10">
        <v>0.35</v>
      </c>
      <c r="D16">
        <f t="shared" si="0"/>
        <v>7</v>
      </c>
      <c r="E16">
        <f t="shared" si="1"/>
        <v>2017</v>
      </c>
      <c r="F16">
        <f t="shared" si="2"/>
        <v>3</v>
      </c>
      <c r="G16" t="str">
        <f t="shared" si="3"/>
        <v>2017Q3</v>
      </c>
    </row>
    <row r="17" spans="1:19" x14ac:dyDescent="0.2">
      <c r="A17" t="s">
        <v>751</v>
      </c>
      <c r="B17" s="8">
        <v>43049</v>
      </c>
      <c r="C17" s="10">
        <v>0.35</v>
      </c>
      <c r="D17">
        <f t="shared" si="0"/>
        <v>11</v>
      </c>
      <c r="E17">
        <f t="shared" si="1"/>
        <v>2017</v>
      </c>
      <c r="F17">
        <f t="shared" si="2"/>
        <v>4</v>
      </c>
      <c r="G17" t="str">
        <f t="shared" si="3"/>
        <v>2017Q4</v>
      </c>
    </row>
    <row r="18" spans="1:19" ht="16" thickBot="1" x14ac:dyDescent="0.25"/>
    <row r="19" spans="1:19" ht="17" thickBot="1" x14ac:dyDescent="0.25">
      <c r="B19" s="47" t="s">
        <v>755</v>
      </c>
      <c r="C19" s="52"/>
      <c r="D19" s="52"/>
    </row>
    <row r="20" spans="1:19" ht="16" thickBot="1" x14ac:dyDescent="0.25">
      <c r="A20" s="12" t="s">
        <v>726</v>
      </c>
      <c r="B20" s="12" t="s">
        <v>4</v>
      </c>
      <c r="C20" s="12" t="s">
        <v>5</v>
      </c>
      <c r="D20" s="12" t="s">
        <v>6</v>
      </c>
      <c r="E20" s="12" t="s">
        <v>725</v>
      </c>
      <c r="F20" s="12" t="s">
        <v>19</v>
      </c>
      <c r="G20" s="12" t="s">
        <v>8</v>
      </c>
      <c r="H20" s="12" t="s">
        <v>727</v>
      </c>
      <c r="I20" s="12" t="s">
        <v>4</v>
      </c>
      <c r="J20" s="12" t="s">
        <v>5</v>
      </c>
      <c r="K20" s="12" t="s">
        <v>725</v>
      </c>
      <c r="L20" s="12" t="s">
        <v>19</v>
      </c>
      <c r="M20" s="12" t="s">
        <v>711</v>
      </c>
      <c r="N20" s="12" t="s">
        <v>710</v>
      </c>
      <c r="O20" s="12" t="s">
        <v>709</v>
      </c>
      <c r="P20" s="12" t="s">
        <v>7</v>
      </c>
      <c r="Q20" s="12" t="s">
        <v>727</v>
      </c>
      <c r="R20" s="12" t="s">
        <v>4</v>
      </c>
      <c r="S20" s="12" t="s">
        <v>5</v>
      </c>
    </row>
    <row r="21" spans="1:19" x14ac:dyDescent="0.2">
      <c r="A21" t="s">
        <v>728</v>
      </c>
      <c r="B21">
        <v>2012</v>
      </c>
      <c r="C21" t="s">
        <v>9</v>
      </c>
      <c r="D21" t="s">
        <v>10</v>
      </c>
      <c r="E21" t="str">
        <f>_xlfn.CONCAT(B21,C21)</f>
        <v>2012Q1</v>
      </c>
      <c r="F21" s="8">
        <f>VLOOKUP($A21,$A$3:$G$17,2,TRUE)</f>
        <v>40930</v>
      </c>
      <c r="G21" s="53">
        <f>VLOOKUP($A21,$A$3:$G$17,3,TRUE)</f>
        <v>0.45</v>
      </c>
      <c r="H21">
        <f>VLOOKUP($A21,$A$3:$G$17,4,TRUE)</f>
        <v>1</v>
      </c>
      <c r="I21">
        <f>VLOOKUP($A21,$A$3:$G$17,5,TRUE)</f>
        <v>2012</v>
      </c>
      <c r="J21">
        <f>VLOOKUP($A21,$A$3:$G$17,6,TRUE)</f>
        <v>1</v>
      </c>
      <c r="K21" t="str">
        <f>VLOOKUP($A21,$A$3:$G$17,7,TRUE)</f>
        <v>2012Q1</v>
      </c>
      <c r="L21" s="8">
        <f>VLOOKUP($A21,$A$51:$J$74,2,TRUE)</f>
        <v>40999</v>
      </c>
      <c r="M21" s="10">
        <f>VLOOKUP($A21,$A$51:$J$74,3,TRUE)</f>
        <v>8750</v>
      </c>
      <c r="N21" s="54">
        <f>VLOOKUP($A21,$A$51:$J$74,4,TRUE)</f>
        <v>1674</v>
      </c>
      <c r="O21">
        <f>VLOOKUP($A21,$A$51:$J$74,5,TRUE)</f>
        <v>250</v>
      </c>
      <c r="P21" s="10">
        <f>VLOOKUP($A21,$A$51:$J$74,6,TRUE)</f>
        <v>35</v>
      </c>
      <c r="Q21">
        <f>VLOOKUP($A21,$A$51:$J$74,7,TRUE)</f>
        <v>3</v>
      </c>
      <c r="R21">
        <f>VLOOKUP($A21,$A$51:$J$74,8,TRUE)</f>
        <v>2012</v>
      </c>
      <c r="S21">
        <f>VLOOKUP($A21,$A$51:$J$74,9,TRUE)</f>
        <v>1</v>
      </c>
    </row>
    <row r="22" spans="1:19" x14ac:dyDescent="0.2">
      <c r="A22" t="s">
        <v>729</v>
      </c>
      <c r="B22">
        <v>2012</v>
      </c>
      <c r="C22" t="s">
        <v>11</v>
      </c>
      <c r="D22" t="s">
        <v>717</v>
      </c>
      <c r="E22" t="str">
        <f t="shared" ref="E22:E47" si="4">_xlfn.CONCAT(B22,C22)</f>
        <v>2012Q2</v>
      </c>
      <c r="F22" s="8">
        <f t="shared" ref="F22:F47" si="5">VLOOKUP($A22,$A$3:$G$17,2,TRUE)</f>
        <v>41030</v>
      </c>
      <c r="G22" s="53">
        <f t="shared" ref="G22:G47" si="6">VLOOKUP($A22,$A$3:$G$17,3,TRUE)</f>
        <v>0.3</v>
      </c>
      <c r="H22">
        <f t="shared" ref="H22:H47" si="7">VLOOKUP($A22,$A$3:$G$17,4,TRUE)</f>
        <v>5</v>
      </c>
      <c r="I22">
        <f t="shared" ref="I22:I47" si="8">VLOOKUP($A22,$A$3:$G$17,5,TRUE)</f>
        <v>2012</v>
      </c>
      <c r="J22">
        <f t="shared" ref="J22:J47" si="9">VLOOKUP($A22,$A$3:$G$17,6,TRUE)</f>
        <v>2</v>
      </c>
      <c r="K22" t="str">
        <f t="shared" ref="K22:K47" si="10">VLOOKUP($A22,$A$3:$G$17,7,TRUE)</f>
        <v>2012Q2</v>
      </c>
      <c r="L22" s="8">
        <f t="shared" ref="L22:L47" si="11">VLOOKUP($A22,$A$51:$J$74,2,TRUE)</f>
        <v>41090</v>
      </c>
      <c r="M22" s="10">
        <f t="shared" ref="M22:M47" si="12">VLOOKUP($A22,$A$51:$J$74,3,TRUE)</f>
        <v>8250</v>
      </c>
      <c r="N22" s="54">
        <f t="shared" ref="N22:N47" si="13">VLOOKUP($A22,$A$51:$J$74,4,TRUE)</f>
        <v>1724.22</v>
      </c>
      <c r="O22">
        <f t="shared" ref="O22:O47" si="14">VLOOKUP($A22,$A$51:$J$74,5,TRUE)</f>
        <v>250</v>
      </c>
      <c r="P22" s="10">
        <f t="shared" ref="P22:P47" si="15">VLOOKUP($A22,$A$51:$J$74,6,TRUE)</f>
        <v>33</v>
      </c>
      <c r="Q22">
        <f t="shared" ref="Q22:Q47" si="16">VLOOKUP($A22,$A$51:$J$74,7,TRUE)</f>
        <v>6</v>
      </c>
      <c r="R22">
        <f t="shared" ref="R22:R47" si="17">VLOOKUP($A22,$A$51:$J$74,8,TRUE)</f>
        <v>2012</v>
      </c>
      <c r="S22">
        <f t="shared" ref="S22:S47" si="18">VLOOKUP($A22,$A$51:$J$74,9,TRUE)</f>
        <v>2</v>
      </c>
    </row>
    <row r="23" spans="1:19" x14ac:dyDescent="0.2">
      <c r="A23" s="8" t="s">
        <v>730</v>
      </c>
      <c r="B23">
        <v>2012</v>
      </c>
      <c r="C23" t="s">
        <v>12</v>
      </c>
      <c r="D23" t="s">
        <v>717</v>
      </c>
      <c r="E23" t="str">
        <f t="shared" si="4"/>
        <v>2012Q3</v>
      </c>
      <c r="F23" s="8">
        <f t="shared" si="5"/>
        <v>41030</v>
      </c>
      <c r="G23" s="53">
        <f t="shared" si="6"/>
        <v>0.3</v>
      </c>
      <c r="H23">
        <f t="shared" si="7"/>
        <v>5</v>
      </c>
      <c r="I23">
        <f t="shared" si="8"/>
        <v>2012</v>
      </c>
      <c r="J23">
        <f t="shared" si="9"/>
        <v>2</v>
      </c>
      <c r="K23" t="str">
        <f t="shared" si="10"/>
        <v>2012Q2</v>
      </c>
      <c r="L23" s="8">
        <f t="shared" si="11"/>
        <v>41182</v>
      </c>
      <c r="M23" s="10">
        <f t="shared" si="12"/>
        <v>7925</v>
      </c>
      <c r="N23" s="54">
        <f t="shared" si="13"/>
        <v>1573</v>
      </c>
      <c r="O23">
        <f t="shared" si="14"/>
        <v>250</v>
      </c>
      <c r="P23" s="10">
        <f t="shared" si="15"/>
        <v>31.7</v>
      </c>
      <c r="Q23">
        <f t="shared" si="16"/>
        <v>9</v>
      </c>
      <c r="R23">
        <f t="shared" si="17"/>
        <v>2012</v>
      </c>
      <c r="S23">
        <f t="shared" si="18"/>
        <v>3</v>
      </c>
    </row>
    <row r="24" spans="1:19" x14ac:dyDescent="0.2">
      <c r="A24" s="8" t="s">
        <v>731</v>
      </c>
      <c r="B24">
        <v>2012</v>
      </c>
      <c r="C24" t="s">
        <v>13</v>
      </c>
      <c r="D24" t="s">
        <v>717</v>
      </c>
      <c r="E24" t="str">
        <f t="shared" si="4"/>
        <v>2012Q4</v>
      </c>
      <c r="F24" s="8">
        <f t="shared" si="5"/>
        <v>41030</v>
      </c>
      <c r="G24" s="53">
        <f t="shared" si="6"/>
        <v>0.3</v>
      </c>
      <c r="H24">
        <f t="shared" si="7"/>
        <v>5</v>
      </c>
      <c r="I24">
        <f t="shared" si="8"/>
        <v>2012</v>
      </c>
      <c r="J24">
        <f t="shared" si="9"/>
        <v>2</v>
      </c>
      <c r="K24" t="str">
        <f t="shared" si="10"/>
        <v>2012Q2</v>
      </c>
      <c r="L24" s="8">
        <f t="shared" si="11"/>
        <v>41274</v>
      </c>
      <c r="M24" s="10">
        <f t="shared" si="12"/>
        <v>7375</v>
      </c>
      <c r="N24" s="54">
        <f t="shared" si="13"/>
        <v>1421</v>
      </c>
      <c r="O24">
        <f t="shared" si="14"/>
        <v>250</v>
      </c>
      <c r="P24" s="10">
        <f t="shared" si="15"/>
        <v>29.5</v>
      </c>
      <c r="Q24">
        <f t="shared" si="16"/>
        <v>12</v>
      </c>
      <c r="R24">
        <f t="shared" si="17"/>
        <v>2012</v>
      </c>
      <c r="S24">
        <f t="shared" si="18"/>
        <v>4</v>
      </c>
    </row>
    <row r="25" spans="1:19" x14ac:dyDescent="0.2">
      <c r="A25" t="s">
        <v>732</v>
      </c>
      <c r="B25">
        <v>2013</v>
      </c>
      <c r="C25" t="s">
        <v>9</v>
      </c>
      <c r="D25" t="s">
        <v>717</v>
      </c>
      <c r="E25" t="str">
        <f t="shared" si="4"/>
        <v>2013Q1</v>
      </c>
      <c r="F25" s="8">
        <f t="shared" si="5"/>
        <v>41030</v>
      </c>
      <c r="G25" s="53">
        <f t="shared" si="6"/>
        <v>0.3</v>
      </c>
      <c r="H25">
        <f t="shared" si="7"/>
        <v>5</v>
      </c>
      <c r="I25">
        <f t="shared" si="8"/>
        <v>2012</v>
      </c>
      <c r="J25">
        <f t="shared" si="9"/>
        <v>2</v>
      </c>
      <c r="K25" t="str">
        <f t="shared" si="10"/>
        <v>2012Q2</v>
      </c>
      <c r="L25" s="8">
        <f t="shared" si="11"/>
        <v>41364</v>
      </c>
      <c r="M25" s="10">
        <f t="shared" si="12"/>
        <v>7080</v>
      </c>
      <c r="N25" s="54">
        <f t="shared" si="13"/>
        <v>1312</v>
      </c>
      <c r="O25">
        <f t="shared" si="14"/>
        <v>250</v>
      </c>
      <c r="P25" s="10">
        <f t="shared" si="15"/>
        <v>28.32</v>
      </c>
      <c r="Q25">
        <f t="shared" si="16"/>
        <v>3</v>
      </c>
      <c r="R25">
        <f t="shared" si="17"/>
        <v>2013</v>
      </c>
      <c r="S25">
        <f t="shared" si="18"/>
        <v>1</v>
      </c>
    </row>
    <row r="26" spans="1:19" x14ac:dyDescent="0.2">
      <c r="A26" t="s">
        <v>733</v>
      </c>
      <c r="B26">
        <v>2013</v>
      </c>
      <c r="C26" t="s">
        <v>11</v>
      </c>
      <c r="D26" t="s">
        <v>717</v>
      </c>
      <c r="E26" t="str">
        <f t="shared" si="4"/>
        <v>2013Q2</v>
      </c>
      <c r="F26" s="8">
        <f t="shared" si="5"/>
        <v>41030</v>
      </c>
      <c r="G26" s="53">
        <f t="shared" si="6"/>
        <v>0.3</v>
      </c>
      <c r="H26">
        <f t="shared" si="7"/>
        <v>5</v>
      </c>
      <c r="I26">
        <f t="shared" si="8"/>
        <v>2012</v>
      </c>
      <c r="J26">
        <f t="shared" si="9"/>
        <v>2</v>
      </c>
      <c r="K26" t="str">
        <f t="shared" si="10"/>
        <v>2012Q2</v>
      </c>
      <c r="L26" s="8">
        <f t="shared" si="11"/>
        <v>41455</v>
      </c>
      <c r="M26" s="10">
        <f t="shared" si="12"/>
        <v>7042.5</v>
      </c>
      <c r="N26" s="54">
        <f t="shared" si="13"/>
        <v>1222</v>
      </c>
      <c r="O26">
        <f t="shared" si="14"/>
        <v>250</v>
      </c>
      <c r="P26" s="10">
        <f t="shared" si="15"/>
        <v>28.17</v>
      </c>
      <c r="Q26">
        <f t="shared" si="16"/>
        <v>6</v>
      </c>
      <c r="R26">
        <f t="shared" si="17"/>
        <v>2013</v>
      </c>
      <c r="S26">
        <f t="shared" si="18"/>
        <v>2</v>
      </c>
    </row>
    <row r="27" spans="1:19" x14ac:dyDescent="0.2">
      <c r="A27" t="s">
        <v>734</v>
      </c>
      <c r="B27">
        <v>2013</v>
      </c>
      <c r="C27" t="s">
        <v>12</v>
      </c>
      <c r="D27" t="s">
        <v>717</v>
      </c>
      <c r="E27" t="str">
        <f t="shared" si="4"/>
        <v>2013Q3</v>
      </c>
      <c r="F27" s="8">
        <f t="shared" si="5"/>
        <v>41030</v>
      </c>
      <c r="G27" s="53">
        <f t="shared" si="6"/>
        <v>0.3</v>
      </c>
      <c r="H27">
        <f t="shared" si="7"/>
        <v>5</v>
      </c>
      <c r="I27">
        <f t="shared" si="8"/>
        <v>2012</v>
      </c>
      <c r="J27">
        <f t="shared" si="9"/>
        <v>2</v>
      </c>
      <c r="K27" t="str">
        <f t="shared" si="10"/>
        <v>2012Q2</v>
      </c>
      <c r="L27" s="8">
        <f t="shared" si="11"/>
        <v>41547</v>
      </c>
      <c r="M27" s="10">
        <f t="shared" si="12"/>
        <v>6625</v>
      </c>
      <c r="N27" s="54">
        <f t="shared" si="13"/>
        <v>1312</v>
      </c>
      <c r="O27">
        <f t="shared" si="14"/>
        <v>250</v>
      </c>
      <c r="P27" s="10">
        <f t="shared" si="15"/>
        <v>26.5</v>
      </c>
      <c r="Q27">
        <f t="shared" si="16"/>
        <v>9</v>
      </c>
      <c r="R27">
        <f t="shared" si="17"/>
        <v>2013</v>
      </c>
      <c r="S27">
        <f t="shared" si="18"/>
        <v>3</v>
      </c>
    </row>
    <row r="28" spans="1:19" x14ac:dyDescent="0.2">
      <c r="A28" t="s">
        <v>735</v>
      </c>
      <c r="B28">
        <v>2013</v>
      </c>
      <c r="C28" t="s">
        <v>13</v>
      </c>
      <c r="D28" t="s">
        <v>717</v>
      </c>
      <c r="E28" t="str">
        <f t="shared" si="4"/>
        <v>2013Q4</v>
      </c>
      <c r="F28" s="8">
        <f t="shared" si="5"/>
        <v>41030</v>
      </c>
      <c r="G28" s="53">
        <f t="shared" si="6"/>
        <v>0.3</v>
      </c>
      <c r="H28">
        <f t="shared" si="7"/>
        <v>5</v>
      </c>
      <c r="I28">
        <f t="shared" si="8"/>
        <v>2012</v>
      </c>
      <c r="J28">
        <f t="shared" si="9"/>
        <v>2</v>
      </c>
      <c r="K28" t="str">
        <f t="shared" si="10"/>
        <v>2012Q2</v>
      </c>
      <c r="L28" s="8">
        <f t="shared" si="11"/>
        <v>41639</v>
      </c>
      <c r="M28" s="10">
        <f t="shared" si="12"/>
        <v>6525</v>
      </c>
      <c r="N28" s="54">
        <f t="shared" si="13"/>
        <v>1350</v>
      </c>
      <c r="O28">
        <f t="shared" si="14"/>
        <v>250</v>
      </c>
      <c r="P28" s="10">
        <f t="shared" si="15"/>
        <v>26.1</v>
      </c>
      <c r="Q28">
        <f t="shared" si="16"/>
        <v>12</v>
      </c>
      <c r="R28">
        <f t="shared" si="17"/>
        <v>2013</v>
      </c>
      <c r="S28">
        <f t="shared" si="18"/>
        <v>4</v>
      </c>
    </row>
    <row r="29" spans="1:19" x14ac:dyDescent="0.2">
      <c r="A29" t="s">
        <v>736</v>
      </c>
      <c r="B29">
        <v>2014</v>
      </c>
      <c r="C29" t="s">
        <v>9</v>
      </c>
      <c r="D29" t="s">
        <v>15</v>
      </c>
      <c r="E29" t="str">
        <f t="shared" si="4"/>
        <v>2014Q1</v>
      </c>
      <c r="F29" s="8">
        <f t="shared" si="5"/>
        <v>41030</v>
      </c>
      <c r="G29" s="53">
        <f t="shared" si="6"/>
        <v>0.3</v>
      </c>
      <c r="H29">
        <f t="shared" si="7"/>
        <v>5</v>
      </c>
      <c r="I29">
        <f t="shared" si="8"/>
        <v>2012</v>
      </c>
      <c r="J29">
        <f t="shared" si="9"/>
        <v>2</v>
      </c>
      <c r="K29" t="str">
        <f t="shared" si="10"/>
        <v>2012Q2</v>
      </c>
      <c r="L29" s="8">
        <f t="shared" si="11"/>
        <v>41729</v>
      </c>
      <c r="M29" s="10">
        <f t="shared" si="12"/>
        <v>6800</v>
      </c>
      <c r="N29" s="54">
        <f t="shared" si="13"/>
        <v>1756.4801562</v>
      </c>
      <c r="O29">
        <f t="shared" si="14"/>
        <v>250</v>
      </c>
      <c r="P29" s="10">
        <f t="shared" si="15"/>
        <v>27.2</v>
      </c>
      <c r="Q29">
        <f t="shared" si="16"/>
        <v>3</v>
      </c>
      <c r="R29">
        <f t="shared" si="17"/>
        <v>2014</v>
      </c>
      <c r="S29">
        <f t="shared" si="18"/>
        <v>1</v>
      </c>
    </row>
    <row r="30" spans="1:19" x14ac:dyDescent="0.2">
      <c r="A30" t="s">
        <v>736</v>
      </c>
      <c r="B30">
        <v>2014</v>
      </c>
      <c r="C30" t="s">
        <v>9</v>
      </c>
      <c r="D30" t="s">
        <v>14</v>
      </c>
      <c r="E30" t="str">
        <f t="shared" si="4"/>
        <v>2014Q1</v>
      </c>
      <c r="F30" s="8">
        <f t="shared" si="5"/>
        <v>41030</v>
      </c>
      <c r="G30" s="53">
        <f t="shared" si="6"/>
        <v>0.3</v>
      </c>
      <c r="H30">
        <f t="shared" si="7"/>
        <v>5</v>
      </c>
      <c r="I30">
        <f t="shared" si="8"/>
        <v>2012</v>
      </c>
      <c r="J30">
        <f t="shared" si="9"/>
        <v>2</v>
      </c>
      <c r="K30" t="str">
        <f t="shared" si="10"/>
        <v>2012Q2</v>
      </c>
      <c r="L30" s="8">
        <f t="shared" si="11"/>
        <v>41729</v>
      </c>
      <c r="M30" s="10">
        <f t="shared" si="12"/>
        <v>6800</v>
      </c>
      <c r="N30" s="54">
        <f t="shared" si="13"/>
        <v>1756.4801562</v>
      </c>
      <c r="O30">
        <f t="shared" si="14"/>
        <v>250</v>
      </c>
      <c r="P30" s="10">
        <f t="shared" si="15"/>
        <v>27.2</v>
      </c>
      <c r="Q30">
        <f t="shared" si="16"/>
        <v>3</v>
      </c>
      <c r="R30">
        <f t="shared" si="17"/>
        <v>2014</v>
      </c>
      <c r="S30">
        <f t="shared" si="18"/>
        <v>1</v>
      </c>
    </row>
    <row r="31" spans="1:19" x14ac:dyDescent="0.2">
      <c r="A31" t="s">
        <v>737</v>
      </c>
      <c r="B31">
        <v>2014</v>
      </c>
      <c r="C31" t="s">
        <v>11</v>
      </c>
      <c r="D31" t="s">
        <v>717</v>
      </c>
      <c r="E31" t="str">
        <f t="shared" si="4"/>
        <v>2014Q2</v>
      </c>
      <c r="F31" s="8">
        <f t="shared" si="5"/>
        <v>41030</v>
      </c>
      <c r="G31" s="53">
        <f t="shared" si="6"/>
        <v>0.3</v>
      </c>
      <c r="H31">
        <f t="shared" si="7"/>
        <v>5</v>
      </c>
      <c r="I31">
        <f t="shared" si="8"/>
        <v>2012</v>
      </c>
      <c r="J31">
        <f t="shared" si="9"/>
        <v>2</v>
      </c>
      <c r="K31" t="str">
        <f t="shared" si="10"/>
        <v>2012Q2</v>
      </c>
      <c r="L31" s="8">
        <f t="shared" si="11"/>
        <v>41820</v>
      </c>
      <c r="M31" s="10">
        <f t="shared" si="12"/>
        <v>7250</v>
      </c>
      <c r="N31" s="54">
        <f t="shared" si="13"/>
        <v>1633.5265452659999</v>
      </c>
      <c r="O31">
        <f t="shared" si="14"/>
        <v>250</v>
      </c>
      <c r="P31" s="10">
        <f t="shared" si="15"/>
        <v>29</v>
      </c>
      <c r="Q31">
        <f t="shared" si="16"/>
        <v>6</v>
      </c>
      <c r="R31">
        <f t="shared" si="17"/>
        <v>2014</v>
      </c>
      <c r="S31">
        <f t="shared" si="18"/>
        <v>2</v>
      </c>
    </row>
    <row r="32" spans="1:19" x14ac:dyDescent="0.2">
      <c r="A32" t="s">
        <v>738</v>
      </c>
      <c r="B32">
        <v>2014</v>
      </c>
      <c r="C32" t="s">
        <v>12</v>
      </c>
      <c r="D32" t="s">
        <v>10</v>
      </c>
      <c r="E32" t="str">
        <f t="shared" si="4"/>
        <v>2014Q3</v>
      </c>
      <c r="F32" s="8">
        <f t="shared" si="5"/>
        <v>41880</v>
      </c>
      <c r="G32" s="53">
        <f t="shared" si="6"/>
        <v>0.1</v>
      </c>
      <c r="H32">
        <f t="shared" si="7"/>
        <v>8</v>
      </c>
      <c r="I32">
        <f t="shared" si="8"/>
        <v>2014</v>
      </c>
      <c r="J32">
        <f t="shared" si="9"/>
        <v>3</v>
      </c>
      <c r="K32" t="str">
        <f t="shared" si="10"/>
        <v>2014Q3</v>
      </c>
      <c r="L32" s="8">
        <f t="shared" si="11"/>
        <v>41912</v>
      </c>
      <c r="M32" s="10">
        <f t="shared" si="12"/>
        <v>7775</v>
      </c>
      <c r="N32" s="54">
        <f t="shared" si="13"/>
        <v>1551.8502180026999</v>
      </c>
      <c r="O32">
        <f t="shared" si="14"/>
        <v>250</v>
      </c>
      <c r="P32" s="10">
        <f t="shared" si="15"/>
        <v>31.1</v>
      </c>
      <c r="Q32">
        <f t="shared" si="16"/>
        <v>9</v>
      </c>
      <c r="R32">
        <f t="shared" si="17"/>
        <v>2014</v>
      </c>
      <c r="S32">
        <f t="shared" si="18"/>
        <v>3</v>
      </c>
    </row>
    <row r="33" spans="1:19" x14ac:dyDescent="0.2">
      <c r="A33" t="s">
        <v>739</v>
      </c>
      <c r="B33">
        <v>2014</v>
      </c>
      <c r="C33" t="s">
        <v>13</v>
      </c>
      <c r="D33" t="s">
        <v>717</v>
      </c>
      <c r="E33" t="str">
        <f t="shared" si="4"/>
        <v>2014Q4</v>
      </c>
      <c r="F33" s="8">
        <f t="shared" si="5"/>
        <v>41914</v>
      </c>
      <c r="G33" s="53">
        <f t="shared" si="6"/>
        <v>0.1</v>
      </c>
      <c r="H33">
        <f t="shared" si="7"/>
        <v>10</v>
      </c>
      <c r="I33">
        <f t="shared" si="8"/>
        <v>2014</v>
      </c>
      <c r="J33">
        <f t="shared" si="9"/>
        <v>4</v>
      </c>
      <c r="K33" t="str">
        <f t="shared" si="10"/>
        <v>2014Q4</v>
      </c>
      <c r="L33" s="8">
        <f t="shared" si="11"/>
        <v>42004</v>
      </c>
      <c r="M33" s="10">
        <f t="shared" si="12"/>
        <v>8304</v>
      </c>
      <c r="N33" s="54">
        <f t="shared" si="13"/>
        <v>1567.368720182727</v>
      </c>
      <c r="O33">
        <f t="shared" si="14"/>
        <v>240</v>
      </c>
      <c r="P33" s="10">
        <f t="shared" si="15"/>
        <v>34.6</v>
      </c>
      <c r="Q33">
        <f t="shared" si="16"/>
        <v>12</v>
      </c>
      <c r="R33">
        <f t="shared" si="17"/>
        <v>2014</v>
      </c>
      <c r="S33">
        <f t="shared" si="18"/>
        <v>4</v>
      </c>
    </row>
    <row r="34" spans="1:19" x14ac:dyDescent="0.2">
      <c r="A34" t="s">
        <v>740</v>
      </c>
      <c r="B34">
        <v>2015</v>
      </c>
      <c r="C34" t="s">
        <v>9</v>
      </c>
      <c r="D34" t="s">
        <v>717</v>
      </c>
      <c r="E34" t="str">
        <f t="shared" si="4"/>
        <v>2015Q1</v>
      </c>
      <c r="F34" s="8">
        <f t="shared" si="5"/>
        <v>42064</v>
      </c>
      <c r="G34" s="53">
        <f t="shared" si="6"/>
        <v>0.2</v>
      </c>
      <c r="H34">
        <f t="shared" si="7"/>
        <v>3</v>
      </c>
      <c r="I34">
        <f t="shared" si="8"/>
        <v>2015</v>
      </c>
      <c r="J34">
        <f t="shared" si="9"/>
        <v>1</v>
      </c>
      <c r="K34" t="str">
        <f t="shared" si="10"/>
        <v>2015Q1</v>
      </c>
      <c r="L34" s="8">
        <f t="shared" si="11"/>
        <v>42094</v>
      </c>
      <c r="M34" s="10">
        <f t="shared" si="12"/>
        <v>8400</v>
      </c>
      <c r="N34" s="54">
        <f t="shared" si="13"/>
        <v>1614.3897817882089</v>
      </c>
      <c r="O34">
        <f t="shared" si="14"/>
        <v>240</v>
      </c>
      <c r="P34" s="10">
        <f t="shared" si="15"/>
        <v>35</v>
      </c>
      <c r="Q34">
        <f t="shared" si="16"/>
        <v>3</v>
      </c>
      <c r="R34">
        <f t="shared" si="17"/>
        <v>2015</v>
      </c>
      <c r="S34">
        <f t="shared" si="18"/>
        <v>1</v>
      </c>
    </row>
    <row r="35" spans="1:19" x14ac:dyDescent="0.2">
      <c r="A35" t="s">
        <v>741</v>
      </c>
      <c r="B35">
        <v>2015</v>
      </c>
      <c r="C35" t="s">
        <v>11</v>
      </c>
      <c r="D35" t="s">
        <v>16</v>
      </c>
      <c r="E35" t="str">
        <f t="shared" si="4"/>
        <v>2015Q2</v>
      </c>
      <c r="F35" s="8">
        <f t="shared" si="5"/>
        <v>42064</v>
      </c>
      <c r="G35" s="53">
        <f t="shared" si="6"/>
        <v>0.2</v>
      </c>
      <c r="H35">
        <f t="shared" si="7"/>
        <v>3</v>
      </c>
      <c r="I35">
        <f t="shared" si="8"/>
        <v>2015</v>
      </c>
      <c r="J35">
        <f t="shared" si="9"/>
        <v>1</v>
      </c>
      <c r="K35" t="str">
        <f t="shared" si="10"/>
        <v>2015Q1</v>
      </c>
      <c r="L35" s="8">
        <f t="shared" si="11"/>
        <v>42185</v>
      </c>
      <c r="M35" s="10">
        <f t="shared" si="12"/>
        <v>8664</v>
      </c>
      <c r="N35" s="54">
        <f t="shared" si="13"/>
        <v>1695.1092708776193</v>
      </c>
      <c r="O35">
        <f t="shared" si="14"/>
        <v>240</v>
      </c>
      <c r="P35" s="10">
        <f t="shared" si="15"/>
        <v>36.1</v>
      </c>
      <c r="Q35">
        <f t="shared" si="16"/>
        <v>6</v>
      </c>
      <c r="R35">
        <f t="shared" si="17"/>
        <v>2015</v>
      </c>
      <c r="S35">
        <f t="shared" si="18"/>
        <v>2</v>
      </c>
    </row>
    <row r="36" spans="1:19" x14ac:dyDescent="0.2">
      <c r="A36" t="s">
        <v>742</v>
      </c>
      <c r="B36">
        <v>2015</v>
      </c>
      <c r="C36" t="s">
        <v>12</v>
      </c>
      <c r="D36" t="s">
        <v>717</v>
      </c>
      <c r="E36" t="str">
        <f t="shared" si="4"/>
        <v>2015Q3</v>
      </c>
      <c r="F36" s="8">
        <f t="shared" si="5"/>
        <v>42190</v>
      </c>
      <c r="G36" s="53">
        <f t="shared" si="6"/>
        <v>0.2</v>
      </c>
      <c r="H36">
        <f t="shared" si="7"/>
        <v>7</v>
      </c>
      <c r="I36">
        <f t="shared" si="8"/>
        <v>2015</v>
      </c>
      <c r="J36">
        <f t="shared" si="9"/>
        <v>3</v>
      </c>
      <c r="K36" t="str">
        <f t="shared" si="10"/>
        <v>2015Q3</v>
      </c>
      <c r="L36" s="8">
        <f t="shared" si="11"/>
        <v>42277</v>
      </c>
      <c r="M36" s="10">
        <f t="shared" si="12"/>
        <v>8640</v>
      </c>
      <c r="N36" s="54">
        <f t="shared" si="13"/>
        <v>1712.0603635863956</v>
      </c>
      <c r="O36">
        <f t="shared" si="14"/>
        <v>240</v>
      </c>
      <c r="P36" s="10">
        <f t="shared" si="15"/>
        <v>36</v>
      </c>
      <c r="Q36">
        <f t="shared" si="16"/>
        <v>9</v>
      </c>
      <c r="R36">
        <f t="shared" si="17"/>
        <v>2015</v>
      </c>
      <c r="S36">
        <f t="shared" si="18"/>
        <v>3</v>
      </c>
    </row>
    <row r="37" spans="1:19" x14ac:dyDescent="0.2">
      <c r="A37" t="s">
        <v>743</v>
      </c>
      <c r="B37">
        <v>2015</v>
      </c>
      <c r="C37" t="s">
        <v>13</v>
      </c>
      <c r="D37" t="s">
        <v>714</v>
      </c>
      <c r="E37" t="str">
        <f t="shared" si="4"/>
        <v>2015Q4</v>
      </c>
      <c r="F37" s="8">
        <f t="shared" si="5"/>
        <v>42316</v>
      </c>
      <c r="G37" s="53">
        <f t="shared" si="6"/>
        <v>0.25</v>
      </c>
      <c r="H37">
        <f t="shared" si="7"/>
        <v>11</v>
      </c>
      <c r="I37">
        <f t="shared" si="8"/>
        <v>2015</v>
      </c>
      <c r="J37">
        <f t="shared" si="9"/>
        <v>4</v>
      </c>
      <c r="K37" t="str">
        <f t="shared" si="10"/>
        <v>2015Q4</v>
      </c>
      <c r="L37" s="8">
        <f t="shared" si="11"/>
        <v>42369</v>
      </c>
      <c r="M37" s="10">
        <f t="shared" si="12"/>
        <v>8904</v>
      </c>
      <c r="N37" s="54">
        <f t="shared" si="13"/>
        <v>1763.4221744939875</v>
      </c>
      <c r="O37">
        <f t="shared" si="14"/>
        <v>240</v>
      </c>
      <c r="P37" s="10">
        <f t="shared" si="15"/>
        <v>37.1</v>
      </c>
      <c r="Q37">
        <f t="shared" si="16"/>
        <v>12</v>
      </c>
      <c r="R37">
        <f t="shared" si="17"/>
        <v>2015</v>
      </c>
      <c r="S37">
        <f t="shared" si="18"/>
        <v>4</v>
      </c>
    </row>
    <row r="38" spans="1:19" x14ac:dyDescent="0.2">
      <c r="A38" t="s">
        <v>744</v>
      </c>
      <c r="B38">
        <v>2016</v>
      </c>
      <c r="C38" t="s">
        <v>9</v>
      </c>
      <c r="D38" t="s">
        <v>717</v>
      </c>
      <c r="E38" t="str">
        <f t="shared" si="4"/>
        <v>2016Q1</v>
      </c>
      <c r="F38" s="8">
        <f t="shared" si="5"/>
        <v>42390</v>
      </c>
      <c r="G38" s="53">
        <f t="shared" si="6"/>
        <v>0.3</v>
      </c>
      <c r="H38">
        <f t="shared" si="7"/>
        <v>1</v>
      </c>
      <c r="I38">
        <f t="shared" si="8"/>
        <v>2016</v>
      </c>
      <c r="J38">
        <f t="shared" si="9"/>
        <v>1</v>
      </c>
      <c r="K38" t="str">
        <f t="shared" si="10"/>
        <v>2016Q1</v>
      </c>
      <c r="L38" s="8">
        <f t="shared" si="11"/>
        <v>42460</v>
      </c>
      <c r="M38" s="10">
        <f t="shared" si="12"/>
        <v>9072</v>
      </c>
      <c r="N38" s="54">
        <f t="shared" si="13"/>
        <v>1833.9590614737472</v>
      </c>
      <c r="O38">
        <f t="shared" si="14"/>
        <v>240</v>
      </c>
      <c r="P38" s="10">
        <f t="shared" si="15"/>
        <v>37.799999999999997</v>
      </c>
      <c r="Q38">
        <f t="shared" si="16"/>
        <v>3</v>
      </c>
      <c r="R38">
        <f t="shared" si="17"/>
        <v>2016</v>
      </c>
      <c r="S38">
        <f t="shared" si="18"/>
        <v>1</v>
      </c>
    </row>
    <row r="39" spans="1:19" x14ac:dyDescent="0.2">
      <c r="A39" t="s">
        <v>745</v>
      </c>
      <c r="B39">
        <v>2016</v>
      </c>
      <c r="C39" t="s">
        <v>11</v>
      </c>
      <c r="D39" t="s">
        <v>717</v>
      </c>
      <c r="E39" t="str">
        <f t="shared" si="4"/>
        <v>2016Q2</v>
      </c>
      <c r="F39" s="8">
        <f t="shared" si="5"/>
        <v>42511</v>
      </c>
      <c r="G39" s="53">
        <f t="shared" si="6"/>
        <v>0.3</v>
      </c>
      <c r="H39">
        <f t="shared" si="7"/>
        <v>5</v>
      </c>
      <c r="I39">
        <f t="shared" si="8"/>
        <v>2016</v>
      </c>
      <c r="J39">
        <f t="shared" si="9"/>
        <v>2</v>
      </c>
      <c r="K39" t="str">
        <f t="shared" si="10"/>
        <v>2016Q2</v>
      </c>
      <c r="L39" s="8">
        <f t="shared" si="11"/>
        <v>42551</v>
      </c>
      <c r="M39" s="10">
        <f t="shared" si="12"/>
        <v>8760</v>
      </c>
      <c r="N39" s="54">
        <f t="shared" si="13"/>
        <v>1797.2798802442721</v>
      </c>
      <c r="O39">
        <f t="shared" si="14"/>
        <v>240</v>
      </c>
      <c r="P39" s="10">
        <f t="shared" si="15"/>
        <v>36.5</v>
      </c>
      <c r="Q39">
        <f t="shared" si="16"/>
        <v>6</v>
      </c>
      <c r="R39">
        <f t="shared" si="17"/>
        <v>2016</v>
      </c>
      <c r="S39">
        <f t="shared" si="18"/>
        <v>2</v>
      </c>
    </row>
    <row r="40" spans="1:19" x14ac:dyDescent="0.2">
      <c r="A40" t="s">
        <v>746</v>
      </c>
      <c r="B40">
        <v>2016</v>
      </c>
      <c r="C40" t="s">
        <v>12</v>
      </c>
      <c r="D40" t="s">
        <v>17</v>
      </c>
      <c r="E40" t="str">
        <f t="shared" si="4"/>
        <v>2016Q3</v>
      </c>
      <c r="F40" s="8">
        <f t="shared" si="5"/>
        <v>42597</v>
      </c>
      <c r="G40" s="53">
        <f t="shared" si="6"/>
        <v>0.3</v>
      </c>
      <c r="H40">
        <f t="shared" si="7"/>
        <v>8</v>
      </c>
      <c r="I40">
        <f t="shared" si="8"/>
        <v>2016</v>
      </c>
      <c r="J40">
        <f t="shared" si="9"/>
        <v>3</v>
      </c>
      <c r="K40" t="str">
        <f t="shared" si="10"/>
        <v>2016Q3</v>
      </c>
      <c r="L40" s="8">
        <f t="shared" si="11"/>
        <v>42643</v>
      </c>
      <c r="M40" s="10">
        <f t="shared" si="12"/>
        <v>9004.5186841317154</v>
      </c>
      <c r="N40" s="54">
        <f t="shared" si="13"/>
        <v>1779.3070814418295</v>
      </c>
      <c r="O40">
        <f t="shared" si="14"/>
        <v>240</v>
      </c>
      <c r="P40" s="10">
        <f t="shared" si="15"/>
        <v>37.518827850548817</v>
      </c>
      <c r="Q40">
        <f t="shared" si="16"/>
        <v>9</v>
      </c>
      <c r="R40">
        <f t="shared" si="17"/>
        <v>2016</v>
      </c>
      <c r="S40">
        <f t="shared" si="18"/>
        <v>3</v>
      </c>
    </row>
    <row r="41" spans="1:19" x14ac:dyDescent="0.2">
      <c r="A41" t="s">
        <v>746</v>
      </c>
      <c r="B41">
        <v>2016</v>
      </c>
      <c r="C41" t="s">
        <v>12</v>
      </c>
      <c r="D41" t="s">
        <v>18</v>
      </c>
      <c r="E41" t="str">
        <f t="shared" si="4"/>
        <v>2016Q3</v>
      </c>
      <c r="F41" s="8">
        <f t="shared" si="5"/>
        <v>42597</v>
      </c>
      <c r="G41" s="53">
        <f t="shared" si="6"/>
        <v>0.3</v>
      </c>
      <c r="H41">
        <f t="shared" si="7"/>
        <v>8</v>
      </c>
      <c r="I41">
        <f t="shared" si="8"/>
        <v>2016</v>
      </c>
      <c r="J41">
        <f t="shared" si="9"/>
        <v>3</v>
      </c>
      <c r="K41" t="str">
        <f t="shared" si="10"/>
        <v>2016Q3</v>
      </c>
      <c r="L41" s="8">
        <f t="shared" si="11"/>
        <v>42643</v>
      </c>
      <c r="M41" s="10">
        <f t="shared" si="12"/>
        <v>9004.5186841317154</v>
      </c>
      <c r="N41" s="54">
        <f t="shared" si="13"/>
        <v>1779.3070814418295</v>
      </c>
      <c r="O41">
        <f t="shared" si="14"/>
        <v>240</v>
      </c>
      <c r="P41" s="10">
        <f t="shared" si="15"/>
        <v>37.518827850548817</v>
      </c>
      <c r="Q41">
        <f t="shared" si="16"/>
        <v>9</v>
      </c>
      <c r="R41">
        <f t="shared" si="17"/>
        <v>2016</v>
      </c>
      <c r="S41">
        <f t="shared" si="18"/>
        <v>3</v>
      </c>
    </row>
    <row r="42" spans="1:19" x14ac:dyDescent="0.2">
      <c r="A42" t="s">
        <v>747</v>
      </c>
      <c r="B42">
        <v>2016</v>
      </c>
      <c r="C42" t="s">
        <v>13</v>
      </c>
      <c r="D42" t="s">
        <v>717</v>
      </c>
      <c r="E42" t="str">
        <f t="shared" si="4"/>
        <v>2016Q4</v>
      </c>
      <c r="F42" s="8">
        <f t="shared" si="5"/>
        <v>42679</v>
      </c>
      <c r="G42" s="53">
        <f t="shared" si="6"/>
        <v>0.3</v>
      </c>
      <c r="H42">
        <f t="shared" si="7"/>
        <v>11</v>
      </c>
      <c r="I42">
        <f t="shared" si="8"/>
        <v>2016</v>
      </c>
      <c r="J42">
        <f t="shared" si="9"/>
        <v>4</v>
      </c>
      <c r="K42" t="str">
        <f t="shared" si="10"/>
        <v>2016Q4</v>
      </c>
      <c r="L42" s="8">
        <f t="shared" si="11"/>
        <v>42735</v>
      </c>
      <c r="M42" s="10">
        <f t="shared" si="12"/>
        <v>8880</v>
      </c>
      <c r="N42" s="54">
        <f t="shared" si="13"/>
        <v>1868.272435513921</v>
      </c>
      <c r="O42">
        <f t="shared" si="14"/>
        <v>240</v>
      </c>
      <c r="P42" s="10">
        <f t="shared" si="15"/>
        <v>37</v>
      </c>
      <c r="Q42">
        <f t="shared" si="16"/>
        <v>12</v>
      </c>
      <c r="R42">
        <f t="shared" si="17"/>
        <v>2016</v>
      </c>
      <c r="S42">
        <f t="shared" si="18"/>
        <v>4</v>
      </c>
    </row>
    <row r="43" spans="1:19" x14ac:dyDescent="0.2">
      <c r="A43" t="s">
        <v>748</v>
      </c>
      <c r="B43">
        <v>2017</v>
      </c>
      <c r="C43" t="s">
        <v>9</v>
      </c>
      <c r="D43" t="s">
        <v>717</v>
      </c>
      <c r="E43" t="str">
        <f t="shared" si="4"/>
        <v>2017Q1</v>
      </c>
      <c r="F43" s="8">
        <f t="shared" si="5"/>
        <v>42771</v>
      </c>
      <c r="G43" s="53">
        <f t="shared" si="6"/>
        <v>0.35</v>
      </c>
      <c r="H43">
        <f t="shared" si="7"/>
        <v>2</v>
      </c>
      <c r="I43">
        <f t="shared" si="8"/>
        <v>2017</v>
      </c>
      <c r="J43">
        <f t="shared" si="9"/>
        <v>1</v>
      </c>
      <c r="K43" t="str">
        <f t="shared" si="10"/>
        <v>2017Q1</v>
      </c>
      <c r="L43" s="8">
        <f t="shared" si="11"/>
        <v>42825</v>
      </c>
      <c r="M43" s="10">
        <f t="shared" si="12"/>
        <v>9120</v>
      </c>
      <c r="N43" s="54">
        <f t="shared" si="13"/>
        <v>1830.9069868036424</v>
      </c>
      <c r="O43">
        <f t="shared" si="14"/>
        <v>240</v>
      </c>
      <c r="P43" s="10">
        <f t="shared" si="15"/>
        <v>38</v>
      </c>
      <c r="Q43">
        <f t="shared" si="16"/>
        <v>3</v>
      </c>
      <c r="R43">
        <f t="shared" si="17"/>
        <v>2017</v>
      </c>
      <c r="S43">
        <f t="shared" si="18"/>
        <v>1</v>
      </c>
    </row>
    <row r="44" spans="1:19" x14ac:dyDescent="0.2">
      <c r="A44" t="s">
        <v>749</v>
      </c>
      <c r="B44">
        <v>2017</v>
      </c>
      <c r="C44" t="s">
        <v>11</v>
      </c>
      <c r="D44" t="s">
        <v>712</v>
      </c>
      <c r="E44" t="str">
        <f t="shared" si="4"/>
        <v>2017Q2</v>
      </c>
      <c r="F44" s="8">
        <f t="shared" si="5"/>
        <v>42868</v>
      </c>
      <c r="G44" s="53">
        <f t="shared" si="6"/>
        <v>0.35</v>
      </c>
      <c r="H44">
        <f t="shared" si="7"/>
        <v>5</v>
      </c>
      <c r="I44">
        <f t="shared" si="8"/>
        <v>2017</v>
      </c>
      <c r="J44">
        <f t="shared" si="9"/>
        <v>2</v>
      </c>
      <c r="K44" t="str">
        <f t="shared" si="10"/>
        <v>2017Q2</v>
      </c>
      <c r="L44" s="8">
        <f t="shared" si="11"/>
        <v>42916</v>
      </c>
      <c r="M44" s="10">
        <f t="shared" si="12"/>
        <v>9240</v>
      </c>
      <c r="N44" s="54">
        <f t="shared" si="13"/>
        <v>1812.597916935606</v>
      </c>
      <c r="O44">
        <f t="shared" si="14"/>
        <v>220</v>
      </c>
      <c r="P44" s="10">
        <f t="shared" si="15"/>
        <v>42</v>
      </c>
      <c r="Q44">
        <f t="shared" si="16"/>
        <v>6</v>
      </c>
      <c r="R44">
        <f t="shared" si="17"/>
        <v>2017</v>
      </c>
      <c r="S44">
        <f t="shared" si="18"/>
        <v>2</v>
      </c>
    </row>
    <row r="45" spans="1:19" x14ac:dyDescent="0.2">
      <c r="A45" t="s">
        <v>749</v>
      </c>
      <c r="B45">
        <v>2017</v>
      </c>
      <c r="C45" t="s">
        <v>11</v>
      </c>
      <c r="D45" t="s">
        <v>713</v>
      </c>
      <c r="E45" t="str">
        <f t="shared" si="4"/>
        <v>2017Q2</v>
      </c>
      <c r="F45" s="8">
        <f t="shared" si="5"/>
        <v>42868</v>
      </c>
      <c r="G45" s="53">
        <f t="shared" si="6"/>
        <v>0.35</v>
      </c>
      <c r="H45">
        <f t="shared" si="7"/>
        <v>5</v>
      </c>
      <c r="I45">
        <f t="shared" si="8"/>
        <v>2017</v>
      </c>
      <c r="J45">
        <f t="shared" si="9"/>
        <v>2</v>
      </c>
      <c r="K45" t="str">
        <f t="shared" si="10"/>
        <v>2017Q2</v>
      </c>
      <c r="L45" s="8">
        <f t="shared" si="11"/>
        <v>42916</v>
      </c>
      <c r="M45" s="10">
        <f t="shared" si="12"/>
        <v>9240</v>
      </c>
      <c r="N45" s="54">
        <f t="shared" si="13"/>
        <v>1812.597916935606</v>
      </c>
      <c r="O45">
        <f t="shared" si="14"/>
        <v>220</v>
      </c>
      <c r="P45" s="10">
        <f t="shared" si="15"/>
        <v>42</v>
      </c>
      <c r="Q45">
        <f t="shared" si="16"/>
        <v>6</v>
      </c>
      <c r="R45">
        <f t="shared" si="17"/>
        <v>2017</v>
      </c>
      <c r="S45">
        <f t="shared" si="18"/>
        <v>2</v>
      </c>
    </row>
    <row r="46" spans="1:19" x14ac:dyDescent="0.2">
      <c r="A46" t="s">
        <v>750</v>
      </c>
      <c r="B46">
        <v>2017</v>
      </c>
      <c r="C46" t="s">
        <v>12</v>
      </c>
      <c r="D46" t="s">
        <v>717</v>
      </c>
      <c r="E46" t="str">
        <f t="shared" si="4"/>
        <v>2017Q3</v>
      </c>
      <c r="F46" s="8">
        <f t="shared" si="5"/>
        <v>42918</v>
      </c>
      <c r="G46" s="53">
        <f t="shared" si="6"/>
        <v>0.35</v>
      </c>
      <c r="H46">
        <f t="shared" si="7"/>
        <v>7</v>
      </c>
      <c r="I46">
        <f t="shared" si="8"/>
        <v>2017</v>
      </c>
      <c r="J46">
        <f t="shared" si="9"/>
        <v>3</v>
      </c>
      <c r="K46" t="str">
        <f t="shared" si="10"/>
        <v>2017Q3</v>
      </c>
      <c r="L46" s="8">
        <f t="shared" si="11"/>
        <v>43008</v>
      </c>
      <c r="M46" s="10">
        <f t="shared" si="12"/>
        <v>9218</v>
      </c>
      <c r="N46" s="54">
        <f t="shared" si="13"/>
        <v>1794.47193776625</v>
      </c>
      <c r="O46">
        <f t="shared" si="14"/>
        <v>220</v>
      </c>
      <c r="P46" s="10">
        <f t="shared" si="15"/>
        <v>41.9</v>
      </c>
      <c r="Q46">
        <f t="shared" si="16"/>
        <v>9</v>
      </c>
      <c r="R46">
        <f t="shared" si="17"/>
        <v>2017</v>
      </c>
      <c r="S46">
        <f t="shared" si="18"/>
        <v>3</v>
      </c>
    </row>
    <row r="47" spans="1:19" x14ac:dyDescent="0.2">
      <c r="A47" t="s">
        <v>751</v>
      </c>
      <c r="B47">
        <v>2017</v>
      </c>
      <c r="C47" t="s">
        <v>13</v>
      </c>
      <c r="D47" t="s">
        <v>717</v>
      </c>
      <c r="E47" t="str">
        <f t="shared" si="4"/>
        <v>2017Q4</v>
      </c>
      <c r="F47" s="8">
        <f t="shared" si="5"/>
        <v>43049</v>
      </c>
      <c r="G47" s="53">
        <f t="shared" si="6"/>
        <v>0.35</v>
      </c>
      <c r="H47">
        <f t="shared" si="7"/>
        <v>11</v>
      </c>
      <c r="I47">
        <f t="shared" si="8"/>
        <v>2017</v>
      </c>
      <c r="J47">
        <f t="shared" si="9"/>
        <v>4</v>
      </c>
      <c r="K47" t="str">
        <f t="shared" si="10"/>
        <v>2017Q4</v>
      </c>
      <c r="L47" s="8">
        <f t="shared" si="11"/>
        <v>43100</v>
      </c>
      <c r="M47" s="10">
        <f t="shared" si="12"/>
        <v>8976</v>
      </c>
      <c r="N47" s="54">
        <f t="shared" si="13"/>
        <v>1812.4166571439125</v>
      </c>
      <c r="O47">
        <f t="shared" si="14"/>
        <v>220</v>
      </c>
      <c r="P47" s="10">
        <f t="shared" si="15"/>
        <v>40.799999999999997</v>
      </c>
      <c r="Q47">
        <f t="shared" si="16"/>
        <v>12</v>
      </c>
      <c r="R47">
        <f t="shared" si="17"/>
        <v>2017</v>
      </c>
      <c r="S47">
        <f t="shared" si="18"/>
        <v>4</v>
      </c>
    </row>
    <row r="49" spans="1:10" ht="17" thickBot="1" x14ac:dyDescent="0.25">
      <c r="B49" s="56" t="s">
        <v>719</v>
      </c>
      <c r="C49" s="56"/>
      <c r="D49" s="56"/>
      <c r="E49" s="56"/>
      <c r="F49" s="56"/>
    </row>
    <row r="50" spans="1:10" ht="16" thickBot="1" x14ac:dyDescent="0.25">
      <c r="A50" s="12" t="s">
        <v>726</v>
      </c>
      <c r="B50" s="55" t="s">
        <v>19</v>
      </c>
      <c r="C50" s="55" t="s">
        <v>711</v>
      </c>
      <c r="D50" s="55" t="s">
        <v>710</v>
      </c>
      <c r="E50" s="55" t="s">
        <v>709</v>
      </c>
      <c r="F50" s="55" t="s">
        <v>7</v>
      </c>
      <c r="G50" s="22" t="s">
        <v>727</v>
      </c>
      <c r="H50" s="22" t="s">
        <v>4</v>
      </c>
      <c r="I50" s="51" t="s">
        <v>5</v>
      </c>
      <c r="J50" s="51" t="s">
        <v>725</v>
      </c>
    </row>
    <row r="51" spans="1:10" x14ac:dyDescent="0.2">
      <c r="A51" t="s">
        <v>728</v>
      </c>
      <c r="B51" s="8">
        <v>40999</v>
      </c>
      <c r="C51" s="9">
        <f>E51*F51</f>
        <v>8750</v>
      </c>
      <c r="D51" s="11">
        <v>1674</v>
      </c>
      <c r="E51" s="19">
        <v>250</v>
      </c>
      <c r="F51" s="10">
        <v>35</v>
      </c>
      <c r="G51">
        <f>MONTH(B51)</f>
        <v>3</v>
      </c>
      <c r="H51">
        <f>YEAR(B51)</f>
        <v>2012</v>
      </c>
      <c r="I51">
        <f>ROUNDUP(G51/3,0)</f>
        <v>1</v>
      </c>
      <c r="J51" t="str">
        <f>_xlfn.CONCAT(H51,"Q", I51)</f>
        <v>2012Q1</v>
      </c>
    </row>
    <row r="52" spans="1:10" x14ac:dyDescent="0.2">
      <c r="A52" t="s">
        <v>729</v>
      </c>
      <c r="B52" s="8">
        <v>41090</v>
      </c>
      <c r="C52" s="9">
        <f t="shared" ref="C52:C74" si="19">E52*F52</f>
        <v>8250</v>
      </c>
      <c r="D52" s="11">
        <v>1724.22</v>
      </c>
      <c r="E52" s="19">
        <v>250</v>
      </c>
      <c r="F52" s="10">
        <v>33</v>
      </c>
      <c r="G52">
        <f t="shared" ref="G52:G74" si="20">MONTH(B52)</f>
        <v>6</v>
      </c>
      <c r="H52">
        <f t="shared" ref="H52:H74" si="21">YEAR(B52)</f>
        <v>2012</v>
      </c>
      <c r="I52">
        <f t="shared" ref="I52:I74" si="22">ROUNDUP(G52/3,0)</f>
        <v>2</v>
      </c>
      <c r="J52" t="str">
        <f t="shared" ref="J52:J74" si="23">_xlfn.CONCAT(H52,"Q", I52)</f>
        <v>2012Q2</v>
      </c>
    </row>
    <row r="53" spans="1:10" x14ac:dyDescent="0.2">
      <c r="A53" t="s">
        <v>730</v>
      </c>
      <c r="B53" s="8">
        <v>41182</v>
      </c>
      <c r="C53" s="9">
        <f t="shared" si="19"/>
        <v>7925</v>
      </c>
      <c r="D53" s="11">
        <v>1573</v>
      </c>
      <c r="E53" s="19">
        <v>250</v>
      </c>
      <c r="F53" s="10">
        <v>31.7</v>
      </c>
      <c r="G53">
        <f t="shared" si="20"/>
        <v>9</v>
      </c>
      <c r="H53">
        <f t="shared" si="21"/>
        <v>2012</v>
      </c>
      <c r="I53">
        <f t="shared" si="22"/>
        <v>3</v>
      </c>
      <c r="J53" t="str">
        <f t="shared" si="23"/>
        <v>2012Q3</v>
      </c>
    </row>
    <row r="54" spans="1:10" x14ac:dyDescent="0.2">
      <c r="A54" t="s">
        <v>731</v>
      </c>
      <c r="B54" s="8">
        <v>41274</v>
      </c>
      <c r="C54" s="9">
        <f t="shared" si="19"/>
        <v>7375</v>
      </c>
      <c r="D54" s="11">
        <v>1421</v>
      </c>
      <c r="E54" s="19">
        <v>250</v>
      </c>
      <c r="F54" s="10">
        <v>29.5</v>
      </c>
      <c r="G54">
        <f t="shared" si="20"/>
        <v>12</v>
      </c>
      <c r="H54">
        <f t="shared" si="21"/>
        <v>2012</v>
      </c>
      <c r="I54">
        <f t="shared" si="22"/>
        <v>4</v>
      </c>
      <c r="J54" t="str">
        <f t="shared" si="23"/>
        <v>2012Q4</v>
      </c>
    </row>
    <row r="55" spans="1:10" x14ac:dyDescent="0.2">
      <c r="A55" t="s">
        <v>732</v>
      </c>
      <c r="B55" s="8">
        <v>41364</v>
      </c>
      <c r="C55" s="9">
        <f t="shared" si="19"/>
        <v>7080</v>
      </c>
      <c r="D55" s="11">
        <v>1312</v>
      </c>
      <c r="E55" s="19">
        <v>250</v>
      </c>
      <c r="F55" s="10">
        <v>28.32</v>
      </c>
      <c r="G55">
        <f t="shared" si="20"/>
        <v>3</v>
      </c>
      <c r="H55">
        <f t="shared" si="21"/>
        <v>2013</v>
      </c>
      <c r="I55">
        <f t="shared" si="22"/>
        <v>1</v>
      </c>
      <c r="J55" t="str">
        <f t="shared" si="23"/>
        <v>2013Q1</v>
      </c>
    </row>
    <row r="56" spans="1:10" x14ac:dyDescent="0.2">
      <c r="A56" t="s">
        <v>733</v>
      </c>
      <c r="B56" s="8">
        <v>41455</v>
      </c>
      <c r="C56" s="9">
        <f t="shared" si="19"/>
        <v>7042.5</v>
      </c>
      <c r="D56" s="11">
        <v>1222</v>
      </c>
      <c r="E56" s="19">
        <v>250</v>
      </c>
      <c r="F56" s="10">
        <v>28.17</v>
      </c>
      <c r="G56">
        <f t="shared" si="20"/>
        <v>6</v>
      </c>
      <c r="H56">
        <f t="shared" si="21"/>
        <v>2013</v>
      </c>
      <c r="I56">
        <f t="shared" si="22"/>
        <v>2</v>
      </c>
      <c r="J56" t="str">
        <f t="shared" si="23"/>
        <v>2013Q2</v>
      </c>
    </row>
    <row r="57" spans="1:10" x14ac:dyDescent="0.2">
      <c r="A57" t="s">
        <v>734</v>
      </c>
      <c r="B57" s="8">
        <v>41547</v>
      </c>
      <c r="C57" s="9">
        <f t="shared" si="19"/>
        <v>6625</v>
      </c>
      <c r="D57" s="11">
        <v>1312</v>
      </c>
      <c r="E57" s="19">
        <v>250</v>
      </c>
      <c r="F57" s="10">
        <v>26.5</v>
      </c>
      <c r="G57">
        <f t="shared" si="20"/>
        <v>9</v>
      </c>
      <c r="H57">
        <f t="shared" si="21"/>
        <v>2013</v>
      </c>
      <c r="I57">
        <f t="shared" si="22"/>
        <v>3</v>
      </c>
      <c r="J57" t="str">
        <f t="shared" si="23"/>
        <v>2013Q3</v>
      </c>
    </row>
    <row r="58" spans="1:10" x14ac:dyDescent="0.2">
      <c r="A58" t="s">
        <v>735</v>
      </c>
      <c r="B58" s="8">
        <v>41639</v>
      </c>
      <c r="C58" s="9">
        <f t="shared" si="19"/>
        <v>6525</v>
      </c>
      <c r="D58" s="11">
        <v>1350</v>
      </c>
      <c r="E58" s="19">
        <v>250</v>
      </c>
      <c r="F58" s="10">
        <v>26.1</v>
      </c>
      <c r="G58">
        <f t="shared" si="20"/>
        <v>12</v>
      </c>
      <c r="H58">
        <f t="shared" si="21"/>
        <v>2013</v>
      </c>
      <c r="I58">
        <f t="shared" si="22"/>
        <v>4</v>
      </c>
      <c r="J58" t="str">
        <f t="shared" si="23"/>
        <v>2013Q4</v>
      </c>
    </row>
    <row r="59" spans="1:10" x14ac:dyDescent="0.2">
      <c r="A59" t="s">
        <v>736</v>
      </c>
      <c r="B59" s="8">
        <v>41729</v>
      </c>
      <c r="C59" s="9">
        <f t="shared" si="19"/>
        <v>6800</v>
      </c>
      <c r="D59" s="11">
        <v>1756.4801562</v>
      </c>
      <c r="E59" s="19">
        <v>250</v>
      </c>
      <c r="F59" s="10">
        <v>27.2</v>
      </c>
      <c r="G59">
        <f t="shared" si="20"/>
        <v>3</v>
      </c>
      <c r="H59">
        <f t="shared" si="21"/>
        <v>2014</v>
      </c>
      <c r="I59">
        <f t="shared" si="22"/>
        <v>1</v>
      </c>
      <c r="J59" t="str">
        <f t="shared" si="23"/>
        <v>2014Q1</v>
      </c>
    </row>
    <row r="60" spans="1:10" x14ac:dyDescent="0.2">
      <c r="A60" t="s">
        <v>737</v>
      </c>
      <c r="B60" s="8">
        <v>41820</v>
      </c>
      <c r="C60" s="9">
        <f t="shared" si="19"/>
        <v>7250</v>
      </c>
      <c r="D60" s="11">
        <v>1633.5265452659999</v>
      </c>
      <c r="E60" s="19">
        <v>250</v>
      </c>
      <c r="F60" s="10">
        <v>29</v>
      </c>
      <c r="G60">
        <f t="shared" si="20"/>
        <v>6</v>
      </c>
      <c r="H60">
        <f t="shared" si="21"/>
        <v>2014</v>
      </c>
      <c r="I60">
        <f t="shared" si="22"/>
        <v>2</v>
      </c>
      <c r="J60" t="str">
        <f t="shared" si="23"/>
        <v>2014Q2</v>
      </c>
    </row>
    <row r="61" spans="1:10" x14ac:dyDescent="0.2">
      <c r="A61" t="s">
        <v>738</v>
      </c>
      <c r="B61" s="8">
        <v>41912</v>
      </c>
      <c r="C61" s="9">
        <f t="shared" si="19"/>
        <v>7775</v>
      </c>
      <c r="D61" s="11">
        <v>1551.8502180026999</v>
      </c>
      <c r="E61" s="19">
        <v>250</v>
      </c>
      <c r="F61" s="10">
        <v>31.1</v>
      </c>
      <c r="G61">
        <f t="shared" si="20"/>
        <v>9</v>
      </c>
      <c r="H61">
        <f t="shared" si="21"/>
        <v>2014</v>
      </c>
      <c r="I61">
        <f t="shared" si="22"/>
        <v>3</v>
      </c>
      <c r="J61" t="str">
        <f t="shared" si="23"/>
        <v>2014Q3</v>
      </c>
    </row>
    <row r="62" spans="1:10" x14ac:dyDescent="0.2">
      <c r="A62" t="s">
        <v>739</v>
      </c>
      <c r="B62" s="8">
        <v>42004</v>
      </c>
      <c r="C62" s="9">
        <f t="shared" si="19"/>
        <v>8304</v>
      </c>
      <c r="D62" s="11">
        <v>1567.368720182727</v>
      </c>
      <c r="E62" s="19">
        <v>240</v>
      </c>
      <c r="F62" s="10">
        <v>34.6</v>
      </c>
      <c r="G62">
        <f t="shared" si="20"/>
        <v>12</v>
      </c>
      <c r="H62">
        <f t="shared" si="21"/>
        <v>2014</v>
      </c>
      <c r="I62">
        <f t="shared" si="22"/>
        <v>4</v>
      </c>
      <c r="J62" t="str">
        <f t="shared" si="23"/>
        <v>2014Q4</v>
      </c>
    </row>
    <row r="63" spans="1:10" x14ac:dyDescent="0.2">
      <c r="A63" t="s">
        <v>740</v>
      </c>
      <c r="B63" s="8">
        <v>42094</v>
      </c>
      <c r="C63" s="9">
        <f t="shared" si="19"/>
        <v>8400</v>
      </c>
      <c r="D63" s="11">
        <v>1614.3897817882089</v>
      </c>
      <c r="E63" s="19">
        <v>240</v>
      </c>
      <c r="F63" s="10">
        <v>35</v>
      </c>
      <c r="G63">
        <f t="shared" si="20"/>
        <v>3</v>
      </c>
      <c r="H63">
        <f t="shared" si="21"/>
        <v>2015</v>
      </c>
      <c r="I63">
        <f t="shared" si="22"/>
        <v>1</v>
      </c>
      <c r="J63" t="str">
        <f t="shared" si="23"/>
        <v>2015Q1</v>
      </c>
    </row>
    <row r="64" spans="1:10" x14ac:dyDescent="0.2">
      <c r="A64" t="s">
        <v>741</v>
      </c>
      <c r="B64" s="8">
        <v>42185</v>
      </c>
      <c r="C64" s="9">
        <f t="shared" si="19"/>
        <v>8664</v>
      </c>
      <c r="D64" s="11">
        <v>1695.1092708776193</v>
      </c>
      <c r="E64" s="19">
        <v>240</v>
      </c>
      <c r="F64" s="10">
        <v>36.1</v>
      </c>
      <c r="G64">
        <f t="shared" si="20"/>
        <v>6</v>
      </c>
      <c r="H64">
        <f t="shared" si="21"/>
        <v>2015</v>
      </c>
      <c r="I64">
        <f t="shared" si="22"/>
        <v>2</v>
      </c>
      <c r="J64" t="str">
        <f t="shared" si="23"/>
        <v>2015Q2</v>
      </c>
    </row>
    <row r="65" spans="1:10" x14ac:dyDescent="0.2">
      <c r="A65" t="s">
        <v>742</v>
      </c>
      <c r="B65" s="8">
        <v>42277</v>
      </c>
      <c r="C65" s="9">
        <f t="shared" si="19"/>
        <v>8640</v>
      </c>
      <c r="D65" s="11">
        <v>1712.0603635863956</v>
      </c>
      <c r="E65" s="19">
        <v>240</v>
      </c>
      <c r="F65" s="10">
        <v>36</v>
      </c>
      <c r="G65">
        <f t="shared" si="20"/>
        <v>9</v>
      </c>
      <c r="H65">
        <f t="shared" si="21"/>
        <v>2015</v>
      </c>
      <c r="I65">
        <f t="shared" si="22"/>
        <v>3</v>
      </c>
      <c r="J65" t="str">
        <f t="shared" si="23"/>
        <v>2015Q3</v>
      </c>
    </row>
    <row r="66" spans="1:10" x14ac:dyDescent="0.2">
      <c r="A66" t="s">
        <v>743</v>
      </c>
      <c r="B66" s="8">
        <v>42369</v>
      </c>
      <c r="C66" s="9">
        <f t="shared" si="19"/>
        <v>8904</v>
      </c>
      <c r="D66" s="11">
        <v>1763.4221744939875</v>
      </c>
      <c r="E66" s="19">
        <v>240</v>
      </c>
      <c r="F66" s="10">
        <v>37.1</v>
      </c>
      <c r="G66">
        <f t="shared" si="20"/>
        <v>12</v>
      </c>
      <c r="H66">
        <f t="shared" si="21"/>
        <v>2015</v>
      </c>
      <c r="I66">
        <f t="shared" si="22"/>
        <v>4</v>
      </c>
      <c r="J66" t="str">
        <f t="shared" si="23"/>
        <v>2015Q4</v>
      </c>
    </row>
    <row r="67" spans="1:10" x14ac:dyDescent="0.2">
      <c r="A67" t="s">
        <v>744</v>
      </c>
      <c r="B67" s="8">
        <v>42460</v>
      </c>
      <c r="C67" s="9">
        <f t="shared" si="19"/>
        <v>9072</v>
      </c>
      <c r="D67" s="11">
        <v>1833.9590614737472</v>
      </c>
      <c r="E67" s="19">
        <v>240</v>
      </c>
      <c r="F67" s="10">
        <v>37.799999999999997</v>
      </c>
      <c r="G67">
        <f t="shared" si="20"/>
        <v>3</v>
      </c>
      <c r="H67">
        <f t="shared" si="21"/>
        <v>2016</v>
      </c>
      <c r="I67">
        <f t="shared" si="22"/>
        <v>1</v>
      </c>
      <c r="J67" t="str">
        <f t="shared" si="23"/>
        <v>2016Q1</v>
      </c>
    </row>
    <row r="68" spans="1:10" x14ac:dyDescent="0.2">
      <c r="A68" t="s">
        <v>745</v>
      </c>
      <c r="B68" s="8">
        <v>42551</v>
      </c>
      <c r="C68" s="9">
        <f t="shared" si="19"/>
        <v>8760</v>
      </c>
      <c r="D68" s="11">
        <v>1797.2798802442721</v>
      </c>
      <c r="E68" s="19">
        <v>240</v>
      </c>
      <c r="F68" s="10">
        <v>36.5</v>
      </c>
      <c r="G68">
        <f t="shared" si="20"/>
        <v>6</v>
      </c>
      <c r="H68">
        <f t="shared" si="21"/>
        <v>2016</v>
      </c>
      <c r="I68">
        <f t="shared" si="22"/>
        <v>2</v>
      </c>
      <c r="J68" t="str">
        <f t="shared" si="23"/>
        <v>2016Q2</v>
      </c>
    </row>
    <row r="69" spans="1:10" x14ac:dyDescent="0.2">
      <c r="A69" t="s">
        <v>746</v>
      </c>
      <c r="B69" s="8">
        <v>42643</v>
      </c>
      <c r="C69" s="9">
        <f t="shared" si="19"/>
        <v>9004.5186841317154</v>
      </c>
      <c r="D69" s="11">
        <v>1779.3070814418295</v>
      </c>
      <c r="E69" s="19">
        <v>240</v>
      </c>
      <c r="F69" s="10">
        <v>37.518827850548817</v>
      </c>
      <c r="G69">
        <f t="shared" si="20"/>
        <v>9</v>
      </c>
      <c r="H69">
        <f t="shared" si="21"/>
        <v>2016</v>
      </c>
      <c r="I69">
        <f t="shared" si="22"/>
        <v>3</v>
      </c>
      <c r="J69" t="str">
        <f t="shared" si="23"/>
        <v>2016Q3</v>
      </c>
    </row>
    <row r="70" spans="1:10" x14ac:dyDescent="0.2">
      <c r="A70" t="s">
        <v>747</v>
      </c>
      <c r="B70" s="8">
        <v>42735</v>
      </c>
      <c r="C70" s="9">
        <f t="shared" si="19"/>
        <v>8880</v>
      </c>
      <c r="D70" s="11">
        <v>1868.272435513921</v>
      </c>
      <c r="E70" s="19">
        <v>240</v>
      </c>
      <c r="F70" s="10">
        <v>37</v>
      </c>
      <c r="G70">
        <f t="shared" si="20"/>
        <v>12</v>
      </c>
      <c r="H70">
        <f t="shared" si="21"/>
        <v>2016</v>
      </c>
      <c r="I70">
        <f t="shared" si="22"/>
        <v>4</v>
      </c>
      <c r="J70" t="str">
        <f t="shared" si="23"/>
        <v>2016Q4</v>
      </c>
    </row>
    <row r="71" spans="1:10" x14ac:dyDescent="0.2">
      <c r="A71" t="s">
        <v>748</v>
      </c>
      <c r="B71" s="8">
        <v>42825</v>
      </c>
      <c r="C71" s="9">
        <f t="shared" si="19"/>
        <v>9120</v>
      </c>
      <c r="D71" s="11">
        <v>1830.9069868036424</v>
      </c>
      <c r="E71" s="19">
        <v>240</v>
      </c>
      <c r="F71" s="10">
        <v>38</v>
      </c>
      <c r="G71">
        <f t="shared" si="20"/>
        <v>3</v>
      </c>
      <c r="H71">
        <f t="shared" si="21"/>
        <v>2017</v>
      </c>
      <c r="I71">
        <f t="shared" si="22"/>
        <v>1</v>
      </c>
      <c r="J71" t="str">
        <f t="shared" si="23"/>
        <v>2017Q1</v>
      </c>
    </row>
    <row r="72" spans="1:10" x14ac:dyDescent="0.2">
      <c r="A72" t="s">
        <v>749</v>
      </c>
      <c r="B72" s="8">
        <v>42916</v>
      </c>
      <c r="C72" s="9">
        <f t="shared" si="19"/>
        <v>9240</v>
      </c>
      <c r="D72" s="11">
        <v>1812.597916935606</v>
      </c>
      <c r="E72" s="19">
        <v>220</v>
      </c>
      <c r="F72" s="10">
        <v>42</v>
      </c>
      <c r="G72">
        <f t="shared" si="20"/>
        <v>6</v>
      </c>
      <c r="H72">
        <f t="shared" si="21"/>
        <v>2017</v>
      </c>
      <c r="I72">
        <f t="shared" si="22"/>
        <v>2</v>
      </c>
      <c r="J72" t="str">
        <f t="shared" si="23"/>
        <v>2017Q2</v>
      </c>
    </row>
    <row r="73" spans="1:10" x14ac:dyDescent="0.2">
      <c r="A73" t="s">
        <v>750</v>
      </c>
      <c r="B73" s="8">
        <v>43008</v>
      </c>
      <c r="C73" s="9">
        <f t="shared" si="19"/>
        <v>9218</v>
      </c>
      <c r="D73" s="11">
        <v>1794.47193776625</v>
      </c>
      <c r="E73" s="19">
        <v>220</v>
      </c>
      <c r="F73" s="10">
        <v>41.9</v>
      </c>
      <c r="G73">
        <f t="shared" si="20"/>
        <v>9</v>
      </c>
      <c r="H73">
        <f t="shared" si="21"/>
        <v>2017</v>
      </c>
      <c r="I73">
        <f t="shared" si="22"/>
        <v>3</v>
      </c>
      <c r="J73" t="str">
        <f t="shared" si="23"/>
        <v>2017Q3</v>
      </c>
    </row>
    <row r="74" spans="1:10" x14ac:dyDescent="0.2">
      <c r="A74" t="s">
        <v>751</v>
      </c>
      <c r="B74" s="8">
        <v>43100</v>
      </c>
      <c r="C74" s="9">
        <f t="shared" si="19"/>
        <v>8976</v>
      </c>
      <c r="D74" s="11">
        <v>1812.4166571439125</v>
      </c>
      <c r="E74" s="19">
        <v>220</v>
      </c>
      <c r="F74" s="10">
        <v>40.799999999999997</v>
      </c>
      <c r="G74">
        <f t="shared" si="20"/>
        <v>12</v>
      </c>
      <c r="H74">
        <f t="shared" si="21"/>
        <v>2017</v>
      </c>
      <c r="I74">
        <f t="shared" si="22"/>
        <v>4</v>
      </c>
      <c r="J74" t="str">
        <f t="shared" si="23"/>
        <v>2017Q4</v>
      </c>
    </row>
  </sheetData>
  <mergeCells count="3">
    <mergeCell ref="B1:C1"/>
    <mergeCell ref="B19:D19"/>
    <mergeCell ref="B49:F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60272-E730-4472-8877-2CE94C1B067F}">
  <dimension ref="A2:U30"/>
  <sheetViews>
    <sheetView workbookViewId="0">
      <selection activeCell="Q3" sqref="Q3"/>
    </sheetView>
  </sheetViews>
  <sheetFormatPr baseColWidth="10" defaultColWidth="8.83203125" defaultRowHeight="15" x14ac:dyDescent="0.2"/>
  <cols>
    <col min="1" max="1" width="45.5" customWidth="1"/>
    <col min="2" max="2" width="30.5" customWidth="1"/>
    <col min="5" max="5" width="7" bestFit="1" customWidth="1"/>
    <col min="6" max="6" width="25" bestFit="1" customWidth="1"/>
    <col min="9" max="9" width="15" bestFit="1" customWidth="1"/>
    <col min="15" max="15" width="13.5" bestFit="1" customWidth="1"/>
    <col min="16" max="16" width="11.6640625" bestFit="1" customWidth="1"/>
    <col min="17" max="17" width="19.5" bestFit="1" customWidth="1"/>
  </cols>
  <sheetData>
    <row r="2" spans="1:21" ht="52.25" customHeight="1" x14ac:dyDescent="0.2">
      <c r="A2" s="20" t="s">
        <v>721</v>
      </c>
      <c r="B2" s="21" t="s">
        <v>755</v>
      </c>
      <c r="D2" s="45" t="s">
        <v>755</v>
      </c>
      <c r="E2" s="45"/>
    </row>
    <row r="3" spans="1:21" ht="32.5" customHeight="1" x14ac:dyDescent="0.2">
      <c r="A3" s="20" t="s">
        <v>720</v>
      </c>
      <c r="B3" s="21" t="s">
        <v>772</v>
      </c>
      <c r="C3" s="58" t="s">
        <v>726</v>
      </c>
      <c r="D3" s="58" t="s">
        <v>4</v>
      </c>
      <c r="E3" s="58" t="s">
        <v>5</v>
      </c>
      <c r="F3" s="58" t="s">
        <v>6</v>
      </c>
      <c r="G3" s="58" t="s">
        <v>725</v>
      </c>
      <c r="H3" s="58" t="s">
        <v>19</v>
      </c>
      <c r="I3" s="75" t="s">
        <v>8</v>
      </c>
      <c r="J3" s="58" t="s">
        <v>727</v>
      </c>
      <c r="K3" s="58" t="s">
        <v>4</v>
      </c>
      <c r="L3" s="58" t="s">
        <v>5</v>
      </c>
      <c r="M3" s="58" t="s">
        <v>725</v>
      </c>
      <c r="N3" s="58" t="s">
        <v>19</v>
      </c>
      <c r="O3" s="58" t="s">
        <v>711</v>
      </c>
      <c r="P3" s="58" t="s">
        <v>710</v>
      </c>
      <c r="Q3" s="58" t="s">
        <v>709</v>
      </c>
      <c r="R3" s="58" t="s">
        <v>7</v>
      </c>
      <c r="S3" s="58" t="s">
        <v>727</v>
      </c>
      <c r="T3" s="58" t="s">
        <v>4</v>
      </c>
      <c r="U3" s="58" t="s">
        <v>5</v>
      </c>
    </row>
    <row r="4" spans="1:21" ht="32" x14ac:dyDescent="0.2">
      <c r="A4" s="20" t="s">
        <v>722</v>
      </c>
      <c r="B4" s="62" t="s">
        <v>773</v>
      </c>
      <c r="C4" s="57" t="s">
        <v>728</v>
      </c>
      <c r="D4" s="57">
        <v>2012</v>
      </c>
      <c r="E4" s="57" t="s">
        <v>9</v>
      </c>
      <c r="F4" s="57" t="s">
        <v>10</v>
      </c>
      <c r="G4" s="57" t="s">
        <v>728</v>
      </c>
      <c r="H4" s="59">
        <v>40930</v>
      </c>
      <c r="I4" s="69">
        <v>0.45</v>
      </c>
      <c r="J4" s="57">
        <v>1</v>
      </c>
      <c r="K4" s="57">
        <v>2012</v>
      </c>
      <c r="L4" s="57">
        <v>1</v>
      </c>
      <c r="M4" s="57" t="s">
        <v>728</v>
      </c>
      <c r="N4" s="59">
        <v>40999</v>
      </c>
      <c r="O4" s="60">
        <v>8750</v>
      </c>
      <c r="P4" s="61">
        <v>1674</v>
      </c>
      <c r="Q4" s="57">
        <v>250</v>
      </c>
      <c r="R4" s="60">
        <v>35</v>
      </c>
      <c r="S4" s="57">
        <v>3</v>
      </c>
      <c r="T4" s="57">
        <v>2012</v>
      </c>
      <c r="U4" s="57">
        <v>1</v>
      </c>
    </row>
    <row r="5" spans="1:21" x14ac:dyDescent="0.2">
      <c r="B5" s="62"/>
      <c r="C5" s="57" t="s">
        <v>729</v>
      </c>
      <c r="D5" s="57">
        <v>2012</v>
      </c>
      <c r="E5" s="57" t="s">
        <v>11</v>
      </c>
      <c r="F5" s="57" t="s">
        <v>717</v>
      </c>
      <c r="G5" s="57" t="s">
        <v>729</v>
      </c>
      <c r="H5" s="59">
        <v>41030</v>
      </c>
      <c r="I5" s="69">
        <v>0.3</v>
      </c>
      <c r="J5" s="57">
        <v>5</v>
      </c>
      <c r="K5" s="57">
        <v>2012</v>
      </c>
      <c r="L5" s="57">
        <v>2</v>
      </c>
      <c r="M5" s="57" t="s">
        <v>729</v>
      </c>
      <c r="N5" s="59">
        <v>41090</v>
      </c>
      <c r="O5" s="60">
        <v>8250</v>
      </c>
      <c r="P5" s="61">
        <v>1724.22</v>
      </c>
      <c r="Q5" s="57">
        <v>250</v>
      </c>
      <c r="R5" s="60">
        <v>33</v>
      </c>
      <c r="S5" s="57">
        <v>6</v>
      </c>
      <c r="T5" s="57">
        <v>2012</v>
      </c>
      <c r="U5" s="57">
        <v>2</v>
      </c>
    </row>
    <row r="6" spans="1:21" x14ac:dyDescent="0.2">
      <c r="B6" s="62"/>
      <c r="C6" s="59" t="s">
        <v>730</v>
      </c>
      <c r="D6" s="57">
        <v>2012</v>
      </c>
      <c r="E6" s="57" t="s">
        <v>12</v>
      </c>
      <c r="F6" s="57" t="s">
        <v>717</v>
      </c>
      <c r="G6" s="57" t="s">
        <v>730</v>
      </c>
      <c r="H6" s="59">
        <v>41030</v>
      </c>
      <c r="I6" s="69">
        <v>0.3</v>
      </c>
      <c r="J6" s="57">
        <v>5</v>
      </c>
      <c r="K6" s="57">
        <v>2012</v>
      </c>
      <c r="L6" s="57">
        <v>2</v>
      </c>
      <c r="M6" s="57" t="s">
        <v>729</v>
      </c>
      <c r="N6" s="59">
        <v>41182</v>
      </c>
      <c r="O6" s="60">
        <v>7925</v>
      </c>
      <c r="P6" s="61">
        <v>1573</v>
      </c>
      <c r="Q6" s="57">
        <v>250</v>
      </c>
      <c r="R6" s="60">
        <v>31.7</v>
      </c>
      <c r="S6" s="57">
        <v>9</v>
      </c>
      <c r="T6" s="57">
        <v>2012</v>
      </c>
      <c r="U6" s="57">
        <v>3</v>
      </c>
    </row>
    <row r="7" spans="1:21" x14ac:dyDescent="0.2">
      <c r="B7" s="62"/>
      <c r="C7" s="59" t="s">
        <v>731</v>
      </c>
      <c r="D7" s="57">
        <v>2012</v>
      </c>
      <c r="E7" s="57" t="s">
        <v>13</v>
      </c>
      <c r="F7" s="57" t="s">
        <v>717</v>
      </c>
      <c r="G7" s="57" t="s">
        <v>731</v>
      </c>
      <c r="H7" s="59">
        <v>41030</v>
      </c>
      <c r="I7" s="69">
        <v>0.3</v>
      </c>
      <c r="J7" s="57">
        <v>5</v>
      </c>
      <c r="K7" s="57">
        <v>2012</v>
      </c>
      <c r="L7" s="57">
        <v>2</v>
      </c>
      <c r="M7" s="57" t="s">
        <v>729</v>
      </c>
      <c r="N7" s="59">
        <v>41274</v>
      </c>
      <c r="O7" s="60">
        <v>7375</v>
      </c>
      <c r="P7" s="61">
        <v>1421</v>
      </c>
      <c r="Q7" s="57">
        <v>250</v>
      </c>
      <c r="R7" s="60">
        <v>29.5</v>
      </c>
      <c r="S7" s="57">
        <v>12</v>
      </c>
      <c r="T7" s="57">
        <v>2012</v>
      </c>
      <c r="U7" s="57">
        <v>4</v>
      </c>
    </row>
    <row r="8" spans="1:21" x14ac:dyDescent="0.2">
      <c r="B8" s="62"/>
      <c r="C8" s="57" t="s">
        <v>732</v>
      </c>
      <c r="D8" s="57">
        <v>2013</v>
      </c>
      <c r="E8" s="57" t="s">
        <v>9</v>
      </c>
      <c r="F8" s="57" t="s">
        <v>717</v>
      </c>
      <c r="G8" s="57" t="s">
        <v>732</v>
      </c>
      <c r="H8" s="59">
        <v>41030</v>
      </c>
      <c r="I8" s="69">
        <v>0.3</v>
      </c>
      <c r="J8" s="57">
        <v>5</v>
      </c>
      <c r="K8" s="57">
        <v>2012</v>
      </c>
      <c r="L8" s="57">
        <v>2</v>
      </c>
      <c r="M8" s="57" t="s">
        <v>729</v>
      </c>
      <c r="N8" s="59">
        <v>41364</v>
      </c>
      <c r="O8" s="60">
        <v>7080</v>
      </c>
      <c r="P8" s="61">
        <v>1312</v>
      </c>
      <c r="Q8" s="57">
        <v>250</v>
      </c>
      <c r="R8" s="60">
        <v>28.32</v>
      </c>
      <c r="S8" s="57">
        <v>3</v>
      </c>
      <c r="T8" s="57">
        <v>2013</v>
      </c>
      <c r="U8" s="57">
        <v>1</v>
      </c>
    </row>
    <row r="9" spans="1:21" x14ac:dyDescent="0.2">
      <c r="C9" s="57" t="s">
        <v>733</v>
      </c>
      <c r="D9" s="57">
        <v>2013</v>
      </c>
      <c r="E9" s="57" t="s">
        <v>11</v>
      </c>
      <c r="F9" s="57" t="s">
        <v>717</v>
      </c>
      <c r="G9" s="57" t="s">
        <v>733</v>
      </c>
      <c r="H9" s="59">
        <v>41030</v>
      </c>
      <c r="I9" s="69">
        <v>0.3</v>
      </c>
      <c r="J9" s="57">
        <v>5</v>
      </c>
      <c r="K9" s="57">
        <v>2012</v>
      </c>
      <c r="L9" s="57">
        <v>2</v>
      </c>
      <c r="M9" s="57" t="s">
        <v>729</v>
      </c>
      <c r="N9" s="59">
        <v>41455</v>
      </c>
      <c r="O9" s="60">
        <v>7042.5</v>
      </c>
      <c r="P9" s="61">
        <v>1222</v>
      </c>
      <c r="Q9" s="57">
        <v>250</v>
      </c>
      <c r="R9" s="60">
        <v>28.17</v>
      </c>
      <c r="S9" s="57">
        <v>6</v>
      </c>
      <c r="T9" s="57">
        <v>2013</v>
      </c>
      <c r="U9" s="57">
        <v>2</v>
      </c>
    </row>
    <row r="10" spans="1:21" x14ac:dyDescent="0.2">
      <c r="C10" s="57" t="s">
        <v>734</v>
      </c>
      <c r="D10" s="57">
        <v>2013</v>
      </c>
      <c r="E10" s="57" t="s">
        <v>12</v>
      </c>
      <c r="F10" s="57" t="s">
        <v>717</v>
      </c>
      <c r="G10" s="57" t="s">
        <v>734</v>
      </c>
      <c r="H10" s="59">
        <v>41030</v>
      </c>
      <c r="I10" s="69">
        <v>0.3</v>
      </c>
      <c r="J10" s="57">
        <v>5</v>
      </c>
      <c r="K10" s="57">
        <v>2012</v>
      </c>
      <c r="L10" s="57">
        <v>2</v>
      </c>
      <c r="M10" s="57" t="s">
        <v>729</v>
      </c>
      <c r="N10" s="59">
        <v>41547</v>
      </c>
      <c r="O10" s="60">
        <v>6625</v>
      </c>
      <c r="P10" s="61">
        <v>1312</v>
      </c>
      <c r="Q10" s="57">
        <v>250</v>
      </c>
      <c r="R10" s="60">
        <v>26.5</v>
      </c>
      <c r="S10" s="57">
        <v>9</v>
      </c>
      <c r="T10" s="57">
        <v>2013</v>
      </c>
      <c r="U10" s="57">
        <v>3</v>
      </c>
    </row>
    <row r="11" spans="1:21" x14ac:dyDescent="0.2">
      <c r="C11" s="57" t="s">
        <v>735</v>
      </c>
      <c r="D11" s="57">
        <v>2013</v>
      </c>
      <c r="E11" s="57" t="s">
        <v>13</v>
      </c>
      <c r="F11" s="57" t="s">
        <v>717</v>
      </c>
      <c r="G11" s="57" t="s">
        <v>735</v>
      </c>
      <c r="H11" s="59">
        <v>41030</v>
      </c>
      <c r="I11" s="69">
        <v>0.3</v>
      </c>
      <c r="J11" s="57">
        <v>5</v>
      </c>
      <c r="K11" s="57">
        <v>2012</v>
      </c>
      <c r="L11" s="57">
        <v>2</v>
      </c>
      <c r="M11" s="57" t="s">
        <v>729</v>
      </c>
      <c r="N11" s="59">
        <v>41639</v>
      </c>
      <c r="O11" s="60">
        <v>6525</v>
      </c>
      <c r="P11" s="61">
        <v>1350</v>
      </c>
      <c r="Q11" s="57">
        <v>250</v>
      </c>
      <c r="R11" s="60">
        <v>26.1</v>
      </c>
      <c r="S11" s="57">
        <v>12</v>
      </c>
      <c r="T11" s="57">
        <v>2013</v>
      </c>
      <c r="U11" s="57">
        <v>4</v>
      </c>
    </row>
    <row r="12" spans="1:21" x14ac:dyDescent="0.2">
      <c r="C12" s="57" t="s">
        <v>736</v>
      </c>
      <c r="D12" s="57">
        <v>2014</v>
      </c>
      <c r="E12" s="57" t="s">
        <v>9</v>
      </c>
      <c r="F12" s="57" t="s">
        <v>15</v>
      </c>
      <c r="G12" s="57" t="s">
        <v>736</v>
      </c>
      <c r="H12" s="59">
        <v>41030</v>
      </c>
      <c r="I12" s="69">
        <v>0.3</v>
      </c>
      <c r="J12" s="57">
        <v>5</v>
      </c>
      <c r="K12" s="57">
        <v>2012</v>
      </c>
      <c r="L12" s="57">
        <v>2</v>
      </c>
      <c r="M12" s="57" t="s">
        <v>729</v>
      </c>
      <c r="N12" s="59">
        <v>41729</v>
      </c>
      <c r="O12" s="60">
        <v>6800</v>
      </c>
      <c r="P12" s="61">
        <v>1756.4801562</v>
      </c>
      <c r="Q12" s="57">
        <v>250</v>
      </c>
      <c r="R12" s="60">
        <v>27.2</v>
      </c>
      <c r="S12" s="57">
        <v>3</v>
      </c>
      <c r="T12" s="57">
        <v>2014</v>
      </c>
      <c r="U12" s="57">
        <v>1</v>
      </c>
    </row>
    <row r="13" spans="1:21" x14ac:dyDescent="0.2">
      <c r="C13" s="57" t="s">
        <v>736</v>
      </c>
      <c r="D13" s="57">
        <v>2014</v>
      </c>
      <c r="E13" s="57" t="s">
        <v>9</v>
      </c>
      <c r="F13" s="57" t="s">
        <v>14</v>
      </c>
      <c r="G13" s="57" t="s">
        <v>736</v>
      </c>
      <c r="H13" s="59">
        <v>41030</v>
      </c>
      <c r="I13" s="69">
        <v>0.3</v>
      </c>
      <c r="J13" s="57">
        <v>5</v>
      </c>
      <c r="K13" s="57">
        <v>2012</v>
      </c>
      <c r="L13" s="57">
        <v>2</v>
      </c>
      <c r="M13" s="57" t="s">
        <v>729</v>
      </c>
      <c r="N13" s="59">
        <v>41729</v>
      </c>
      <c r="O13" s="60">
        <v>6800</v>
      </c>
      <c r="P13" s="61">
        <v>1756.4801562</v>
      </c>
      <c r="Q13" s="57">
        <v>250</v>
      </c>
      <c r="R13" s="60">
        <v>27.2</v>
      </c>
      <c r="S13" s="57">
        <v>3</v>
      </c>
      <c r="T13" s="57">
        <v>2014</v>
      </c>
      <c r="U13" s="57">
        <v>1</v>
      </c>
    </row>
    <row r="14" spans="1:21" x14ac:dyDescent="0.2">
      <c r="C14" s="57" t="s">
        <v>737</v>
      </c>
      <c r="D14" s="57">
        <v>2014</v>
      </c>
      <c r="E14" s="57" t="s">
        <v>11</v>
      </c>
      <c r="F14" s="57" t="s">
        <v>717</v>
      </c>
      <c r="G14" s="57" t="s">
        <v>737</v>
      </c>
      <c r="H14" s="59">
        <v>41030</v>
      </c>
      <c r="I14" s="69">
        <v>0.3</v>
      </c>
      <c r="J14" s="57">
        <v>5</v>
      </c>
      <c r="K14" s="57">
        <v>2012</v>
      </c>
      <c r="L14" s="57">
        <v>2</v>
      </c>
      <c r="M14" s="57" t="s">
        <v>729</v>
      </c>
      <c r="N14" s="59">
        <v>41820</v>
      </c>
      <c r="O14" s="60">
        <v>7250</v>
      </c>
      <c r="P14" s="61">
        <v>1633.5265452659999</v>
      </c>
      <c r="Q14" s="57">
        <v>250</v>
      </c>
      <c r="R14" s="60">
        <v>29</v>
      </c>
      <c r="S14" s="57">
        <v>6</v>
      </c>
      <c r="T14" s="57">
        <v>2014</v>
      </c>
      <c r="U14" s="57">
        <v>2</v>
      </c>
    </row>
    <row r="15" spans="1:21" x14ac:dyDescent="0.2">
      <c r="C15" s="57" t="s">
        <v>738</v>
      </c>
      <c r="D15" s="57">
        <v>2014</v>
      </c>
      <c r="E15" s="57" t="s">
        <v>12</v>
      </c>
      <c r="F15" s="57" t="s">
        <v>10</v>
      </c>
      <c r="G15" s="57" t="s">
        <v>738</v>
      </c>
      <c r="H15" s="59">
        <v>41880</v>
      </c>
      <c r="I15" s="69">
        <v>0.1</v>
      </c>
      <c r="J15" s="57">
        <v>8</v>
      </c>
      <c r="K15" s="57">
        <v>2014</v>
      </c>
      <c r="L15" s="57">
        <v>3</v>
      </c>
      <c r="M15" s="57" t="s">
        <v>738</v>
      </c>
      <c r="N15" s="59">
        <v>41912</v>
      </c>
      <c r="O15" s="60">
        <v>7775</v>
      </c>
      <c r="P15" s="61">
        <v>1551.8502180026999</v>
      </c>
      <c r="Q15" s="57">
        <v>250</v>
      </c>
      <c r="R15" s="60">
        <v>31.1</v>
      </c>
      <c r="S15" s="57">
        <v>9</v>
      </c>
      <c r="T15" s="57">
        <v>2014</v>
      </c>
      <c r="U15" s="57">
        <v>3</v>
      </c>
    </row>
    <row r="16" spans="1:21" x14ac:dyDescent="0.2">
      <c r="C16" s="57" t="s">
        <v>739</v>
      </c>
      <c r="D16" s="57">
        <v>2014</v>
      </c>
      <c r="E16" s="57" t="s">
        <v>13</v>
      </c>
      <c r="F16" s="57" t="s">
        <v>717</v>
      </c>
      <c r="G16" s="57" t="s">
        <v>739</v>
      </c>
      <c r="H16" s="59">
        <v>41914</v>
      </c>
      <c r="I16" s="69">
        <v>0.1</v>
      </c>
      <c r="J16" s="57">
        <v>10</v>
      </c>
      <c r="K16" s="57">
        <v>2014</v>
      </c>
      <c r="L16" s="57">
        <v>4</v>
      </c>
      <c r="M16" s="57" t="s">
        <v>739</v>
      </c>
      <c r="N16" s="59">
        <v>42004</v>
      </c>
      <c r="O16" s="60">
        <v>8304</v>
      </c>
      <c r="P16" s="61">
        <v>1567.368720182727</v>
      </c>
      <c r="Q16" s="57">
        <v>240</v>
      </c>
      <c r="R16" s="60">
        <v>34.6</v>
      </c>
      <c r="S16" s="57">
        <v>12</v>
      </c>
      <c r="T16" s="57">
        <v>2014</v>
      </c>
      <c r="U16" s="57">
        <v>4</v>
      </c>
    </row>
    <row r="17" spans="3:21" x14ac:dyDescent="0.2">
      <c r="C17" s="57" t="s">
        <v>740</v>
      </c>
      <c r="D17" s="57">
        <v>2015</v>
      </c>
      <c r="E17" s="57" t="s">
        <v>9</v>
      </c>
      <c r="F17" s="57" t="s">
        <v>717</v>
      </c>
      <c r="G17" s="57" t="s">
        <v>740</v>
      </c>
      <c r="H17" s="59">
        <v>42064</v>
      </c>
      <c r="I17" s="69">
        <v>0.2</v>
      </c>
      <c r="J17" s="57">
        <v>3</v>
      </c>
      <c r="K17" s="57">
        <v>2015</v>
      </c>
      <c r="L17" s="57">
        <v>1</v>
      </c>
      <c r="M17" s="57" t="s">
        <v>740</v>
      </c>
      <c r="N17" s="59">
        <v>42094</v>
      </c>
      <c r="O17" s="60">
        <v>8400</v>
      </c>
      <c r="P17" s="61">
        <v>1614.3897817882089</v>
      </c>
      <c r="Q17" s="57">
        <v>240</v>
      </c>
      <c r="R17" s="60">
        <v>35</v>
      </c>
      <c r="S17" s="57">
        <v>3</v>
      </c>
      <c r="T17" s="57">
        <v>2015</v>
      </c>
      <c r="U17" s="57">
        <v>1</v>
      </c>
    </row>
    <row r="18" spans="3:21" x14ac:dyDescent="0.2">
      <c r="C18" s="57" t="s">
        <v>741</v>
      </c>
      <c r="D18" s="57">
        <v>2015</v>
      </c>
      <c r="E18" s="57" t="s">
        <v>11</v>
      </c>
      <c r="F18" s="57" t="s">
        <v>16</v>
      </c>
      <c r="G18" s="57" t="s">
        <v>741</v>
      </c>
      <c r="H18" s="59">
        <v>42064</v>
      </c>
      <c r="I18" s="69">
        <v>0.2</v>
      </c>
      <c r="J18" s="57">
        <v>3</v>
      </c>
      <c r="K18" s="57">
        <v>2015</v>
      </c>
      <c r="L18" s="57">
        <v>1</v>
      </c>
      <c r="M18" s="57" t="s">
        <v>740</v>
      </c>
      <c r="N18" s="59">
        <v>42185</v>
      </c>
      <c r="O18" s="60">
        <v>8664</v>
      </c>
      <c r="P18" s="61">
        <v>1695.1092708776193</v>
      </c>
      <c r="Q18" s="57">
        <v>240</v>
      </c>
      <c r="R18" s="60">
        <v>36.1</v>
      </c>
      <c r="S18" s="57">
        <v>6</v>
      </c>
      <c r="T18" s="57">
        <v>2015</v>
      </c>
      <c r="U18" s="57">
        <v>2</v>
      </c>
    </row>
    <row r="19" spans="3:21" x14ac:dyDescent="0.2">
      <c r="C19" s="57" t="s">
        <v>742</v>
      </c>
      <c r="D19" s="57">
        <v>2015</v>
      </c>
      <c r="E19" s="57" t="s">
        <v>12</v>
      </c>
      <c r="F19" s="57" t="s">
        <v>717</v>
      </c>
      <c r="G19" s="57" t="s">
        <v>742</v>
      </c>
      <c r="H19" s="59">
        <v>42190</v>
      </c>
      <c r="I19" s="69">
        <v>0.2</v>
      </c>
      <c r="J19" s="57">
        <v>7</v>
      </c>
      <c r="K19" s="57">
        <v>2015</v>
      </c>
      <c r="L19" s="57">
        <v>3</v>
      </c>
      <c r="M19" s="57" t="s">
        <v>742</v>
      </c>
      <c r="N19" s="59">
        <v>42277</v>
      </c>
      <c r="O19" s="60">
        <v>8640</v>
      </c>
      <c r="P19" s="61">
        <v>1712.0603635863956</v>
      </c>
      <c r="Q19" s="57">
        <v>240</v>
      </c>
      <c r="R19" s="60">
        <v>36</v>
      </c>
      <c r="S19" s="57">
        <v>9</v>
      </c>
      <c r="T19" s="57">
        <v>2015</v>
      </c>
      <c r="U19" s="57">
        <v>3</v>
      </c>
    </row>
    <row r="20" spans="3:21" x14ac:dyDescent="0.2">
      <c r="C20" s="57" t="s">
        <v>743</v>
      </c>
      <c r="D20" s="57">
        <v>2015</v>
      </c>
      <c r="E20" s="57" t="s">
        <v>13</v>
      </c>
      <c r="F20" s="57" t="s">
        <v>714</v>
      </c>
      <c r="G20" s="57" t="s">
        <v>743</v>
      </c>
      <c r="H20" s="59">
        <v>42316</v>
      </c>
      <c r="I20" s="69">
        <v>0.25</v>
      </c>
      <c r="J20" s="57">
        <v>11</v>
      </c>
      <c r="K20" s="57">
        <v>2015</v>
      </c>
      <c r="L20" s="57">
        <v>4</v>
      </c>
      <c r="M20" s="57" t="s">
        <v>743</v>
      </c>
      <c r="N20" s="59">
        <v>42369</v>
      </c>
      <c r="O20" s="60">
        <v>8904</v>
      </c>
      <c r="P20" s="61">
        <v>1763.4221744939875</v>
      </c>
      <c r="Q20" s="57">
        <v>240</v>
      </c>
      <c r="R20" s="60">
        <v>37.1</v>
      </c>
      <c r="S20" s="57">
        <v>12</v>
      </c>
      <c r="T20" s="57">
        <v>2015</v>
      </c>
      <c r="U20" s="57">
        <v>4</v>
      </c>
    </row>
    <row r="21" spans="3:21" x14ac:dyDescent="0.2">
      <c r="C21" s="57" t="s">
        <v>744</v>
      </c>
      <c r="D21" s="57">
        <v>2016</v>
      </c>
      <c r="E21" s="57" t="s">
        <v>9</v>
      </c>
      <c r="F21" s="57" t="s">
        <v>717</v>
      </c>
      <c r="G21" s="57" t="s">
        <v>744</v>
      </c>
      <c r="H21" s="59">
        <v>42390</v>
      </c>
      <c r="I21" s="69">
        <v>0.3</v>
      </c>
      <c r="J21" s="57">
        <v>1</v>
      </c>
      <c r="K21" s="57">
        <v>2016</v>
      </c>
      <c r="L21" s="57">
        <v>1</v>
      </c>
      <c r="M21" s="57" t="s">
        <v>744</v>
      </c>
      <c r="N21" s="59">
        <v>42460</v>
      </c>
      <c r="O21" s="60">
        <v>9072</v>
      </c>
      <c r="P21" s="61">
        <v>1833.9590614737472</v>
      </c>
      <c r="Q21" s="57">
        <v>240</v>
      </c>
      <c r="R21" s="60">
        <v>37.799999999999997</v>
      </c>
      <c r="S21" s="57">
        <v>3</v>
      </c>
      <c r="T21" s="57">
        <v>2016</v>
      </c>
      <c r="U21" s="57">
        <v>1</v>
      </c>
    </row>
    <row r="22" spans="3:21" x14ac:dyDescent="0.2">
      <c r="C22" s="57" t="s">
        <v>745</v>
      </c>
      <c r="D22" s="57">
        <v>2016</v>
      </c>
      <c r="E22" s="57" t="s">
        <v>11</v>
      </c>
      <c r="F22" s="57" t="s">
        <v>717</v>
      </c>
      <c r="G22" s="57" t="s">
        <v>745</v>
      </c>
      <c r="H22" s="59">
        <v>42511</v>
      </c>
      <c r="I22" s="69">
        <v>0.3</v>
      </c>
      <c r="J22" s="57">
        <v>5</v>
      </c>
      <c r="K22" s="57">
        <v>2016</v>
      </c>
      <c r="L22" s="57">
        <v>2</v>
      </c>
      <c r="M22" s="57" t="s">
        <v>745</v>
      </c>
      <c r="N22" s="59">
        <v>42551</v>
      </c>
      <c r="O22" s="60">
        <v>8760</v>
      </c>
      <c r="P22" s="61">
        <v>1797.2798802442721</v>
      </c>
      <c r="Q22" s="57">
        <v>240</v>
      </c>
      <c r="R22" s="60">
        <v>36.5</v>
      </c>
      <c r="S22" s="57">
        <v>6</v>
      </c>
      <c r="T22" s="57">
        <v>2016</v>
      </c>
      <c r="U22" s="57">
        <v>2</v>
      </c>
    </row>
    <row r="23" spans="3:21" x14ac:dyDescent="0.2">
      <c r="C23" s="57" t="s">
        <v>746</v>
      </c>
      <c r="D23" s="57">
        <v>2016</v>
      </c>
      <c r="E23" s="57" t="s">
        <v>12</v>
      </c>
      <c r="F23" s="57" t="s">
        <v>17</v>
      </c>
      <c r="G23" s="57" t="s">
        <v>746</v>
      </c>
      <c r="H23" s="59">
        <v>42597</v>
      </c>
      <c r="I23" s="69">
        <v>0.3</v>
      </c>
      <c r="J23" s="57">
        <v>8</v>
      </c>
      <c r="K23" s="57">
        <v>2016</v>
      </c>
      <c r="L23" s="57">
        <v>3</v>
      </c>
      <c r="M23" s="57" t="s">
        <v>746</v>
      </c>
      <c r="N23" s="59">
        <v>42643</v>
      </c>
      <c r="O23" s="60">
        <v>9004.5186841317154</v>
      </c>
      <c r="P23" s="61">
        <v>1779.3070814418295</v>
      </c>
      <c r="Q23" s="57">
        <v>240</v>
      </c>
      <c r="R23" s="60">
        <v>37.518827850548817</v>
      </c>
      <c r="S23" s="57">
        <v>9</v>
      </c>
      <c r="T23" s="57">
        <v>2016</v>
      </c>
      <c r="U23" s="57">
        <v>3</v>
      </c>
    </row>
    <row r="24" spans="3:21" x14ac:dyDescent="0.2">
      <c r="C24" s="57" t="s">
        <v>746</v>
      </c>
      <c r="D24" s="57">
        <v>2016</v>
      </c>
      <c r="E24" s="57" t="s">
        <v>12</v>
      </c>
      <c r="F24" s="57" t="s">
        <v>18</v>
      </c>
      <c r="G24" s="57" t="s">
        <v>746</v>
      </c>
      <c r="H24" s="59">
        <v>42597</v>
      </c>
      <c r="I24" s="69">
        <v>0.3</v>
      </c>
      <c r="J24" s="57">
        <v>8</v>
      </c>
      <c r="K24" s="57">
        <v>2016</v>
      </c>
      <c r="L24" s="57">
        <v>3</v>
      </c>
      <c r="M24" s="57" t="s">
        <v>746</v>
      </c>
      <c r="N24" s="59">
        <v>42643</v>
      </c>
      <c r="O24" s="60">
        <v>9004.5186841317154</v>
      </c>
      <c r="P24" s="61">
        <v>1779.3070814418295</v>
      </c>
      <c r="Q24" s="57">
        <v>240</v>
      </c>
      <c r="R24" s="60">
        <v>37.518827850548817</v>
      </c>
      <c r="S24" s="57">
        <v>9</v>
      </c>
      <c r="T24" s="57">
        <v>2016</v>
      </c>
      <c r="U24" s="57">
        <v>3</v>
      </c>
    </row>
    <row r="25" spans="3:21" x14ac:dyDescent="0.2">
      <c r="C25" s="57" t="s">
        <v>747</v>
      </c>
      <c r="D25" s="57">
        <v>2016</v>
      </c>
      <c r="E25" s="57" t="s">
        <v>13</v>
      </c>
      <c r="F25" s="57" t="s">
        <v>717</v>
      </c>
      <c r="G25" s="57" t="s">
        <v>747</v>
      </c>
      <c r="H25" s="59">
        <v>42679</v>
      </c>
      <c r="I25" s="69">
        <v>0.3</v>
      </c>
      <c r="J25" s="57">
        <v>11</v>
      </c>
      <c r="K25" s="57">
        <v>2016</v>
      </c>
      <c r="L25" s="57">
        <v>4</v>
      </c>
      <c r="M25" s="57" t="s">
        <v>747</v>
      </c>
      <c r="N25" s="59">
        <v>42735</v>
      </c>
      <c r="O25" s="60">
        <v>8880</v>
      </c>
      <c r="P25" s="61">
        <v>1868.272435513921</v>
      </c>
      <c r="Q25" s="57">
        <v>240</v>
      </c>
      <c r="R25" s="60">
        <v>37</v>
      </c>
      <c r="S25" s="57">
        <v>12</v>
      </c>
      <c r="T25" s="57">
        <v>2016</v>
      </c>
      <c r="U25" s="57">
        <v>4</v>
      </c>
    </row>
    <row r="26" spans="3:21" x14ac:dyDescent="0.2">
      <c r="C26" s="57" t="s">
        <v>748</v>
      </c>
      <c r="D26" s="57">
        <v>2017</v>
      </c>
      <c r="E26" s="57" t="s">
        <v>9</v>
      </c>
      <c r="F26" s="57" t="s">
        <v>717</v>
      </c>
      <c r="G26" s="57" t="s">
        <v>748</v>
      </c>
      <c r="H26" s="59">
        <v>42771</v>
      </c>
      <c r="I26" s="69">
        <v>0.35</v>
      </c>
      <c r="J26" s="57">
        <v>2</v>
      </c>
      <c r="K26" s="57">
        <v>2017</v>
      </c>
      <c r="L26" s="57">
        <v>1</v>
      </c>
      <c r="M26" s="57" t="s">
        <v>748</v>
      </c>
      <c r="N26" s="59">
        <v>42825</v>
      </c>
      <c r="O26" s="60">
        <v>9120</v>
      </c>
      <c r="P26" s="61">
        <v>1830.9069868036424</v>
      </c>
      <c r="Q26" s="57">
        <v>240</v>
      </c>
      <c r="R26" s="60">
        <v>38</v>
      </c>
      <c r="S26" s="57">
        <v>3</v>
      </c>
      <c r="T26" s="57">
        <v>2017</v>
      </c>
      <c r="U26" s="57">
        <v>1</v>
      </c>
    </row>
    <row r="27" spans="3:21" x14ac:dyDescent="0.2">
      <c r="C27" s="57" t="s">
        <v>749</v>
      </c>
      <c r="D27" s="57">
        <v>2017</v>
      </c>
      <c r="E27" s="57" t="s">
        <v>11</v>
      </c>
      <c r="F27" s="57" t="s">
        <v>712</v>
      </c>
      <c r="G27" s="57" t="s">
        <v>749</v>
      </c>
      <c r="H27" s="59">
        <v>42868</v>
      </c>
      <c r="I27" s="69">
        <v>0.35</v>
      </c>
      <c r="J27" s="57">
        <v>5</v>
      </c>
      <c r="K27" s="57">
        <v>2017</v>
      </c>
      <c r="L27" s="57">
        <v>2</v>
      </c>
      <c r="M27" s="57" t="s">
        <v>749</v>
      </c>
      <c r="N27" s="59">
        <v>42916</v>
      </c>
      <c r="O27" s="60">
        <v>9240</v>
      </c>
      <c r="P27" s="61">
        <v>1812.597916935606</v>
      </c>
      <c r="Q27" s="57">
        <v>220</v>
      </c>
      <c r="R27" s="60">
        <v>42</v>
      </c>
      <c r="S27" s="57">
        <v>6</v>
      </c>
      <c r="T27" s="57">
        <v>2017</v>
      </c>
      <c r="U27" s="57">
        <v>2</v>
      </c>
    </row>
    <row r="28" spans="3:21" x14ac:dyDescent="0.2">
      <c r="C28" s="57" t="s">
        <v>749</v>
      </c>
      <c r="D28" s="57">
        <v>2017</v>
      </c>
      <c r="E28" s="57" t="s">
        <v>11</v>
      </c>
      <c r="F28" s="57" t="s">
        <v>713</v>
      </c>
      <c r="G28" s="57" t="s">
        <v>749</v>
      </c>
      <c r="H28" s="59">
        <v>42868</v>
      </c>
      <c r="I28" s="69">
        <v>0.35</v>
      </c>
      <c r="J28" s="57">
        <v>5</v>
      </c>
      <c r="K28" s="57">
        <v>2017</v>
      </c>
      <c r="L28" s="57">
        <v>2</v>
      </c>
      <c r="M28" s="57" t="s">
        <v>749</v>
      </c>
      <c r="N28" s="59">
        <v>42916</v>
      </c>
      <c r="O28" s="60">
        <v>9240</v>
      </c>
      <c r="P28" s="61">
        <v>1812.597916935606</v>
      </c>
      <c r="Q28" s="57">
        <v>220</v>
      </c>
      <c r="R28" s="60">
        <v>42</v>
      </c>
      <c r="S28" s="57">
        <v>6</v>
      </c>
      <c r="T28" s="57">
        <v>2017</v>
      </c>
      <c r="U28" s="57">
        <v>2</v>
      </c>
    </row>
    <row r="29" spans="3:21" x14ac:dyDescent="0.2">
      <c r="C29" s="57" t="s">
        <v>750</v>
      </c>
      <c r="D29" s="57">
        <v>2017</v>
      </c>
      <c r="E29" s="57" t="s">
        <v>12</v>
      </c>
      <c r="F29" s="57" t="s">
        <v>717</v>
      </c>
      <c r="G29" s="57" t="s">
        <v>750</v>
      </c>
      <c r="H29" s="59">
        <v>42918</v>
      </c>
      <c r="I29" s="69">
        <v>0.35</v>
      </c>
      <c r="J29" s="57">
        <v>7</v>
      </c>
      <c r="K29" s="57">
        <v>2017</v>
      </c>
      <c r="L29" s="57">
        <v>3</v>
      </c>
      <c r="M29" s="57" t="s">
        <v>750</v>
      </c>
      <c r="N29" s="59">
        <v>43008</v>
      </c>
      <c r="O29" s="60">
        <v>9218</v>
      </c>
      <c r="P29" s="61">
        <v>1794.47193776625</v>
      </c>
      <c r="Q29" s="57">
        <v>220</v>
      </c>
      <c r="R29" s="60">
        <v>41.9</v>
      </c>
      <c r="S29" s="57">
        <v>9</v>
      </c>
      <c r="T29" s="57">
        <v>2017</v>
      </c>
      <c r="U29" s="57">
        <v>3</v>
      </c>
    </row>
    <row r="30" spans="3:21" x14ac:dyDescent="0.2">
      <c r="C30" s="57" t="s">
        <v>751</v>
      </c>
      <c r="D30" s="57">
        <v>2017</v>
      </c>
      <c r="E30" s="57" t="s">
        <v>13</v>
      </c>
      <c r="F30" s="57" t="s">
        <v>717</v>
      </c>
      <c r="G30" s="57" t="s">
        <v>751</v>
      </c>
      <c r="H30" s="59">
        <v>43049</v>
      </c>
      <c r="I30" s="69">
        <v>0.35</v>
      </c>
      <c r="J30" s="57">
        <v>11</v>
      </c>
      <c r="K30" s="57">
        <v>2017</v>
      </c>
      <c r="L30" s="57">
        <v>4</v>
      </c>
      <c r="M30" s="57" t="s">
        <v>751</v>
      </c>
      <c r="N30" s="59">
        <v>43100</v>
      </c>
      <c r="O30" s="60">
        <v>8976</v>
      </c>
      <c r="P30" s="61">
        <v>1812.4166571439125</v>
      </c>
      <c r="Q30" s="57">
        <v>220</v>
      </c>
      <c r="R30" s="60">
        <v>40.799999999999997</v>
      </c>
      <c r="S30" s="57">
        <v>12</v>
      </c>
      <c r="T30" s="57">
        <v>2017</v>
      </c>
      <c r="U30" s="57">
        <v>4</v>
      </c>
    </row>
  </sheetData>
  <mergeCells count="2">
    <mergeCell ref="D2:E2"/>
    <mergeCell ref="B4:B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78095DADC2E428F46A63B2742D7E6" ma:contentTypeVersion="2" ma:contentTypeDescription="Create a new document." ma:contentTypeScope="" ma:versionID="bb9ff5532194f4b5ae45d8c3dd1a208c">
  <xsd:schema xmlns:xsd="http://www.w3.org/2001/XMLSchema" xmlns:xs="http://www.w3.org/2001/XMLSchema" xmlns:p="http://schemas.microsoft.com/office/2006/metadata/properties" xmlns:ns3="3433f154-c655-42e6-9f8e-a02d2d29244a" targetNamespace="http://schemas.microsoft.com/office/2006/metadata/properties" ma:root="true" ma:fieldsID="7bd54a06f77f1be5f6938b5099f9a1d3" ns3:_="">
    <xsd:import namespace="3433f154-c655-42e6-9f8e-a02d2d292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33f154-c655-42e6-9f8e-a02d2d2924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F3860E-DCFB-431A-AA6B-54DC0CB3E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33f154-c655-42e6-9f8e-a02d2d292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45356F-EF95-47EC-9D96-B8CDF6244D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EA584A-7E8D-4236-85FC-1786C09DE0D5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3433f154-c655-42e6-9f8e-a02d2d29244a"/>
    <ds:schemaRef ds:uri="http://purl.org/dc/elements/1.1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Director Data Set</vt:lpstr>
      <vt:lpstr>Director Table</vt:lpstr>
      <vt:lpstr>Company Data Set</vt:lpstr>
      <vt:lpstr>Company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Ferris</dc:creator>
  <cp:lastModifiedBy>Kosberg, Erik</cp:lastModifiedBy>
  <dcterms:created xsi:type="dcterms:W3CDTF">2018-04-24T16:25:33Z</dcterms:created>
  <dcterms:modified xsi:type="dcterms:W3CDTF">2019-12-03T04:57:00Z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0x01010050B78095DADC2E428F46A63B2742D7E6</vt:lpwstr>
  </property>
</Properties>
</file>