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sdu\OneDrive\UFABC\ELETROMAG - Fenômenos Eletromagnéticos\LAB\"/>
    </mc:Choice>
  </mc:AlternateContent>
  <bookViews>
    <workbookView xWindow="0" yWindow="0" windowWidth="1044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9" i="1"/>
  <c r="C10" i="1"/>
  <c r="C11" i="1"/>
  <c r="C12" i="1"/>
  <c r="C13" i="1"/>
  <c r="C14" i="1"/>
  <c r="C15" i="1"/>
  <c r="C16" i="1"/>
  <c r="C9" i="1"/>
  <c r="O10" i="1"/>
  <c r="O11" i="1"/>
  <c r="O12" i="1"/>
  <c r="O13" i="1"/>
  <c r="O14" i="1"/>
  <c r="O9" i="1"/>
  <c r="F10" i="1"/>
  <c r="F11" i="1"/>
  <c r="F12" i="1"/>
  <c r="F13" i="1"/>
  <c r="F14" i="1"/>
  <c r="F15" i="1"/>
  <c r="F16" i="1"/>
  <c r="F9" i="1"/>
  <c r="L10" i="1" l="1"/>
  <c r="L21" i="1" s="1"/>
  <c r="L11" i="1"/>
  <c r="L12" i="1"/>
  <c r="L13" i="1"/>
  <c r="L14" i="1"/>
  <c r="L25" i="1" s="1"/>
  <c r="L9" i="1"/>
  <c r="L20" i="1" s="1"/>
  <c r="K14" i="1"/>
  <c r="K25" i="1" s="1"/>
  <c r="K13" i="1"/>
  <c r="K24" i="1" s="1"/>
  <c r="K12" i="1"/>
  <c r="K23" i="1" s="1"/>
  <c r="K11" i="1"/>
  <c r="K22" i="1" s="1"/>
  <c r="K10" i="1"/>
  <c r="K21" i="1" s="1"/>
  <c r="K9" i="1"/>
  <c r="K20" i="1" s="1"/>
  <c r="Q14" i="1"/>
  <c r="N25" i="1" s="1"/>
  <c r="P14" i="1"/>
  <c r="M25" i="1" s="1"/>
  <c r="Q13" i="1"/>
  <c r="N24" i="1" s="1"/>
  <c r="P13" i="1"/>
  <c r="M24" i="1" s="1"/>
  <c r="Q12" i="1"/>
  <c r="N23" i="1" s="1"/>
  <c r="P12" i="1"/>
  <c r="M23" i="1" s="1"/>
  <c r="Q11" i="1"/>
  <c r="N22" i="1" s="1"/>
  <c r="P11" i="1"/>
  <c r="M22" i="1" s="1"/>
  <c r="Q10" i="1"/>
  <c r="N21" i="1" s="1"/>
  <c r="P10" i="1"/>
  <c r="M21" i="1" s="1"/>
  <c r="Q9" i="1"/>
  <c r="N20" i="1" s="1"/>
  <c r="P9" i="1"/>
  <c r="M20" i="1" s="1"/>
  <c r="I10" i="1"/>
  <c r="I11" i="1"/>
  <c r="I12" i="1"/>
  <c r="I13" i="1"/>
  <c r="I14" i="1"/>
  <c r="I15" i="1"/>
  <c r="I16" i="1"/>
  <c r="I9" i="1"/>
  <c r="G10" i="1"/>
  <c r="G11" i="1"/>
  <c r="G12" i="1"/>
  <c r="G13" i="1"/>
  <c r="G14" i="1"/>
  <c r="G15" i="1"/>
  <c r="G16" i="1"/>
  <c r="G9" i="1"/>
  <c r="E6" i="1"/>
  <c r="B6" i="1"/>
  <c r="L24" i="1" l="1"/>
  <c r="L23" i="1"/>
  <c r="L22" i="1"/>
</calcChain>
</file>

<file path=xl/sharedStrings.xml><?xml version="1.0" encoding="utf-8"?>
<sst xmlns="http://schemas.openxmlformats.org/spreadsheetml/2006/main" count="27" uniqueCount="17">
  <si>
    <t>i(A)</t>
  </si>
  <si>
    <t>θ (grau)</t>
  </si>
  <si>
    <t>tg(θ)</t>
  </si>
  <si>
    <t>B (μT)</t>
  </si>
  <si>
    <r>
      <t>σ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(A)</t>
    </r>
  </si>
  <si>
    <r>
      <t>σ</t>
    </r>
    <r>
      <rPr>
        <vertAlign val="subscript"/>
        <sz val="11"/>
        <color theme="0"/>
        <rFont val="Calibri"/>
        <family val="2"/>
        <scheme val="minor"/>
      </rPr>
      <t xml:space="preserve">θ </t>
    </r>
    <r>
      <rPr>
        <sz val="11"/>
        <color theme="0"/>
        <rFont val="Calibri"/>
        <family val="2"/>
        <scheme val="minor"/>
      </rPr>
      <t>(grau)</t>
    </r>
  </si>
  <si>
    <r>
      <t>σ</t>
    </r>
    <r>
      <rPr>
        <vertAlign val="subscript"/>
        <sz val="11"/>
        <color theme="0"/>
        <rFont val="Calibri"/>
        <family val="2"/>
        <scheme val="minor"/>
      </rPr>
      <t xml:space="preserve">B </t>
    </r>
    <r>
      <rPr>
        <sz val="11"/>
        <color theme="0"/>
        <rFont val="Calibri"/>
        <family val="2"/>
        <scheme val="minor"/>
      </rPr>
      <t>(μT)</t>
    </r>
  </si>
  <si>
    <r>
      <t>σ</t>
    </r>
    <r>
      <rPr>
        <vertAlign val="subscript"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(m)</t>
    </r>
  </si>
  <si>
    <t xml:space="preserve">a(m) </t>
  </si>
  <si>
    <r>
      <t>B</t>
    </r>
    <r>
      <rPr>
        <vertAlign val="subscript"/>
        <sz val="11"/>
        <color theme="0"/>
        <rFont val="Calibri"/>
        <family val="2"/>
        <scheme val="minor"/>
      </rPr>
      <t xml:space="preserve">0 </t>
    </r>
    <r>
      <rPr>
        <sz val="11"/>
        <color theme="0"/>
        <rFont val="Calibri"/>
        <family val="2"/>
        <scheme val="minor"/>
      </rPr>
      <t>(μT)</t>
    </r>
  </si>
  <si>
    <t>Tabela 1</t>
  </si>
  <si>
    <t>a(m)</t>
  </si>
  <si>
    <t>Tabela 2</t>
  </si>
  <si>
    <t>Tabela 3</t>
  </si>
  <si>
    <t>W(m)</t>
  </si>
  <si>
    <r>
      <t>σ</t>
    </r>
    <r>
      <rPr>
        <vertAlign val="subscript"/>
        <sz val="11"/>
        <color theme="0"/>
        <rFont val="Calibri"/>
        <family val="2"/>
        <scheme val="minor"/>
      </rPr>
      <t>w</t>
    </r>
    <r>
      <rPr>
        <sz val="11"/>
        <color theme="0"/>
        <rFont val="Calibri"/>
        <family val="2"/>
        <scheme val="minor"/>
      </rPr>
      <t>(m)</t>
    </r>
  </si>
  <si>
    <t>Experimento 3 - Eletromag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</si>
</sst>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1" fontId="0" fillId="3" borderId="0" xfId="0" applyNumberFormat="1" applyFill="1"/>
    <xf numFmtId="11" fontId="0" fillId="0" borderId="0" xfId="0" applyNumberForma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Sheet1!$A$9:$A$16</c:f>
              <c:numCache>
                <c:formatCode>0.00E+00</c:formatCode>
                <c:ptCount val="8"/>
                <c:pt idx="0">
                  <c:v>1.05</c:v>
                </c:pt>
                <c:pt idx="1">
                  <c:v>2</c:v>
                </c:pt>
                <c:pt idx="2">
                  <c:v>3.03</c:v>
                </c:pt>
                <c:pt idx="3">
                  <c:v>4</c:v>
                </c:pt>
                <c:pt idx="4">
                  <c:v>5.0199999999999996</c:v>
                </c:pt>
                <c:pt idx="5">
                  <c:v>6.01</c:v>
                </c:pt>
                <c:pt idx="6">
                  <c:v>5.5</c:v>
                </c:pt>
                <c:pt idx="7">
                  <c:v>2.4900000000000002</c:v>
                </c:pt>
              </c:numCache>
            </c:numRef>
          </c:xVal>
          <c:yVal>
            <c:numRef>
              <c:f>Sheet1!$G$9:$G$16</c:f>
              <c:numCache>
                <c:formatCode>0.00E+00</c:formatCode>
                <c:ptCount val="8"/>
                <c:pt idx="0">
                  <c:v>3.1738856527523698</c:v>
                </c:pt>
                <c:pt idx="1">
                  <c:v>6.5514642167916417</c:v>
                </c:pt>
                <c:pt idx="2">
                  <c:v>10.392304845413264</c:v>
                </c:pt>
                <c:pt idx="3">
                  <c:v>11.247648334367895</c:v>
                </c:pt>
                <c:pt idx="4">
                  <c:v>15.103793361191039</c:v>
                </c:pt>
                <c:pt idx="5">
                  <c:v>19.991025266925472</c:v>
                </c:pt>
                <c:pt idx="6">
                  <c:v>19.302636780444288</c:v>
                </c:pt>
                <c:pt idx="7">
                  <c:v>9.5707697699066188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5712"/>
        <c:axId val="531250808"/>
      </c:scatterChart>
      <c:valAx>
        <c:axId val="5312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50808"/>
        <c:crosses val="autoZero"/>
        <c:crossBetween val="midCat"/>
      </c:valAx>
      <c:valAx>
        <c:axId val="5312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Sheet1!$K$20:$K$25</c:f>
              <c:numCache>
                <c:formatCode>0.00E+00</c:formatCode>
                <c:ptCount val="6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14.285714285714285</c:v>
                </c:pt>
                <c:pt idx="5">
                  <c:v>12.5</c:v>
                </c:pt>
              </c:numCache>
            </c:numRef>
          </c:xVal>
          <c:yVal>
            <c:numRef>
              <c:f>Sheet1!$M$20:$M$25</c:f>
              <c:numCache>
                <c:formatCode>0.00E+00</c:formatCode>
                <c:ptCount val="6"/>
                <c:pt idx="0">
                  <c:v>31.176914536239781</c:v>
                </c:pt>
                <c:pt idx="1">
                  <c:v>24.77487456848112</c:v>
                </c:pt>
                <c:pt idx="2">
                  <c:v>21.451564666695781</c:v>
                </c:pt>
                <c:pt idx="3">
                  <c:v>17.38239794652733</c:v>
                </c:pt>
                <c:pt idx="4">
                  <c:v>15.103793361191039</c:v>
                </c:pt>
                <c:pt idx="5">
                  <c:v>13.077765504096496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1592"/>
        <c:axId val="531248456"/>
      </c:scatterChart>
      <c:valAx>
        <c:axId val="53125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456"/>
        <c:crosses val="autoZero"/>
        <c:crossBetween val="midCat"/>
      </c:valAx>
      <c:valAx>
        <c:axId val="5312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5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25</xdr:row>
      <xdr:rowOff>165100</xdr:rowOff>
    </xdr:from>
    <xdr:to>
      <xdr:col>10</xdr:col>
      <xdr:colOff>365125</xdr:colOff>
      <xdr:row>40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603250</xdr:colOff>
      <xdr:row>25</xdr:row>
      <xdr:rowOff>133350</xdr:rowOff>
    </xdr:from>
    <xdr:to>
      <xdr:col>18</xdr:col>
      <xdr:colOff>241300</xdr:colOff>
      <xdr:row>40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22" workbookViewId="0">
      <selection activeCell="I17" sqref="I17"/>
    </sheetView>
  </sheetViews>
  <sheetFormatPr defaultRowHeight="14.5" x14ac:dyDescent="0.35"/>
  <cols>
    <col min="3" max="3" width="0" hidden="1" customWidth="1"/>
    <col min="6" max="7" width="9" bestFit="1" customWidth="1"/>
    <col min="8" max="8" width="9" hidden="1" customWidth="1"/>
    <col min="13" max="13" width="9" bestFit="1" customWidth="1"/>
    <col min="15" max="16" width="9" bestFit="1" customWidth="1"/>
  </cols>
  <sheetData>
    <row r="1" spans="1:17" x14ac:dyDescent="0.3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4" spans="1:17" ht="18.5" x14ac:dyDescent="0.45">
      <c r="A4" s="4" t="s">
        <v>10</v>
      </c>
      <c r="B4" s="4"/>
      <c r="C4" s="4"/>
      <c r="D4" s="4"/>
      <c r="F4" s="1" t="s">
        <v>9</v>
      </c>
      <c r="G4" s="2">
        <v>18</v>
      </c>
      <c r="H4" s="2"/>
      <c r="K4" s="4" t="s">
        <v>12</v>
      </c>
      <c r="L4" s="4"/>
      <c r="M4" s="4"/>
    </row>
    <row r="6" spans="1:17" ht="16.5" x14ac:dyDescent="0.45">
      <c r="A6" s="1" t="s">
        <v>8</v>
      </c>
      <c r="B6" s="2">
        <f>7*10^-2</f>
        <v>7.0000000000000007E-2</v>
      </c>
      <c r="C6" s="2"/>
      <c r="D6" s="1" t="s">
        <v>7</v>
      </c>
      <c r="E6" s="2">
        <f>6*10^-3</f>
        <v>6.0000000000000001E-3</v>
      </c>
      <c r="K6" s="1" t="s">
        <v>0</v>
      </c>
      <c r="L6" s="2">
        <v>5</v>
      </c>
      <c r="M6" s="1" t="s">
        <v>4</v>
      </c>
      <c r="N6" s="2">
        <v>0.2</v>
      </c>
    </row>
    <row r="8" spans="1:17" ht="16.5" x14ac:dyDescent="0.45">
      <c r="A8" s="1" t="s">
        <v>0</v>
      </c>
      <c r="B8" s="1" t="s">
        <v>4</v>
      </c>
      <c r="C8" s="1"/>
      <c r="D8" s="1" t="s">
        <v>1</v>
      </c>
      <c r="E8" s="1" t="s">
        <v>5</v>
      </c>
      <c r="F8" s="1" t="s">
        <v>2</v>
      </c>
      <c r="G8" s="1" t="s">
        <v>3</v>
      </c>
      <c r="H8" s="1"/>
      <c r="I8" s="1" t="s">
        <v>6</v>
      </c>
      <c r="K8" s="1" t="s">
        <v>11</v>
      </c>
      <c r="L8" s="1" t="s">
        <v>7</v>
      </c>
      <c r="M8" s="1" t="s">
        <v>1</v>
      </c>
      <c r="N8" s="1" t="s">
        <v>5</v>
      </c>
      <c r="O8" s="1" t="s">
        <v>2</v>
      </c>
      <c r="P8" s="1" t="s">
        <v>3</v>
      </c>
      <c r="Q8" s="1" t="s">
        <v>6</v>
      </c>
    </row>
    <row r="9" spans="1:17" x14ac:dyDescent="0.35">
      <c r="A9" s="2">
        <v>1.05</v>
      </c>
      <c r="B9" s="2">
        <v>7.0000000000000007E-2</v>
      </c>
      <c r="C9" s="2">
        <f>B9/2</f>
        <v>3.5000000000000003E-2</v>
      </c>
      <c r="D9" s="2">
        <v>10</v>
      </c>
      <c r="E9" s="2">
        <v>1</v>
      </c>
      <c r="F9" s="2">
        <f>TAN(RADIANS(D9))</f>
        <v>0.17632698070846498</v>
      </c>
      <c r="G9" s="2">
        <f>$G$4*F9</f>
        <v>3.1738856527523698</v>
      </c>
      <c r="H9" s="2">
        <f>I9/2</f>
        <v>0.22311147473492471</v>
      </c>
      <c r="I9" s="2">
        <f>($G$4/POWER(COS(D9),2))*PI()*E9/180</f>
        <v>0.44622294946984942</v>
      </c>
      <c r="K9" s="2">
        <f>3*10^-2</f>
        <v>0.03</v>
      </c>
      <c r="L9" s="2">
        <f>6*10^-3</f>
        <v>6.0000000000000001E-3</v>
      </c>
      <c r="M9" s="2">
        <v>60</v>
      </c>
      <c r="N9" s="2">
        <v>1</v>
      </c>
      <c r="O9" s="2">
        <f>TAN(RADIANS(M9))</f>
        <v>1.7320508075688767</v>
      </c>
      <c r="P9" s="2">
        <f>$G$4*O9</f>
        <v>31.176914536239781</v>
      </c>
      <c r="Q9" s="2">
        <f>($G$4/POWER(COS(M9),2))*PI()*N9/180</f>
        <v>0.34633729541082697</v>
      </c>
    </row>
    <row r="10" spans="1:17" x14ac:dyDescent="0.35">
      <c r="A10" s="2">
        <v>2</v>
      </c>
      <c r="B10" s="2">
        <v>0.09</v>
      </c>
      <c r="C10" s="2">
        <f t="shared" ref="C10:C16" si="0">B10/2</f>
        <v>4.4999999999999998E-2</v>
      </c>
      <c r="D10" s="2">
        <v>20</v>
      </c>
      <c r="E10" s="2">
        <v>1</v>
      </c>
      <c r="F10" s="2">
        <f t="shared" ref="F10:F16" si="1">TAN(RADIANS(D10))</f>
        <v>0.36397023426620234</v>
      </c>
      <c r="G10" s="2">
        <f t="shared" ref="G10:G16" si="2">$G$4*F10</f>
        <v>6.5514642167916417</v>
      </c>
      <c r="H10" s="2">
        <f t="shared" ref="H10:H16" si="3">G10/2</f>
        <v>3.2757321083958209</v>
      </c>
      <c r="I10" s="2">
        <f t="shared" ref="I10:I16" si="4">($G$4/POWER(COS(D10),2))*PI()*E10/180</f>
        <v>1.8864915451910738</v>
      </c>
      <c r="K10" s="2">
        <f>4*10^-2</f>
        <v>0.04</v>
      </c>
      <c r="L10" s="2">
        <f t="shared" ref="L10:L14" si="5">6*10^-3</f>
        <v>6.0000000000000001E-3</v>
      </c>
      <c r="M10" s="2">
        <v>54</v>
      </c>
      <c r="N10" s="2">
        <v>1</v>
      </c>
      <c r="O10" s="2">
        <f t="shared" ref="O10:O14" si="6">TAN(RADIANS(M10))</f>
        <v>1.3763819204711734</v>
      </c>
      <c r="P10" s="2">
        <f t="shared" ref="P10:P14" si="7">$G$4*O10</f>
        <v>24.77487456848112</v>
      </c>
      <c r="Q10" s="2">
        <f t="shared" ref="Q10:Q14" si="8">($G$4/POWER(COS(M10),2))*PI()*N10/180</f>
        <v>0.45678963762809388</v>
      </c>
    </row>
    <row r="11" spans="1:17" x14ac:dyDescent="0.35">
      <c r="A11" s="2">
        <v>3.03</v>
      </c>
      <c r="B11" s="2">
        <v>0.1</v>
      </c>
      <c r="C11" s="2">
        <f t="shared" si="0"/>
        <v>0.05</v>
      </c>
      <c r="D11" s="2">
        <v>30</v>
      </c>
      <c r="E11" s="2">
        <v>1</v>
      </c>
      <c r="F11" s="2">
        <f t="shared" si="1"/>
        <v>0.57735026918962573</v>
      </c>
      <c r="G11" s="2">
        <f t="shared" si="2"/>
        <v>10.392304845413264</v>
      </c>
      <c r="H11" s="2">
        <f t="shared" si="3"/>
        <v>5.196152422706632</v>
      </c>
      <c r="I11" s="2">
        <f t="shared" si="4"/>
        <v>13.203569717109913</v>
      </c>
      <c r="K11" s="2">
        <f>5*10^-2</f>
        <v>0.05</v>
      </c>
      <c r="L11" s="2">
        <f t="shared" si="5"/>
        <v>6.0000000000000001E-3</v>
      </c>
      <c r="M11" s="2">
        <v>50</v>
      </c>
      <c r="N11" s="2">
        <v>1</v>
      </c>
      <c r="O11" s="2">
        <f t="shared" si="6"/>
        <v>1.19175359259421</v>
      </c>
      <c r="P11" s="2">
        <f t="shared" si="7"/>
        <v>21.451564666695781</v>
      </c>
      <c r="Q11" s="2">
        <f t="shared" si="8"/>
        <v>0.3373850418785308</v>
      </c>
    </row>
    <row r="12" spans="1:17" x14ac:dyDescent="0.35">
      <c r="A12" s="2">
        <v>4</v>
      </c>
      <c r="B12" s="2">
        <v>0.1</v>
      </c>
      <c r="C12" s="2">
        <f t="shared" si="0"/>
        <v>0.05</v>
      </c>
      <c r="D12" s="2">
        <v>32</v>
      </c>
      <c r="E12" s="2">
        <v>1</v>
      </c>
      <c r="F12" s="2">
        <f t="shared" si="1"/>
        <v>0.62486935190932746</v>
      </c>
      <c r="G12" s="2">
        <f t="shared" si="2"/>
        <v>11.247648334367895</v>
      </c>
      <c r="H12" s="2">
        <f t="shared" si="3"/>
        <v>5.6238241671839475</v>
      </c>
      <c r="I12" s="2">
        <f t="shared" si="4"/>
        <v>0.45142455489062566</v>
      </c>
      <c r="K12" s="2">
        <f>6*10^-2</f>
        <v>0.06</v>
      </c>
      <c r="L12" s="2">
        <f t="shared" si="5"/>
        <v>6.0000000000000001E-3</v>
      </c>
      <c r="M12" s="2">
        <v>44</v>
      </c>
      <c r="N12" s="2">
        <v>1</v>
      </c>
      <c r="O12" s="2">
        <f t="shared" si="6"/>
        <v>0.96568877480707394</v>
      </c>
      <c r="P12" s="2">
        <f t="shared" si="7"/>
        <v>17.38239794652733</v>
      </c>
      <c r="Q12" s="2">
        <f t="shared" si="8"/>
        <v>0.31425774058395795</v>
      </c>
    </row>
    <row r="13" spans="1:17" x14ac:dyDescent="0.35">
      <c r="A13" s="2">
        <v>5.0199999999999996</v>
      </c>
      <c r="B13" s="2">
        <v>0.2</v>
      </c>
      <c r="C13" s="2">
        <f t="shared" si="0"/>
        <v>0.1</v>
      </c>
      <c r="D13" s="2">
        <v>40</v>
      </c>
      <c r="E13" s="2">
        <v>1</v>
      </c>
      <c r="F13" s="2">
        <f t="shared" si="1"/>
        <v>0.83909963117727993</v>
      </c>
      <c r="G13" s="2">
        <f t="shared" si="2"/>
        <v>15.103793361191039</v>
      </c>
      <c r="H13" s="2">
        <f t="shared" si="3"/>
        <v>7.5518966805955197</v>
      </c>
      <c r="I13" s="2">
        <f t="shared" si="4"/>
        <v>0.70628318486507913</v>
      </c>
      <c r="K13" s="2">
        <f>7*10^-2</f>
        <v>7.0000000000000007E-2</v>
      </c>
      <c r="L13" s="2">
        <f t="shared" si="5"/>
        <v>6.0000000000000001E-3</v>
      </c>
      <c r="M13" s="2">
        <v>40</v>
      </c>
      <c r="N13" s="2">
        <v>1</v>
      </c>
      <c r="O13" s="2">
        <f t="shared" si="6"/>
        <v>0.83909963117727993</v>
      </c>
      <c r="P13" s="2">
        <f t="shared" si="7"/>
        <v>15.103793361191039</v>
      </c>
      <c r="Q13" s="2">
        <f t="shared" si="8"/>
        <v>0.70628318486507913</v>
      </c>
    </row>
    <row r="14" spans="1:17" x14ac:dyDescent="0.35">
      <c r="A14" s="2">
        <v>6.01</v>
      </c>
      <c r="B14" s="2">
        <v>0.2</v>
      </c>
      <c r="C14" s="2">
        <f t="shared" si="0"/>
        <v>0.1</v>
      </c>
      <c r="D14" s="2">
        <v>48</v>
      </c>
      <c r="E14" s="2">
        <v>1</v>
      </c>
      <c r="F14" s="2">
        <f t="shared" si="1"/>
        <v>1.110612514829193</v>
      </c>
      <c r="G14" s="2">
        <f t="shared" si="2"/>
        <v>19.991025266925472</v>
      </c>
      <c r="H14" s="2">
        <f t="shared" si="3"/>
        <v>9.9955126334627362</v>
      </c>
      <c r="I14" s="2">
        <f t="shared" si="4"/>
        <v>0.76664455161184564</v>
      </c>
      <c r="K14" s="2">
        <f>8*10^-2</f>
        <v>0.08</v>
      </c>
      <c r="L14" s="2">
        <f t="shared" si="5"/>
        <v>6.0000000000000001E-3</v>
      </c>
      <c r="M14" s="2">
        <v>36</v>
      </c>
      <c r="N14" s="2">
        <v>1</v>
      </c>
      <c r="O14" s="2">
        <f t="shared" si="6"/>
        <v>0.7265425280053609</v>
      </c>
      <c r="P14" s="2">
        <f t="shared" si="7"/>
        <v>13.077765504096496</v>
      </c>
      <c r="Q14" s="2">
        <f t="shared" si="8"/>
        <v>19.185643271169887</v>
      </c>
    </row>
    <row r="15" spans="1:17" x14ac:dyDescent="0.35">
      <c r="A15" s="2">
        <v>5.5</v>
      </c>
      <c r="B15" s="2">
        <v>0.2</v>
      </c>
      <c r="C15" s="2">
        <f t="shared" si="0"/>
        <v>0.1</v>
      </c>
      <c r="D15" s="2">
        <v>47</v>
      </c>
      <c r="E15" s="2">
        <v>1</v>
      </c>
      <c r="F15" s="2">
        <f t="shared" si="1"/>
        <v>1.0723687100246826</v>
      </c>
      <c r="G15" s="2">
        <f t="shared" si="2"/>
        <v>19.302636780444288</v>
      </c>
      <c r="H15" s="2">
        <f t="shared" si="3"/>
        <v>9.6513183902221442</v>
      </c>
      <c r="I15" s="2">
        <f t="shared" si="4"/>
        <v>0.31903096928591912</v>
      </c>
      <c r="K15" s="3"/>
      <c r="L15" s="3"/>
      <c r="M15" s="3"/>
      <c r="N15" s="3"/>
      <c r="O15" s="3"/>
      <c r="P15" s="3"/>
      <c r="Q15" s="3"/>
    </row>
    <row r="16" spans="1:17" x14ac:dyDescent="0.35">
      <c r="A16" s="2">
        <v>2.4900000000000002</v>
      </c>
      <c r="B16" s="2">
        <v>0.1</v>
      </c>
      <c r="C16" s="2">
        <f t="shared" si="0"/>
        <v>0.05</v>
      </c>
      <c r="D16" s="2">
        <v>28</v>
      </c>
      <c r="E16" s="2">
        <v>1</v>
      </c>
      <c r="F16" s="2">
        <f t="shared" si="1"/>
        <v>0.53170943166147877</v>
      </c>
      <c r="G16" s="2">
        <f t="shared" si="2"/>
        <v>9.5707697699066188</v>
      </c>
      <c r="H16" s="2">
        <f t="shared" si="3"/>
        <v>4.7853848849533094</v>
      </c>
      <c r="I16" s="2">
        <f t="shared" si="4"/>
        <v>0.33904150300316849</v>
      </c>
      <c r="K16" s="3"/>
      <c r="L16" s="3"/>
      <c r="M16" s="3"/>
      <c r="N16" s="3"/>
      <c r="O16" s="3"/>
      <c r="P16" s="3"/>
      <c r="Q16" s="3"/>
    </row>
    <row r="17" spans="11:14" ht="18.5" x14ac:dyDescent="0.45">
      <c r="K17" s="4" t="s">
        <v>13</v>
      </c>
      <c r="L17" s="4"/>
      <c r="M17" s="4"/>
    </row>
    <row r="19" spans="11:14" ht="16.5" x14ac:dyDescent="0.45">
      <c r="K19" s="1" t="s">
        <v>14</v>
      </c>
      <c r="L19" s="1" t="s">
        <v>15</v>
      </c>
      <c r="M19" s="1" t="s">
        <v>3</v>
      </c>
      <c r="N19" s="1" t="s">
        <v>6</v>
      </c>
    </row>
    <row r="20" spans="11:14" x14ac:dyDescent="0.35">
      <c r="K20" s="2">
        <f>1/K9</f>
        <v>33.333333333333336</v>
      </c>
      <c r="L20" s="2">
        <f>L9/POWER(K9,2)</f>
        <v>6.666666666666667</v>
      </c>
      <c r="M20" s="2">
        <f>P9</f>
        <v>31.176914536239781</v>
      </c>
      <c r="N20" s="2">
        <f>Q9</f>
        <v>0.34633729541082697</v>
      </c>
    </row>
    <row r="21" spans="11:14" x14ac:dyDescent="0.35">
      <c r="K21" s="2">
        <f t="shared" ref="K21:K25" si="9">1/K10</f>
        <v>25</v>
      </c>
      <c r="L21" s="2">
        <f t="shared" ref="L21:L25" si="10">L10/POWER(K10,2)</f>
        <v>3.75</v>
      </c>
      <c r="M21" s="2">
        <f t="shared" ref="M21:M25" si="11">P10</f>
        <v>24.77487456848112</v>
      </c>
      <c r="N21" s="2">
        <f t="shared" ref="N21:N25" si="12">Q10</f>
        <v>0.45678963762809388</v>
      </c>
    </row>
    <row r="22" spans="11:14" x14ac:dyDescent="0.35">
      <c r="K22" s="2">
        <f t="shared" si="9"/>
        <v>20</v>
      </c>
      <c r="L22" s="2">
        <f t="shared" si="10"/>
        <v>2.3999999999999995</v>
      </c>
      <c r="M22" s="2">
        <f t="shared" si="11"/>
        <v>21.451564666695781</v>
      </c>
      <c r="N22" s="2">
        <f t="shared" si="12"/>
        <v>0.3373850418785308</v>
      </c>
    </row>
    <row r="23" spans="11:14" x14ac:dyDescent="0.35">
      <c r="K23" s="2">
        <f t="shared" si="9"/>
        <v>16.666666666666668</v>
      </c>
      <c r="L23" s="2">
        <f t="shared" si="10"/>
        <v>1.6666666666666667</v>
      </c>
      <c r="M23" s="2">
        <f t="shared" si="11"/>
        <v>17.38239794652733</v>
      </c>
      <c r="N23" s="2">
        <f t="shared" si="12"/>
        <v>0.31425774058395795</v>
      </c>
    </row>
    <row r="24" spans="11:14" x14ac:dyDescent="0.35">
      <c r="K24" s="2">
        <f t="shared" si="9"/>
        <v>14.285714285714285</v>
      </c>
      <c r="L24" s="2">
        <f t="shared" si="10"/>
        <v>1.2244897959183672</v>
      </c>
      <c r="M24" s="2">
        <f t="shared" si="11"/>
        <v>15.103793361191039</v>
      </c>
      <c r="N24" s="2">
        <f t="shared" si="12"/>
        <v>0.70628318486507913</v>
      </c>
    </row>
    <row r="25" spans="11:14" x14ac:dyDescent="0.35">
      <c r="K25" s="2">
        <f t="shared" si="9"/>
        <v>12.5</v>
      </c>
      <c r="L25" s="2">
        <f t="shared" si="10"/>
        <v>0.9375</v>
      </c>
      <c r="M25" s="2">
        <f t="shared" si="11"/>
        <v>13.077765504096496</v>
      </c>
      <c r="N25" s="2">
        <f t="shared" si="12"/>
        <v>19.185643271169887</v>
      </c>
    </row>
  </sheetData>
  <mergeCells count="4">
    <mergeCell ref="A4:D4"/>
    <mergeCell ref="K4:M4"/>
    <mergeCell ref="K17:M17"/>
    <mergeCell ref="A1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Phillipe Sardá Dubois</dc:creator>
  <cp:lastModifiedBy>Louis Phillipe Sardá Dubois</cp:lastModifiedBy>
  <dcterms:created xsi:type="dcterms:W3CDTF">2016-07-23T22:46:27Z</dcterms:created>
  <dcterms:modified xsi:type="dcterms:W3CDTF">2016-07-28T18:52:03Z</dcterms:modified>
</cp:coreProperties>
</file>