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ko\Documents\master\"/>
    </mc:Choice>
  </mc:AlternateContent>
  <xr:revisionPtr revIDLastSave="0" documentId="13_ncr:1_{796BEC4A-A346-4473-A222-08A400C8CEF1}" xr6:coauthVersionLast="47" xr6:coauthVersionMax="47" xr10:uidLastSave="{00000000-0000-0000-0000-000000000000}"/>
  <bookViews>
    <workbookView xWindow="28680" yWindow="-120" windowWidth="29040" windowHeight="15840" xr2:uid="{55166E29-5C34-4014-B606-896C4CB0729E}"/>
  </bookViews>
  <sheets>
    <sheet name="Case 1" sheetId="3" r:id="rId1"/>
    <sheet name="Case 2" sheetId="1" r:id="rId2"/>
    <sheet name="Case 3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3" l="1"/>
  <c r="M47" i="1"/>
  <c r="M49" i="1"/>
  <c r="M44" i="1"/>
  <c r="M46" i="1"/>
  <c r="M41" i="1"/>
  <c r="M43" i="1"/>
  <c r="M42" i="1"/>
  <c r="H42" i="1"/>
  <c r="E42" i="1"/>
  <c r="M45" i="1"/>
  <c r="H45" i="1"/>
  <c r="E45" i="1"/>
  <c r="M48" i="1"/>
  <c r="H48" i="1"/>
  <c r="E48" i="1"/>
  <c r="H31" i="1"/>
  <c r="H32" i="1"/>
  <c r="H33" i="1"/>
  <c r="H34" i="1"/>
  <c r="H35" i="1"/>
  <c r="H36" i="1"/>
  <c r="H37" i="1"/>
  <c r="H38" i="1"/>
  <c r="H41" i="1"/>
  <c r="H43" i="1"/>
  <c r="H44" i="1"/>
  <c r="H46" i="1"/>
  <c r="H47" i="1"/>
  <c r="H49" i="1"/>
  <c r="H30" i="1"/>
  <c r="C49" i="1"/>
  <c r="C47" i="1"/>
  <c r="C43" i="1"/>
  <c r="C41" i="1"/>
  <c r="C38" i="1"/>
  <c r="C37" i="1"/>
  <c r="C32" i="1"/>
  <c r="C31" i="1"/>
  <c r="S42" i="3"/>
  <c r="S44" i="3"/>
  <c r="I42" i="3"/>
  <c r="I44" i="3"/>
  <c r="J42" i="3"/>
  <c r="J44" i="3"/>
  <c r="K42" i="3"/>
  <c r="K44" i="3"/>
  <c r="S37" i="3"/>
  <c r="K39" i="3"/>
  <c r="K37" i="3"/>
  <c r="J37" i="3"/>
  <c r="J39" i="3"/>
  <c r="I37" i="3"/>
  <c r="I39" i="3"/>
  <c r="K38" i="3"/>
  <c r="K36" i="3"/>
  <c r="J36" i="3"/>
  <c r="I36" i="3"/>
  <c r="S34" i="3"/>
  <c r="S36" i="3"/>
  <c r="K34" i="3"/>
  <c r="J34" i="3"/>
  <c r="I34" i="3"/>
  <c r="O34" i="3" s="1"/>
  <c r="S38" i="3"/>
  <c r="J38" i="3"/>
  <c r="I38" i="3"/>
  <c r="S35" i="3"/>
  <c r="K35" i="3"/>
  <c r="J35" i="3"/>
  <c r="I35" i="3"/>
  <c r="S43" i="3"/>
  <c r="K43" i="3"/>
  <c r="J43" i="3"/>
  <c r="I43" i="3"/>
  <c r="C44" i="3"/>
  <c r="C42" i="3"/>
  <c r="C36" i="3"/>
  <c r="C34" i="3"/>
  <c r="Z12" i="3"/>
  <c r="Z13" i="3"/>
  <c r="Z14" i="3"/>
  <c r="Z15" i="3"/>
  <c r="Z11" i="3"/>
  <c r="S26" i="3"/>
  <c r="S27" i="3"/>
  <c r="S28" i="3"/>
  <c r="S18" i="3"/>
  <c r="S19" i="3"/>
  <c r="S20" i="3"/>
  <c r="S21" i="3"/>
  <c r="S24" i="3"/>
  <c r="S25" i="3"/>
  <c r="S5" i="3"/>
  <c r="S6" i="3"/>
  <c r="S7" i="3"/>
  <c r="S8" i="3"/>
  <c r="S9" i="3"/>
  <c r="S10" i="3"/>
  <c r="S11" i="3"/>
  <c r="S12" i="3"/>
  <c r="S13" i="3"/>
  <c r="S14" i="3"/>
  <c r="S15" i="3"/>
  <c r="S4" i="3"/>
  <c r="M24" i="1"/>
  <c r="M25" i="1"/>
  <c r="M26" i="1"/>
  <c r="M20" i="1"/>
  <c r="M21" i="1"/>
  <c r="M22" i="1"/>
  <c r="M23" i="1"/>
  <c r="M8" i="1"/>
  <c r="M9" i="1"/>
  <c r="M10" i="1"/>
  <c r="M11" i="1"/>
  <c r="M12" i="1"/>
  <c r="M13" i="1"/>
  <c r="M14" i="1"/>
  <c r="M15" i="1"/>
  <c r="M16" i="1"/>
  <c r="M17" i="1"/>
  <c r="M18" i="1"/>
  <c r="M19" i="1"/>
  <c r="M7" i="1"/>
  <c r="M6" i="1"/>
  <c r="N13" i="4"/>
  <c r="M13" i="4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7" i="1"/>
  <c r="P6" i="1"/>
  <c r="O26" i="1"/>
  <c r="O24" i="1"/>
  <c r="O22" i="1"/>
  <c r="O20" i="1"/>
  <c r="O18" i="1"/>
  <c r="O21" i="1" l="1"/>
  <c r="O42" i="3"/>
  <c r="O44" i="3"/>
  <c r="O38" i="3"/>
  <c r="O37" i="3"/>
  <c r="O35" i="3"/>
  <c r="O36" i="3"/>
  <c r="O39" i="3"/>
  <c r="O43" i="3"/>
  <c r="O23" i="1"/>
  <c r="O19" i="1"/>
  <c r="O25" i="1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2" i="4"/>
  <c r="H22" i="4"/>
  <c r="G22" i="4"/>
  <c r="I21" i="4"/>
  <c r="H21" i="4"/>
  <c r="G21" i="4"/>
  <c r="I20" i="4"/>
  <c r="H20" i="4"/>
  <c r="G20" i="4"/>
  <c r="I19" i="4"/>
  <c r="H19" i="4"/>
  <c r="G19" i="4"/>
  <c r="K17" i="4"/>
  <c r="I17" i="4"/>
  <c r="H17" i="4"/>
  <c r="G17" i="4"/>
  <c r="K16" i="4"/>
  <c r="I16" i="4"/>
  <c r="H16" i="4"/>
  <c r="G16" i="4"/>
  <c r="K15" i="4"/>
  <c r="I15" i="4"/>
  <c r="H15" i="4"/>
  <c r="G15" i="4"/>
  <c r="K14" i="4"/>
  <c r="I14" i="4"/>
  <c r="H14" i="4"/>
  <c r="G14" i="4"/>
  <c r="K13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K30" i="3"/>
  <c r="J30" i="3"/>
  <c r="I30" i="3"/>
  <c r="K28" i="3"/>
  <c r="J28" i="3"/>
  <c r="I28" i="3"/>
  <c r="K18" i="3"/>
  <c r="K19" i="3"/>
  <c r="K20" i="3"/>
  <c r="K21" i="3"/>
  <c r="K24" i="3"/>
  <c r="K25" i="3"/>
  <c r="K26" i="3"/>
  <c r="K27" i="3"/>
  <c r="K5" i="3"/>
  <c r="K6" i="3"/>
  <c r="K7" i="3"/>
  <c r="K8" i="3"/>
  <c r="K9" i="3"/>
  <c r="K10" i="3"/>
  <c r="K11" i="3"/>
  <c r="K12" i="3"/>
  <c r="K13" i="3"/>
  <c r="K14" i="3"/>
  <c r="K15" i="3"/>
  <c r="K4" i="3"/>
  <c r="J5" i="3"/>
  <c r="J6" i="3"/>
  <c r="J7" i="3"/>
  <c r="J8" i="3"/>
  <c r="J9" i="3"/>
  <c r="J10" i="3"/>
  <c r="J11" i="3"/>
  <c r="J12" i="3"/>
  <c r="J13" i="3"/>
  <c r="J14" i="3"/>
  <c r="J15" i="3"/>
  <c r="J4" i="3"/>
  <c r="I5" i="3"/>
  <c r="I6" i="3"/>
  <c r="I7" i="3"/>
  <c r="I8" i="3"/>
  <c r="I9" i="3"/>
  <c r="I10" i="3"/>
  <c r="I4" i="3"/>
  <c r="J18" i="3"/>
  <c r="J19" i="3"/>
  <c r="J20" i="3"/>
  <c r="J24" i="3"/>
  <c r="J25" i="3"/>
  <c r="J26" i="3"/>
  <c r="J27" i="3"/>
  <c r="I24" i="3"/>
  <c r="I25" i="3"/>
  <c r="I26" i="3"/>
  <c r="I27" i="3"/>
  <c r="J21" i="3"/>
  <c r="I19" i="3"/>
  <c r="I20" i="3"/>
  <c r="I21" i="3"/>
  <c r="I18" i="3"/>
  <c r="F12" i="3"/>
  <c r="I12" i="3" s="1"/>
  <c r="F13" i="3"/>
  <c r="I13" i="3" s="1"/>
  <c r="F14" i="3"/>
  <c r="I14" i="3" s="1"/>
  <c r="F15" i="3"/>
  <c r="I15" i="3" s="1"/>
  <c r="F11" i="3"/>
  <c r="I11" i="3" s="1"/>
  <c r="M12" i="3"/>
  <c r="M13" i="3"/>
  <c r="M14" i="3"/>
  <c r="M15" i="3"/>
  <c r="M11" i="3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3" i="1"/>
  <c r="H12" i="1"/>
  <c r="O9" i="3" l="1"/>
  <c r="O19" i="3"/>
  <c r="O24" i="3"/>
  <c r="O18" i="3"/>
  <c r="O21" i="3"/>
  <c r="O6" i="3"/>
  <c r="O27" i="3"/>
  <c r="O4" i="3"/>
  <c r="O10" i="3"/>
  <c r="O26" i="3"/>
  <c r="O28" i="3"/>
  <c r="O25" i="3"/>
  <c r="O20" i="3"/>
  <c r="O8" i="3"/>
  <c r="O7" i="3"/>
  <c r="O5" i="3"/>
  <c r="O11" i="3"/>
  <c r="O12" i="3"/>
  <c r="O13" i="3"/>
  <c r="O14" i="3"/>
  <c r="O15" i="3"/>
</calcChain>
</file>

<file path=xl/sharedStrings.xml><?xml version="1.0" encoding="utf-8"?>
<sst xmlns="http://schemas.openxmlformats.org/spreadsheetml/2006/main" count="245" uniqueCount="54">
  <si>
    <t>Electricity production</t>
  </si>
  <si>
    <t>Carbon capture for market</t>
  </si>
  <si>
    <t>Carbon capture for FT</t>
  </si>
  <si>
    <t>Sum</t>
  </si>
  <si>
    <t>Average</t>
  </si>
  <si>
    <t>Running Total</t>
  </si>
  <si>
    <t>Count</t>
  </si>
  <si>
    <t>H2 production for market</t>
  </si>
  <si>
    <t>H2 production for FT</t>
  </si>
  <si>
    <t>jet fuel price [EUR/kg]</t>
  </si>
  <si>
    <t>Total fuel production</t>
  </si>
  <si>
    <t>Jet fuel production</t>
  </si>
  <si>
    <t>Hours with production</t>
  </si>
  <si>
    <t>Results considering sale of all products</t>
  </si>
  <si>
    <t>Results considering no sale of hydrogen or carbon dioxide</t>
  </si>
  <si>
    <t>H2 price [EUR/kg]</t>
  </si>
  <si>
    <t>CO2 price [EUR/kg]</t>
  </si>
  <si>
    <t>Hours with full production</t>
  </si>
  <si>
    <t>DAC</t>
  </si>
  <si>
    <t>Total TWh</t>
  </si>
  <si>
    <t>Electricity for FT</t>
  </si>
  <si>
    <t>Electricity for DAC</t>
  </si>
  <si>
    <t>Electricity for H2</t>
  </si>
  <si>
    <t>Baseline parameters</t>
  </si>
  <si>
    <t>Results considering sale of all products, except electricity</t>
  </si>
  <si>
    <t>t</t>
  </si>
  <si>
    <t>h</t>
  </si>
  <si>
    <t>LCOH</t>
  </si>
  <si>
    <t>LCOD</t>
  </si>
  <si>
    <t>LCOFT</t>
  </si>
  <si>
    <t>LCOEF</t>
  </si>
  <si>
    <t>LCOH_LTE</t>
  </si>
  <si>
    <t>DAC for FT</t>
  </si>
  <si>
    <t>DAC for market</t>
  </si>
  <si>
    <t>H2 for FT</t>
  </si>
  <si>
    <t>H2 for market</t>
  </si>
  <si>
    <t>Electricity for grid</t>
  </si>
  <si>
    <t>Fuel production</t>
  </si>
  <si>
    <t>Jet fuel fraction</t>
  </si>
  <si>
    <t>Naphtha fraction</t>
  </si>
  <si>
    <t>Diesel fraction</t>
  </si>
  <si>
    <t>H2</t>
  </si>
  <si>
    <t>FT</t>
  </si>
  <si>
    <t>capex [EUR/(kg/h)]</t>
  </si>
  <si>
    <t>p</t>
  </si>
  <si>
    <t>low</t>
  </si>
  <si>
    <t>high</t>
  </si>
  <si>
    <t>17000/8445</t>
  </si>
  <si>
    <t>12750/6333,75</t>
  </si>
  <si>
    <t>21250/10556,25</t>
  </si>
  <si>
    <t>4.0 $/kg jet fuel</t>
  </si>
  <si>
    <t>0.74 $/kg jet fuel</t>
  </si>
  <si>
    <t>baseline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</si>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</sst>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0" fillId="0" borderId="0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ont="1" applyBorder="1"/>
    <xf numFmtId="0" fontId="0" fillId="0" borderId="5" xfId="0" applyFill="1" applyBorder="1"/>
    <xf numFmtId="0" fontId="0" fillId="0" borderId="7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</a:t>
            </a:r>
            <a:r>
              <a:rPr lang="en-US" baseline="0"/>
              <a:t> and e</a:t>
            </a:r>
            <a:r>
              <a:rPr lang="en-US"/>
              <a:t>lectricity production as a function of jet fuel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Hydrogen for 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'Case 1'!$C$4:$C$15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1'!$F$4:$F$15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120.7315601</c:v>
                </c:pt>
                <c:pt idx="8" formatCode="0.00">
                  <c:v>136.4602232</c:v>
                </c:pt>
                <c:pt idx="9" formatCode="0.00">
                  <c:v>142.39012109999999</c:v>
                </c:pt>
                <c:pt idx="10" formatCode="0.00">
                  <c:v>145.11235869999999</c:v>
                </c:pt>
                <c:pt idx="11" formatCode="0.00">
                  <c:v>146.22350900000001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A9C-498E-99CF-EBD822D6E34A}"/>
            </c:ext>
          </c:extLst>
        </c:ser>
        <c:ser>
          <c:idx val="4"/>
          <c:order val="4"/>
          <c:tx>
            <c:v>Hydrogen for the market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'Case 1'!$C$4:$C$15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1'!$G$4:$G$15</c:f>
              <c:numCache>
                <c:formatCode>General</c:formatCode>
                <c:ptCount val="12"/>
                <c:pt idx="0">
                  <c:v>199.33</c:v>
                </c:pt>
                <c:pt idx="1">
                  <c:v>199.39</c:v>
                </c:pt>
                <c:pt idx="2">
                  <c:v>199.39</c:v>
                </c:pt>
                <c:pt idx="3">
                  <c:v>199.39</c:v>
                </c:pt>
                <c:pt idx="4">
                  <c:v>203.39</c:v>
                </c:pt>
                <c:pt idx="5">
                  <c:v>206.93</c:v>
                </c:pt>
                <c:pt idx="6">
                  <c:v>207.93</c:v>
                </c:pt>
                <c:pt idx="7">
                  <c:v>83.69</c:v>
                </c:pt>
                <c:pt idx="8">
                  <c:v>87.48</c:v>
                </c:pt>
                <c:pt idx="9">
                  <c:v>83.69</c:v>
                </c:pt>
                <c:pt idx="10">
                  <c:v>83.66</c:v>
                </c:pt>
                <c:pt idx="11">
                  <c:v>85.34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A9C-498E-99CF-EBD822D6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255471"/>
        <c:axId val="18212559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9C-498E-99CF-EBD822D6E34A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1'!$D$4:$D$15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748.63</c:v>
                      </c:pt>
                      <c:pt idx="8">
                        <c:v>846.16</c:v>
                      </c:pt>
                      <c:pt idx="9">
                        <c:v>882.93</c:v>
                      </c:pt>
                      <c:pt idx="10">
                        <c:v>899.81</c:v>
                      </c:pt>
                      <c:pt idx="11">
                        <c:v>906.7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9C-498E-99CF-EBD822D6E34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1'!$E$4:$E$15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918.86</c:v>
                      </c:pt>
                      <c:pt idx="1">
                        <c:v>918.86</c:v>
                      </c:pt>
                      <c:pt idx="2">
                        <c:v>918.86</c:v>
                      </c:pt>
                      <c:pt idx="3">
                        <c:v>918.86</c:v>
                      </c:pt>
                      <c:pt idx="4">
                        <c:v>918.86</c:v>
                      </c:pt>
                      <c:pt idx="5">
                        <c:v>918.86</c:v>
                      </c:pt>
                      <c:pt idx="6">
                        <c:v>918.86</c:v>
                      </c:pt>
                      <c:pt idx="7">
                        <c:v>169.4</c:v>
                      </c:pt>
                      <c:pt idx="8">
                        <c:v>71.77</c:v>
                      </c:pt>
                      <c:pt idx="9">
                        <c:v>34.96</c:v>
                      </c:pt>
                      <c:pt idx="10">
                        <c:v>18.059999999999999</c:v>
                      </c:pt>
                      <c:pt idx="11">
                        <c:v>11.17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9C-498E-99CF-EBD822D6E34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1'!$L$4:$L$15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240.29</c:v>
                      </c:pt>
                      <c:pt idx="8">
                        <c:v>271.58999999999997</c:v>
                      </c:pt>
                      <c:pt idx="9">
                        <c:v>283.39</c:v>
                      </c:pt>
                      <c:pt idx="10">
                        <c:v>288.81</c:v>
                      </c:pt>
                      <c:pt idx="11">
                        <c:v>291.02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9C-498E-99CF-EBD822D6E34A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1'!$M$4:$M$15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 formatCode="0.00">
                        <c:v>100.92179999999999</c:v>
                      </c:pt>
                      <c:pt idx="8" formatCode="0.00">
                        <c:v>114.06779999999999</c:v>
                      </c:pt>
                      <c:pt idx="9" formatCode="0.00">
                        <c:v>119.02379999999999</c:v>
                      </c:pt>
                      <c:pt idx="10" formatCode="0.00">
                        <c:v>121.30019999999999</c:v>
                      </c:pt>
                      <c:pt idx="11" formatCode="0.00">
                        <c:v>122.22839999999999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9C-498E-99CF-EBD822D6E34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1'!$N$4:$N$15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6625.42</c:v>
                      </c:pt>
                      <c:pt idx="8">
                        <c:v>7488.54</c:v>
                      </c:pt>
                      <c:pt idx="9">
                        <c:v>7813.92</c:v>
                      </c:pt>
                      <c:pt idx="10">
                        <c:v>7963.31</c:v>
                      </c:pt>
                      <c:pt idx="11">
                        <c:v>8024.29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A9C-498E-99CF-EBD822D6E34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v>Electricity to the grid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'Case 1'!$H$4:$H$15</c:f>
              <c:numCache>
                <c:formatCode>General</c:formatCode>
                <c:ptCount val="12"/>
                <c:pt idx="0">
                  <c:v>3.28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3.09</c:v>
                </c:pt>
                <c:pt idx="5">
                  <c:v>2.93</c:v>
                </c:pt>
                <c:pt idx="6">
                  <c:v>2.88</c:v>
                </c:pt>
                <c:pt idx="7">
                  <c:v>2.86</c:v>
                </c:pt>
                <c:pt idx="8">
                  <c:v>1.94</c:v>
                </c:pt>
                <c:pt idx="9">
                  <c:v>1.83</c:v>
                </c:pt>
                <c:pt idx="10">
                  <c:v>1.7</c:v>
                </c:pt>
                <c:pt idx="11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C-498E-99CF-EBD822D6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355344"/>
        <c:axId val="842360144"/>
      </c:lineChart>
      <c:catAx>
        <c:axId val="182125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Jet</a:t>
                </a:r>
                <a:r>
                  <a:rPr lang="en-GB" baseline="0"/>
                  <a:t> fuel price [EUR/kg]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55951"/>
        <c:crosses val="autoZero"/>
        <c:auto val="1"/>
        <c:lblAlgn val="ctr"/>
        <c:lblOffset val="100"/>
        <c:noMultiLvlLbl val="0"/>
      </c:catAx>
      <c:valAx>
        <c:axId val="18212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 hydrogen produced [ktons]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55471"/>
        <c:crosses val="autoZero"/>
        <c:crossBetween val="between"/>
      </c:valAx>
      <c:valAx>
        <c:axId val="842360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Electricity to grid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55344"/>
        <c:crosses val="max"/>
        <c:crossBetween val="between"/>
      </c:valAx>
      <c:catAx>
        <c:axId val="84235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842360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production to the grid as a function of jet fuel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2'!$C$5:$C$26</c:f>
              <c:numCache>
                <c:formatCode>General</c:formatCode>
                <c:ptCount val="22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'Case 2'!#REF!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5E-41D4-BCE1-0AC84407D1C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2'!$C$5:$C$26</c:f>
              <c:numCache>
                <c:formatCode>General</c:formatCode>
                <c:ptCount val="22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'Case 2'!#REF!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25E-41D4-BCE1-0AC84407D1C0}"/>
            </c:ext>
          </c:extLst>
        </c:ser>
        <c:ser>
          <c:idx val="5"/>
          <c:order val="5"/>
          <c:tx>
            <c:v>Electricity production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'Case 2'!$C$5:$C$26</c:f>
              <c:numCache>
                <c:formatCode>General</c:formatCode>
                <c:ptCount val="22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30</c:v>
                </c:pt>
              </c:numCache>
            </c:numRef>
          </c:cat>
          <c:val>
            <c:numRef>
              <c:f>'Case 2'!$F$5:$F$26</c:f>
              <c:numCache>
                <c:formatCode>General</c:formatCode>
                <c:ptCount val="22"/>
                <c:pt idx="0">
                  <c:v>13.18</c:v>
                </c:pt>
                <c:pt idx="1">
                  <c:v>12.07</c:v>
                </c:pt>
                <c:pt idx="2">
                  <c:v>10.87</c:v>
                </c:pt>
                <c:pt idx="3">
                  <c:v>9.67</c:v>
                </c:pt>
                <c:pt idx="4">
                  <c:v>9.2100000000000009</c:v>
                </c:pt>
                <c:pt idx="5">
                  <c:v>9.18</c:v>
                </c:pt>
                <c:pt idx="6">
                  <c:v>8.98</c:v>
                </c:pt>
                <c:pt idx="7">
                  <c:v>8.2899999999999991</c:v>
                </c:pt>
                <c:pt idx="8">
                  <c:v>7.75</c:v>
                </c:pt>
                <c:pt idx="9">
                  <c:v>7.14</c:v>
                </c:pt>
                <c:pt idx="10">
                  <c:v>6.75</c:v>
                </c:pt>
                <c:pt idx="11">
                  <c:v>6.23</c:v>
                </c:pt>
                <c:pt idx="12">
                  <c:v>5.99</c:v>
                </c:pt>
                <c:pt idx="13">
                  <c:v>5.79</c:v>
                </c:pt>
                <c:pt idx="14">
                  <c:v>5.58</c:v>
                </c:pt>
                <c:pt idx="15">
                  <c:v>5.45</c:v>
                </c:pt>
                <c:pt idx="16">
                  <c:v>5.39</c:v>
                </c:pt>
                <c:pt idx="17">
                  <c:v>5.34</c:v>
                </c:pt>
                <c:pt idx="18">
                  <c:v>5.3</c:v>
                </c:pt>
                <c:pt idx="19">
                  <c:v>5.26</c:v>
                </c:pt>
                <c:pt idx="20">
                  <c:v>5.24</c:v>
                </c:pt>
                <c:pt idx="21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E-41D4-BCE1-0AC84407D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255471"/>
        <c:axId val="1821255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5E-41D4-BCE1-0AC84407D1C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2'!$D$5:$D$26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121.89</c:v>
                      </c:pt>
                      <c:pt idx="2">
                        <c:v>254.3</c:v>
                      </c:pt>
                      <c:pt idx="3">
                        <c:v>386.14</c:v>
                      </c:pt>
                      <c:pt idx="4">
                        <c:v>436.63</c:v>
                      </c:pt>
                      <c:pt idx="5">
                        <c:v>441.08</c:v>
                      </c:pt>
                      <c:pt idx="6">
                        <c:v>463.41</c:v>
                      </c:pt>
                      <c:pt idx="7">
                        <c:v>540.64</c:v>
                      </c:pt>
                      <c:pt idx="8">
                        <c:v>599.76</c:v>
                      </c:pt>
                      <c:pt idx="9">
                        <c:v>664.94</c:v>
                      </c:pt>
                      <c:pt idx="10">
                        <c:v>737.37</c:v>
                      </c:pt>
                      <c:pt idx="11">
                        <c:v>798.84</c:v>
                      </c:pt>
                      <c:pt idx="12">
                        <c:v>826.58</c:v>
                      </c:pt>
                      <c:pt idx="13">
                        <c:v>849.11</c:v>
                      </c:pt>
                      <c:pt idx="14">
                        <c:v>871.6</c:v>
                      </c:pt>
                      <c:pt idx="15">
                        <c:v>884.78</c:v>
                      </c:pt>
                      <c:pt idx="16">
                        <c:v>892.02</c:v>
                      </c:pt>
                      <c:pt idx="17">
                        <c:v>898.47</c:v>
                      </c:pt>
                      <c:pt idx="18">
                        <c:v>902.83</c:v>
                      </c:pt>
                      <c:pt idx="19">
                        <c:v>906.29</c:v>
                      </c:pt>
                      <c:pt idx="20">
                        <c:v>908.25</c:v>
                      </c:pt>
                      <c:pt idx="21">
                        <c:v>921.54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5E-41D4-BCE1-0AC84407D1C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2'!$E$5:$E$26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19.670000000000002</c:v>
                      </c:pt>
                      <c:pt idx="2">
                        <c:v>41.03</c:v>
                      </c:pt>
                      <c:pt idx="3">
                        <c:v>62.31</c:v>
                      </c:pt>
                      <c:pt idx="4">
                        <c:v>70.459999999999994</c:v>
                      </c:pt>
                      <c:pt idx="5">
                        <c:v>71.180000000000007</c:v>
                      </c:pt>
                      <c:pt idx="6">
                        <c:v>74.78</c:v>
                      </c:pt>
                      <c:pt idx="7" formatCode="0.00">
                        <c:v>87.1890128</c:v>
                      </c:pt>
                      <c:pt idx="8" formatCode="0.00">
                        <c:v>96.723295199999995</c:v>
                      </c:pt>
                      <c:pt idx="9" formatCode="0.00">
                        <c:v>107.2348738</c:v>
                      </c:pt>
                      <c:pt idx="10" formatCode="0.00">
                        <c:v>118.91565989999999</c:v>
                      </c:pt>
                      <c:pt idx="11" formatCode="0.00">
                        <c:v>128.8289268</c:v>
                      </c:pt>
                      <c:pt idx="12" formatCode="0.00">
                        <c:v>133.3025566</c:v>
                      </c:pt>
                      <c:pt idx="13" formatCode="0.00">
                        <c:v>136.93596969999999</c:v>
                      </c:pt>
                      <c:pt idx="14" formatCode="0.00">
                        <c:v>140.56293199999999</c:v>
                      </c:pt>
                      <c:pt idx="15" formatCode="0.00">
                        <c:v>142.68847059999999</c:v>
                      </c:pt>
                      <c:pt idx="16" formatCode="0.00">
                        <c:v>143.85606540000001</c:v>
                      </c:pt>
                      <c:pt idx="17" formatCode="0.00">
                        <c:v>144.8962569</c:v>
                      </c:pt>
                      <c:pt idx="18" formatCode="0.00">
                        <c:v>145.59939410000001</c:v>
                      </c:pt>
                      <c:pt idx="19" formatCode="0.00">
                        <c:v>146.15738829999998</c:v>
                      </c:pt>
                      <c:pt idx="20" formatCode="0.00">
                        <c:v>146.4734775</c:v>
                      </c:pt>
                      <c:pt idx="21" formatCode="0.00">
                        <c:v>148.61675579999999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5E-41D4-BCE1-0AC84407D1C0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2'!$G$5:$G$26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39.119999999999997</c:v>
                      </c:pt>
                      <c:pt idx="2">
                        <c:v>81.62</c:v>
                      </c:pt>
                      <c:pt idx="3">
                        <c:v>123.94</c:v>
                      </c:pt>
                      <c:pt idx="4">
                        <c:v>140.13999999999999</c:v>
                      </c:pt>
                      <c:pt idx="5">
                        <c:v>141.57</c:v>
                      </c:pt>
                      <c:pt idx="6">
                        <c:v>148.74</c:v>
                      </c:pt>
                      <c:pt idx="7">
                        <c:v>173.53</c:v>
                      </c:pt>
                      <c:pt idx="8">
                        <c:v>192.5</c:v>
                      </c:pt>
                      <c:pt idx="9">
                        <c:v>213.42</c:v>
                      </c:pt>
                      <c:pt idx="10">
                        <c:v>236.67</c:v>
                      </c:pt>
                      <c:pt idx="11">
                        <c:v>256.39999999999998</c:v>
                      </c:pt>
                      <c:pt idx="12">
                        <c:v>265.31</c:v>
                      </c:pt>
                      <c:pt idx="13">
                        <c:v>272.54000000000002</c:v>
                      </c:pt>
                      <c:pt idx="14">
                        <c:v>279.76</c:v>
                      </c:pt>
                      <c:pt idx="15">
                        <c:v>283.99</c:v>
                      </c:pt>
                      <c:pt idx="16">
                        <c:v>286.31</c:v>
                      </c:pt>
                      <c:pt idx="17">
                        <c:v>288.38</c:v>
                      </c:pt>
                      <c:pt idx="18">
                        <c:v>289.77999999999997</c:v>
                      </c:pt>
                      <c:pt idx="19">
                        <c:v>290.89</c:v>
                      </c:pt>
                      <c:pt idx="20">
                        <c:v>291.52</c:v>
                      </c:pt>
                      <c:pt idx="21">
                        <c:v>295.79000000000002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5E-41D4-BCE1-0AC84407D1C0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2'!$H$5:$H$26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16.43</c:v>
                      </c:pt>
                      <c:pt idx="2">
                        <c:v>34.28</c:v>
                      </c:pt>
                      <c:pt idx="3">
                        <c:v>52.06</c:v>
                      </c:pt>
                      <c:pt idx="4">
                        <c:v>58.86</c:v>
                      </c:pt>
                      <c:pt idx="5">
                        <c:v>59.46</c:v>
                      </c:pt>
                      <c:pt idx="6">
                        <c:v>62.47</c:v>
                      </c:pt>
                      <c:pt idx="7" formatCode="0.00">
                        <c:v>72.882599999999996</c:v>
                      </c:pt>
                      <c:pt idx="8">
                        <c:v>80.849999999999994</c:v>
                      </c:pt>
                      <c:pt idx="9" formatCode="0.00">
                        <c:v>89.636399999999995</c:v>
                      </c:pt>
                      <c:pt idx="10" formatCode="0.00">
                        <c:v>99.401399999999995</c:v>
                      </c:pt>
                      <c:pt idx="11" formatCode="0.00">
                        <c:v>107.68799999999999</c:v>
                      </c:pt>
                      <c:pt idx="12" formatCode="0.00">
                        <c:v>111.4302</c:v>
                      </c:pt>
                      <c:pt idx="13" formatCode="0.00">
                        <c:v>114.46680000000001</c:v>
                      </c:pt>
                      <c:pt idx="14" formatCode="0.00">
                        <c:v>117.49919999999999</c:v>
                      </c:pt>
                      <c:pt idx="15" formatCode="0.00">
                        <c:v>119.2758</c:v>
                      </c:pt>
                      <c:pt idx="16" formatCode="0.00">
                        <c:v>120.25019999999999</c:v>
                      </c:pt>
                      <c:pt idx="17" formatCode="0.00">
                        <c:v>121.11959999999999</c:v>
                      </c:pt>
                      <c:pt idx="18" formatCode="0.00">
                        <c:v>121.70759999999999</c:v>
                      </c:pt>
                      <c:pt idx="19" formatCode="0.00">
                        <c:v>122.17379999999999</c:v>
                      </c:pt>
                      <c:pt idx="20" formatCode="0.00">
                        <c:v>122.43839999999999</c:v>
                      </c:pt>
                      <c:pt idx="21" formatCode="0.00">
                        <c:v>124.23180000000001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5E-41D4-BCE1-0AC84407D1C0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2'!$I$5:$I$26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3578</c:v>
                      </c:pt>
                      <c:pt idx="2">
                        <c:v>3709.13</c:v>
                      </c:pt>
                      <c:pt idx="3">
                        <c:v>3747.08</c:v>
                      </c:pt>
                      <c:pt idx="4">
                        <c:v>3864.16</c:v>
                      </c:pt>
                      <c:pt idx="5">
                        <c:v>3903.6</c:v>
                      </c:pt>
                      <c:pt idx="6">
                        <c:v>4101.2299999999996</c:v>
                      </c:pt>
                      <c:pt idx="7">
                        <c:v>4784.67</c:v>
                      </c:pt>
                      <c:pt idx="8">
                        <c:v>5307.88</c:v>
                      </c:pt>
                      <c:pt idx="9">
                        <c:v>5884.72</c:v>
                      </c:pt>
                      <c:pt idx="10">
                        <c:v>6525.7</c:v>
                      </c:pt>
                      <c:pt idx="11">
                        <c:v>7069.77</c:v>
                      </c:pt>
                      <c:pt idx="12">
                        <c:v>7315.27</c:v>
                      </c:pt>
                      <c:pt idx="13">
                        <c:v>7514.63</c:v>
                      </c:pt>
                      <c:pt idx="14">
                        <c:v>7713.68</c:v>
                      </c:pt>
                      <c:pt idx="15">
                        <c:v>7830.28</c:v>
                      </c:pt>
                      <c:pt idx="16">
                        <c:v>7894.37</c:v>
                      </c:pt>
                      <c:pt idx="17">
                        <c:v>7951.48</c:v>
                      </c:pt>
                      <c:pt idx="18">
                        <c:v>7990.11</c:v>
                      </c:pt>
                      <c:pt idx="19">
                        <c:v>8020.7</c:v>
                      </c:pt>
                      <c:pt idx="20">
                        <c:v>8038.04</c:v>
                      </c:pt>
                      <c:pt idx="21">
                        <c:v>8155.65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5E-41D4-BCE1-0AC84407D1C0}"/>
                  </c:ext>
                </c:extLst>
              </c15:ser>
            </c15:filteredLineSeries>
          </c:ext>
        </c:extLst>
      </c:lineChart>
      <c:catAx>
        <c:axId val="182125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Jet fuel price [EUR/kg]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55951"/>
        <c:crosses val="autoZero"/>
        <c:auto val="1"/>
        <c:lblAlgn val="ctr"/>
        <c:lblOffset val="100"/>
        <c:noMultiLvlLbl val="0"/>
      </c:catAx>
      <c:valAx>
        <c:axId val="18212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production</a:t>
                </a:r>
                <a:r>
                  <a:rPr lang="en-GB" baseline="0"/>
                  <a:t> [TWh]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5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 fuel production as a function</a:t>
            </a:r>
            <a:r>
              <a:rPr lang="en-US" baseline="0"/>
              <a:t> of jet fuel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'Case 2'!#REF!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2'!$C$5:$C$26</c:f>
              <c:numCache>
                <c:formatCode>General</c:formatCode>
                <c:ptCount val="22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'Case 2'!#REF!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BCF-475B-89C0-C134B0779CC5}"/>
            </c:ext>
          </c:extLst>
        </c:ser>
        <c:ser>
          <c:idx val="4"/>
          <c:order val="4"/>
          <c:tx>
            <c:strRef>
              <c:f>'Case 2'!#REF!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 2'!$C$5:$C$26</c:f>
              <c:numCache>
                <c:formatCode>General</c:formatCode>
                <c:ptCount val="22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'Case 2'!#REF!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BCF-475B-89C0-C134B0779CC5}"/>
            </c:ext>
          </c:extLst>
        </c:ser>
        <c:ser>
          <c:idx val="7"/>
          <c:order val="7"/>
          <c:tx>
            <c:strRef>
              <c:f>'Case 2'!$H$3</c:f>
              <c:strCache>
                <c:ptCount val="1"/>
                <c:pt idx="0">
                  <c:v>Jet fuel production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 2'!$C$5:$C$26</c:f>
              <c:numCache>
                <c:formatCode>General</c:formatCode>
                <c:ptCount val="22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30</c:v>
                </c:pt>
              </c:numCache>
            </c:numRef>
          </c:cat>
          <c:val>
            <c:numRef>
              <c:f>'Case 2'!$H$5:$H$26</c:f>
              <c:numCache>
                <c:formatCode>General</c:formatCode>
                <c:ptCount val="22"/>
                <c:pt idx="0">
                  <c:v>0</c:v>
                </c:pt>
                <c:pt idx="1">
                  <c:v>16.43</c:v>
                </c:pt>
                <c:pt idx="2">
                  <c:v>34.28</c:v>
                </c:pt>
                <c:pt idx="3">
                  <c:v>52.06</c:v>
                </c:pt>
                <c:pt idx="4">
                  <c:v>58.86</c:v>
                </c:pt>
                <c:pt idx="5">
                  <c:v>59.46</c:v>
                </c:pt>
                <c:pt idx="6">
                  <c:v>62.47</c:v>
                </c:pt>
                <c:pt idx="7" formatCode="0.00">
                  <c:v>72.882599999999996</c:v>
                </c:pt>
                <c:pt idx="8">
                  <c:v>80.849999999999994</c:v>
                </c:pt>
                <c:pt idx="9" formatCode="0.00">
                  <c:v>89.636399999999995</c:v>
                </c:pt>
                <c:pt idx="10" formatCode="0.00">
                  <c:v>99.401399999999995</c:v>
                </c:pt>
                <c:pt idx="11" formatCode="0.00">
                  <c:v>107.68799999999999</c:v>
                </c:pt>
                <c:pt idx="12" formatCode="0.00">
                  <c:v>111.4302</c:v>
                </c:pt>
                <c:pt idx="13" formatCode="0.00">
                  <c:v>114.46680000000001</c:v>
                </c:pt>
                <c:pt idx="14" formatCode="0.00">
                  <c:v>117.49919999999999</c:v>
                </c:pt>
                <c:pt idx="15" formatCode="0.00">
                  <c:v>119.2758</c:v>
                </c:pt>
                <c:pt idx="16" formatCode="0.00">
                  <c:v>120.25019999999999</c:v>
                </c:pt>
                <c:pt idx="17" formatCode="0.00">
                  <c:v>121.11959999999999</c:v>
                </c:pt>
                <c:pt idx="18" formatCode="0.00">
                  <c:v>121.70759999999999</c:v>
                </c:pt>
                <c:pt idx="19" formatCode="0.00">
                  <c:v>122.17379999999999</c:v>
                </c:pt>
                <c:pt idx="20" formatCode="0.00">
                  <c:v>122.43839999999999</c:v>
                </c:pt>
                <c:pt idx="21" formatCode="0.00">
                  <c:v>124.23180000000001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CF-475B-89C0-C134B077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068192"/>
        <c:axId val="254055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2'!$C$3</c15:sqref>
                        </c15:formulaRef>
                      </c:ext>
                    </c:extLst>
                    <c:strCache>
                      <c:ptCount val="1"/>
                      <c:pt idx="0">
                        <c:v>jet fuel price [EUR/kg]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CF-475B-89C0-C134B0779C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2'!$D$3</c15:sqref>
                        </c15:formulaRef>
                      </c:ext>
                    </c:extLst>
                    <c:strCache>
                      <c:ptCount val="1"/>
                      <c:pt idx="0">
                        <c:v>Carbon capture for FT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2'!$D$5:$D$26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121.89</c:v>
                      </c:pt>
                      <c:pt idx="2">
                        <c:v>254.3</c:v>
                      </c:pt>
                      <c:pt idx="3">
                        <c:v>386.14</c:v>
                      </c:pt>
                      <c:pt idx="4">
                        <c:v>436.63</c:v>
                      </c:pt>
                      <c:pt idx="5">
                        <c:v>441.08</c:v>
                      </c:pt>
                      <c:pt idx="6">
                        <c:v>463.41</c:v>
                      </c:pt>
                      <c:pt idx="7">
                        <c:v>540.64</c:v>
                      </c:pt>
                      <c:pt idx="8">
                        <c:v>599.76</c:v>
                      </c:pt>
                      <c:pt idx="9">
                        <c:v>664.94</c:v>
                      </c:pt>
                      <c:pt idx="10">
                        <c:v>737.37</c:v>
                      </c:pt>
                      <c:pt idx="11">
                        <c:v>798.84</c:v>
                      </c:pt>
                      <c:pt idx="12">
                        <c:v>826.58</c:v>
                      </c:pt>
                      <c:pt idx="13">
                        <c:v>849.11</c:v>
                      </c:pt>
                      <c:pt idx="14">
                        <c:v>871.6</c:v>
                      </c:pt>
                      <c:pt idx="15">
                        <c:v>884.78</c:v>
                      </c:pt>
                      <c:pt idx="16">
                        <c:v>892.02</c:v>
                      </c:pt>
                      <c:pt idx="17">
                        <c:v>898.47</c:v>
                      </c:pt>
                      <c:pt idx="18">
                        <c:v>902.83</c:v>
                      </c:pt>
                      <c:pt idx="19">
                        <c:v>906.29</c:v>
                      </c:pt>
                      <c:pt idx="20">
                        <c:v>908.25</c:v>
                      </c:pt>
                      <c:pt idx="21">
                        <c:v>921.54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CF-475B-89C0-C134B0779C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2'!$E$3</c15:sqref>
                        </c15:formulaRef>
                      </c:ext>
                    </c:extLst>
                    <c:strCache>
                      <c:ptCount val="1"/>
                      <c:pt idx="0">
                        <c:v>H2 production for FT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2'!$E$5:$E$26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19.670000000000002</c:v>
                      </c:pt>
                      <c:pt idx="2">
                        <c:v>41.03</c:v>
                      </c:pt>
                      <c:pt idx="3">
                        <c:v>62.31</c:v>
                      </c:pt>
                      <c:pt idx="4">
                        <c:v>70.459999999999994</c:v>
                      </c:pt>
                      <c:pt idx="5">
                        <c:v>71.180000000000007</c:v>
                      </c:pt>
                      <c:pt idx="6">
                        <c:v>74.78</c:v>
                      </c:pt>
                      <c:pt idx="7" formatCode="0.00">
                        <c:v>87.1890128</c:v>
                      </c:pt>
                      <c:pt idx="8" formatCode="0.00">
                        <c:v>96.723295199999995</c:v>
                      </c:pt>
                      <c:pt idx="9" formatCode="0.00">
                        <c:v>107.2348738</c:v>
                      </c:pt>
                      <c:pt idx="10" formatCode="0.00">
                        <c:v>118.91565989999999</c:v>
                      </c:pt>
                      <c:pt idx="11" formatCode="0.00">
                        <c:v>128.8289268</c:v>
                      </c:pt>
                      <c:pt idx="12" formatCode="0.00">
                        <c:v>133.3025566</c:v>
                      </c:pt>
                      <c:pt idx="13" formatCode="0.00">
                        <c:v>136.93596969999999</c:v>
                      </c:pt>
                      <c:pt idx="14" formatCode="0.00">
                        <c:v>140.56293199999999</c:v>
                      </c:pt>
                      <c:pt idx="15" formatCode="0.00">
                        <c:v>142.68847059999999</c:v>
                      </c:pt>
                      <c:pt idx="16" formatCode="0.00">
                        <c:v>143.85606540000001</c:v>
                      </c:pt>
                      <c:pt idx="17" formatCode="0.00">
                        <c:v>144.8962569</c:v>
                      </c:pt>
                      <c:pt idx="18" formatCode="0.00">
                        <c:v>145.59939410000001</c:v>
                      </c:pt>
                      <c:pt idx="19" formatCode="0.00">
                        <c:v>146.15738829999998</c:v>
                      </c:pt>
                      <c:pt idx="20" formatCode="0.00">
                        <c:v>146.4734775</c:v>
                      </c:pt>
                      <c:pt idx="21" formatCode="0.00">
                        <c:v>148.61675579999999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CF-475B-89C0-C134B0779C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2'!$F$3</c15:sqref>
                        </c15:formulaRef>
                      </c:ext>
                    </c:extLst>
                    <c:strCache>
                      <c:ptCount val="1"/>
                      <c:pt idx="0">
                        <c:v>Electricity production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2'!$F$5:$F$26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13.18</c:v>
                      </c:pt>
                      <c:pt idx="1">
                        <c:v>12.07</c:v>
                      </c:pt>
                      <c:pt idx="2">
                        <c:v>10.87</c:v>
                      </c:pt>
                      <c:pt idx="3">
                        <c:v>9.67</c:v>
                      </c:pt>
                      <c:pt idx="4">
                        <c:v>9.2100000000000009</c:v>
                      </c:pt>
                      <c:pt idx="5">
                        <c:v>9.18</c:v>
                      </c:pt>
                      <c:pt idx="6">
                        <c:v>8.98</c:v>
                      </c:pt>
                      <c:pt idx="7">
                        <c:v>8.2899999999999991</c:v>
                      </c:pt>
                      <c:pt idx="8">
                        <c:v>7.75</c:v>
                      </c:pt>
                      <c:pt idx="9">
                        <c:v>7.14</c:v>
                      </c:pt>
                      <c:pt idx="10">
                        <c:v>6.75</c:v>
                      </c:pt>
                      <c:pt idx="11">
                        <c:v>6.23</c:v>
                      </c:pt>
                      <c:pt idx="12">
                        <c:v>5.99</c:v>
                      </c:pt>
                      <c:pt idx="13">
                        <c:v>5.79</c:v>
                      </c:pt>
                      <c:pt idx="14">
                        <c:v>5.58</c:v>
                      </c:pt>
                      <c:pt idx="15">
                        <c:v>5.45</c:v>
                      </c:pt>
                      <c:pt idx="16">
                        <c:v>5.39</c:v>
                      </c:pt>
                      <c:pt idx="17">
                        <c:v>5.34</c:v>
                      </c:pt>
                      <c:pt idx="18">
                        <c:v>5.3</c:v>
                      </c:pt>
                      <c:pt idx="19">
                        <c:v>5.26</c:v>
                      </c:pt>
                      <c:pt idx="20">
                        <c:v>5.24</c:v>
                      </c:pt>
                      <c:pt idx="21">
                        <c:v>5.27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CF-475B-89C0-C134B0779C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2'!$G$3</c15:sqref>
                        </c15:formulaRef>
                      </c:ext>
                    </c:extLst>
                    <c:strCache>
                      <c:ptCount val="1"/>
                      <c:pt idx="0">
                        <c:v>Total fuel production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2'!$G$5:$G$26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39.119999999999997</c:v>
                      </c:pt>
                      <c:pt idx="2">
                        <c:v>81.62</c:v>
                      </c:pt>
                      <c:pt idx="3">
                        <c:v>123.94</c:v>
                      </c:pt>
                      <c:pt idx="4">
                        <c:v>140.13999999999999</c:v>
                      </c:pt>
                      <c:pt idx="5">
                        <c:v>141.57</c:v>
                      </c:pt>
                      <c:pt idx="6">
                        <c:v>148.74</c:v>
                      </c:pt>
                      <c:pt idx="7">
                        <c:v>173.53</c:v>
                      </c:pt>
                      <c:pt idx="8">
                        <c:v>192.5</c:v>
                      </c:pt>
                      <c:pt idx="9">
                        <c:v>213.42</c:v>
                      </c:pt>
                      <c:pt idx="10">
                        <c:v>236.67</c:v>
                      </c:pt>
                      <c:pt idx="11">
                        <c:v>256.39999999999998</c:v>
                      </c:pt>
                      <c:pt idx="12">
                        <c:v>265.31</c:v>
                      </c:pt>
                      <c:pt idx="13">
                        <c:v>272.54000000000002</c:v>
                      </c:pt>
                      <c:pt idx="14">
                        <c:v>279.76</c:v>
                      </c:pt>
                      <c:pt idx="15">
                        <c:v>283.99</c:v>
                      </c:pt>
                      <c:pt idx="16">
                        <c:v>286.31</c:v>
                      </c:pt>
                      <c:pt idx="17">
                        <c:v>288.38</c:v>
                      </c:pt>
                      <c:pt idx="18">
                        <c:v>289.77999999999997</c:v>
                      </c:pt>
                      <c:pt idx="19">
                        <c:v>290.89</c:v>
                      </c:pt>
                      <c:pt idx="20">
                        <c:v>291.52</c:v>
                      </c:pt>
                      <c:pt idx="21">
                        <c:v>295.79000000000002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BCF-475B-89C0-C134B0779CC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2'!$I$3</c15:sqref>
                        </c15:formulaRef>
                      </c:ext>
                    </c:extLst>
                    <c:strCache>
                      <c:ptCount val="1"/>
                      <c:pt idx="0">
                        <c:v>Hours with full production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2'!$I$5:$I$26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3578</c:v>
                      </c:pt>
                      <c:pt idx="2">
                        <c:v>3709.13</c:v>
                      </c:pt>
                      <c:pt idx="3">
                        <c:v>3747.08</c:v>
                      </c:pt>
                      <c:pt idx="4">
                        <c:v>3864.16</c:v>
                      </c:pt>
                      <c:pt idx="5">
                        <c:v>3903.6</c:v>
                      </c:pt>
                      <c:pt idx="6">
                        <c:v>4101.2299999999996</c:v>
                      </c:pt>
                      <c:pt idx="7">
                        <c:v>4784.67</c:v>
                      </c:pt>
                      <c:pt idx="8">
                        <c:v>5307.88</c:v>
                      </c:pt>
                      <c:pt idx="9">
                        <c:v>5884.72</c:v>
                      </c:pt>
                      <c:pt idx="10">
                        <c:v>6525.7</c:v>
                      </c:pt>
                      <c:pt idx="11">
                        <c:v>7069.77</c:v>
                      </c:pt>
                      <c:pt idx="12">
                        <c:v>7315.27</c:v>
                      </c:pt>
                      <c:pt idx="13">
                        <c:v>7514.63</c:v>
                      </c:pt>
                      <c:pt idx="14">
                        <c:v>7713.68</c:v>
                      </c:pt>
                      <c:pt idx="15">
                        <c:v>7830.28</c:v>
                      </c:pt>
                      <c:pt idx="16">
                        <c:v>7894.37</c:v>
                      </c:pt>
                      <c:pt idx="17">
                        <c:v>7951.48</c:v>
                      </c:pt>
                      <c:pt idx="18">
                        <c:v>7990.11</c:v>
                      </c:pt>
                      <c:pt idx="19">
                        <c:v>8020.7</c:v>
                      </c:pt>
                      <c:pt idx="20">
                        <c:v>8038.04</c:v>
                      </c:pt>
                      <c:pt idx="21">
                        <c:v>8155.65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CF-475B-89C0-C134B0779CC5}"/>
                  </c:ext>
                </c:extLst>
              </c15:ser>
            </c15:filteredLineSeries>
          </c:ext>
        </c:extLst>
      </c:lineChart>
      <c:catAx>
        <c:axId val="2540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Jet fuel price [EUR/kg]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5712"/>
        <c:crosses val="autoZero"/>
        <c:auto val="1"/>
        <c:lblAlgn val="ctr"/>
        <c:lblOffset val="100"/>
        <c:noMultiLvlLbl val="0"/>
      </c:catAx>
      <c:valAx>
        <c:axId val="2540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jet fuel production [ktons]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68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with fuel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'Case 2'!#REF!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'Case 2'!$C$5:$C$26</c:f>
              <c:numCache>
                <c:formatCode>General</c:formatCode>
                <c:ptCount val="22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'Case 2'!#REF!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00-482C-AB05-72028612FA23}"/>
            </c:ext>
          </c:extLst>
        </c:ser>
        <c:ser>
          <c:idx val="4"/>
          <c:order val="4"/>
          <c:tx>
            <c:strRef>
              <c:f>'Case 2'!#REF!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'Case 2'!$C$5:$C$26</c:f>
              <c:numCache>
                <c:formatCode>General</c:formatCode>
                <c:ptCount val="22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'Case 2'!#REF!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00-482C-AB05-72028612FA23}"/>
            </c:ext>
          </c:extLst>
        </c:ser>
        <c:ser>
          <c:idx val="8"/>
          <c:order val="8"/>
          <c:tx>
            <c:strRef>
              <c:f>'Case 2'!$I$3</c:f>
              <c:strCache>
                <c:ptCount val="1"/>
                <c:pt idx="0">
                  <c:v>Hours with full production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'Case 2'!$C$5:$C$26</c:f>
              <c:numCache>
                <c:formatCode>General</c:formatCode>
                <c:ptCount val="22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30</c:v>
                </c:pt>
              </c:numCache>
            </c:numRef>
          </c:cat>
          <c:val>
            <c:numRef>
              <c:f>'Case 2'!$I$5:$I$26</c:f>
              <c:numCache>
                <c:formatCode>General</c:formatCode>
                <c:ptCount val="22"/>
                <c:pt idx="0">
                  <c:v>0</c:v>
                </c:pt>
                <c:pt idx="1">
                  <c:v>3578</c:v>
                </c:pt>
                <c:pt idx="2">
                  <c:v>3709.13</c:v>
                </c:pt>
                <c:pt idx="3">
                  <c:v>3747.08</c:v>
                </c:pt>
                <c:pt idx="4">
                  <c:v>3864.16</c:v>
                </c:pt>
                <c:pt idx="5">
                  <c:v>3903.6</c:v>
                </c:pt>
                <c:pt idx="6">
                  <c:v>4101.2299999999996</c:v>
                </c:pt>
                <c:pt idx="7">
                  <c:v>4784.67</c:v>
                </c:pt>
                <c:pt idx="8">
                  <c:v>5307.88</c:v>
                </c:pt>
                <c:pt idx="9">
                  <c:v>5884.72</c:v>
                </c:pt>
                <c:pt idx="10">
                  <c:v>6525.7</c:v>
                </c:pt>
                <c:pt idx="11">
                  <c:v>7069.77</c:v>
                </c:pt>
                <c:pt idx="12">
                  <c:v>7315.27</c:v>
                </c:pt>
                <c:pt idx="13">
                  <c:v>7514.63</c:v>
                </c:pt>
                <c:pt idx="14">
                  <c:v>7713.68</c:v>
                </c:pt>
                <c:pt idx="15">
                  <c:v>7830.28</c:v>
                </c:pt>
                <c:pt idx="16">
                  <c:v>7894.37</c:v>
                </c:pt>
                <c:pt idx="17">
                  <c:v>7951.48</c:v>
                </c:pt>
                <c:pt idx="18">
                  <c:v>7990.11</c:v>
                </c:pt>
                <c:pt idx="19">
                  <c:v>8020.7</c:v>
                </c:pt>
                <c:pt idx="20">
                  <c:v>8038.04</c:v>
                </c:pt>
                <c:pt idx="21">
                  <c:v>8155.65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00-482C-AB05-72028612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482544"/>
        <c:axId val="251487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2'!$C$3</c15:sqref>
                        </c15:formulaRef>
                      </c:ext>
                    </c:extLst>
                    <c:strCache>
                      <c:ptCount val="1"/>
                      <c:pt idx="0">
                        <c:v>jet fuel price [EUR/kg]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00-482C-AB05-72028612FA2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2'!$D$3</c15:sqref>
                        </c15:formulaRef>
                      </c:ext>
                    </c:extLst>
                    <c:strCache>
                      <c:ptCount val="1"/>
                      <c:pt idx="0">
                        <c:v>Carbon capture for FT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2'!$D$5:$D$26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121.89</c:v>
                      </c:pt>
                      <c:pt idx="2">
                        <c:v>254.3</c:v>
                      </c:pt>
                      <c:pt idx="3">
                        <c:v>386.14</c:v>
                      </c:pt>
                      <c:pt idx="4">
                        <c:v>436.63</c:v>
                      </c:pt>
                      <c:pt idx="5">
                        <c:v>441.08</c:v>
                      </c:pt>
                      <c:pt idx="6">
                        <c:v>463.41</c:v>
                      </c:pt>
                      <c:pt idx="7">
                        <c:v>540.64</c:v>
                      </c:pt>
                      <c:pt idx="8">
                        <c:v>599.76</c:v>
                      </c:pt>
                      <c:pt idx="9">
                        <c:v>664.94</c:v>
                      </c:pt>
                      <c:pt idx="10">
                        <c:v>737.37</c:v>
                      </c:pt>
                      <c:pt idx="11">
                        <c:v>798.84</c:v>
                      </c:pt>
                      <c:pt idx="12">
                        <c:v>826.58</c:v>
                      </c:pt>
                      <c:pt idx="13">
                        <c:v>849.11</c:v>
                      </c:pt>
                      <c:pt idx="14">
                        <c:v>871.6</c:v>
                      </c:pt>
                      <c:pt idx="15">
                        <c:v>884.78</c:v>
                      </c:pt>
                      <c:pt idx="16">
                        <c:v>892.02</c:v>
                      </c:pt>
                      <c:pt idx="17">
                        <c:v>898.47</c:v>
                      </c:pt>
                      <c:pt idx="18">
                        <c:v>902.83</c:v>
                      </c:pt>
                      <c:pt idx="19">
                        <c:v>906.29</c:v>
                      </c:pt>
                      <c:pt idx="20">
                        <c:v>908.25</c:v>
                      </c:pt>
                      <c:pt idx="21">
                        <c:v>921.54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00-482C-AB05-72028612FA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2'!$E$3</c15:sqref>
                        </c15:formulaRef>
                      </c:ext>
                    </c:extLst>
                    <c:strCache>
                      <c:ptCount val="1"/>
                      <c:pt idx="0">
                        <c:v>H2 production for FT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2'!$E$5:$E$26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19.670000000000002</c:v>
                      </c:pt>
                      <c:pt idx="2">
                        <c:v>41.03</c:v>
                      </c:pt>
                      <c:pt idx="3">
                        <c:v>62.31</c:v>
                      </c:pt>
                      <c:pt idx="4">
                        <c:v>70.459999999999994</c:v>
                      </c:pt>
                      <c:pt idx="5">
                        <c:v>71.180000000000007</c:v>
                      </c:pt>
                      <c:pt idx="6">
                        <c:v>74.78</c:v>
                      </c:pt>
                      <c:pt idx="7" formatCode="0.00">
                        <c:v>87.1890128</c:v>
                      </c:pt>
                      <c:pt idx="8" formatCode="0.00">
                        <c:v>96.723295199999995</c:v>
                      </c:pt>
                      <c:pt idx="9" formatCode="0.00">
                        <c:v>107.2348738</c:v>
                      </c:pt>
                      <c:pt idx="10" formatCode="0.00">
                        <c:v>118.91565989999999</c:v>
                      </c:pt>
                      <c:pt idx="11" formatCode="0.00">
                        <c:v>128.8289268</c:v>
                      </c:pt>
                      <c:pt idx="12" formatCode="0.00">
                        <c:v>133.3025566</c:v>
                      </c:pt>
                      <c:pt idx="13" formatCode="0.00">
                        <c:v>136.93596969999999</c:v>
                      </c:pt>
                      <c:pt idx="14" formatCode="0.00">
                        <c:v>140.56293199999999</c:v>
                      </c:pt>
                      <c:pt idx="15" formatCode="0.00">
                        <c:v>142.68847059999999</c:v>
                      </c:pt>
                      <c:pt idx="16" formatCode="0.00">
                        <c:v>143.85606540000001</c:v>
                      </c:pt>
                      <c:pt idx="17" formatCode="0.00">
                        <c:v>144.8962569</c:v>
                      </c:pt>
                      <c:pt idx="18" formatCode="0.00">
                        <c:v>145.59939410000001</c:v>
                      </c:pt>
                      <c:pt idx="19" formatCode="0.00">
                        <c:v>146.15738829999998</c:v>
                      </c:pt>
                      <c:pt idx="20" formatCode="0.00">
                        <c:v>146.4734775</c:v>
                      </c:pt>
                      <c:pt idx="21" formatCode="0.00">
                        <c:v>148.61675579999999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00-482C-AB05-72028612FA2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2'!$F$3</c15:sqref>
                        </c15:formulaRef>
                      </c:ext>
                    </c:extLst>
                    <c:strCache>
                      <c:ptCount val="1"/>
                      <c:pt idx="0">
                        <c:v>Electricity production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2'!$F$5:$F$26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13.18</c:v>
                      </c:pt>
                      <c:pt idx="1">
                        <c:v>12.07</c:v>
                      </c:pt>
                      <c:pt idx="2">
                        <c:v>10.87</c:v>
                      </c:pt>
                      <c:pt idx="3">
                        <c:v>9.67</c:v>
                      </c:pt>
                      <c:pt idx="4">
                        <c:v>9.2100000000000009</c:v>
                      </c:pt>
                      <c:pt idx="5">
                        <c:v>9.18</c:v>
                      </c:pt>
                      <c:pt idx="6">
                        <c:v>8.98</c:v>
                      </c:pt>
                      <c:pt idx="7">
                        <c:v>8.2899999999999991</c:v>
                      </c:pt>
                      <c:pt idx="8">
                        <c:v>7.75</c:v>
                      </c:pt>
                      <c:pt idx="9">
                        <c:v>7.14</c:v>
                      </c:pt>
                      <c:pt idx="10">
                        <c:v>6.75</c:v>
                      </c:pt>
                      <c:pt idx="11">
                        <c:v>6.23</c:v>
                      </c:pt>
                      <c:pt idx="12">
                        <c:v>5.99</c:v>
                      </c:pt>
                      <c:pt idx="13">
                        <c:v>5.79</c:v>
                      </c:pt>
                      <c:pt idx="14">
                        <c:v>5.58</c:v>
                      </c:pt>
                      <c:pt idx="15">
                        <c:v>5.45</c:v>
                      </c:pt>
                      <c:pt idx="16">
                        <c:v>5.39</c:v>
                      </c:pt>
                      <c:pt idx="17">
                        <c:v>5.34</c:v>
                      </c:pt>
                      <c:pt idx="18">
                        <c:v>5.3</c:v>
                      </c:pt>
                      <c:pt idx="19">
                        <c:v>5.26</c:v>
                      </c:pt>
                      <c:pt idx="20">
                        <c:v>5.24</c:v>
                      </c:pt>
                      <c:pt idx="21">
                        <c:v>5.27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00-482C-AB05-72028612FA2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2'!$G$3</c15:sqref>
                        </c15:formulaRef>
                      </c:ext>
                    </c:extLst>
                    <c:strCache>
                      <c:ptCount val="1"/>
                      <c:pt idx="0">
                        <c:v>Total fuel production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2'!$G$5:$G$26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39.119999999999997</c:v>
                      </c:pt>
                      <c:pt idx="2">
                        <c:v>81.62</c:v>
                      </c:pt>
                      <c:pt idx="3">
                        <c:v>123.94</c:v>
                      </c:pt>
                      <c:pt idx="4">
                        <c:v>140.13999999999999</c:v>
                      </c:pt>
                      <c:pt idx="5">
                        <c:v>141.57</c:v>
                      </c:pt>
                      <c:pt idx="6">
                        <c:v>148.74</c:v>
                      </c:pt>
                      <c:pt idx="7">
                        <c:v>173.53</c:v>
                      </c:pt>
                      <c:pt idx="8">
                        <c:v>192.5</c:v>
                      </c:pt>
                      <c:pt idx="9">
                        <c:v>213.42</c:v>
                      </c:pt>
                      <c:pt idx="10">
                        <c:v>236.67</c:v>
                      </c:pt>
                      <c:pt idx="11">
                        <c:v>256.39999999999998</c:v>
                      </c:pt>
                      <c:pt idx="12">
                        <c:v>265.31</c:v>
                      </c:pt>
                      <c:pt idx="13">
                        <c:v>272.54000000000002</c:v>
                      </c:pt>
                      <c:pt idx="14">
                        <c:v>279.76</c:v>
                      </c:pt>
                      <c:pt idx="15">
                        <c:v>283.99</c:v>
                      </c:pt>
                      <c:pt idx="16">
                        <c:v>286.31</c:v>
                      </c:pt>
                      <c:pt idx="17">
                        <c:v>288.38</c:v>
                      </c:pt>
                      <c:pt idx="18">
                        <c:v>289.77999999999997</c:v>
                      </c:pt>
                      <c:pt idx="19">
                        <c:v>290.89</c:v>
                      </c:pt>
                      <c:pt idx="20">
                        <c:v>291.52</c:v>
                      </c:pt>
                      <c:pt idx="21">
                        <c:v>295.79000000000002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00-482C-AB05-72028612FA2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2'!$H$3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2'!$C$5:$C$26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2.6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2.9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2'!$H$5:$H$26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16.43</c:v>
                      </c:pt>
                      <c:pt idx="2">
                        <c:v>34.28</c:v>
                      </c:pt>
                      <c:pt idx="3">
                        <c:v>52.06</c:v>
                      </c:pt>
                      <c:pt idx="4">
                        <c:v>58.86</c:v>
                      </c:pt>
                      <c:pt idx="5">
                        <c:v>59.46</c:v>
                      </c:pt>
                      <c:pt idx="6">
                        <c:v>62.47</c:v>
                      </c:pt>
                      <c:pt idx="7" formatCode="0.00">
                        <c:v>72.882599999999996</c:v>
                      </c:pt>
                      <c:pt idx="8">
                        <c:v>80.849999999999994</c:v>
                      </c:pt>
                      <c:pt idx="9" formatCode="0.00">
                        <c:v>89.636399999999995</c:v>
                      </c:pt>
                      <c:pt idx="10" formatCode="0.00">
                        <c:v>99.401399999999995</c:v>
                      </c:pt>
                      <c:pt idx="11" formatCode="0.00">
                        <c:v>107.68799999999999</c:v>
                      </c:pt>
                      <c:pt idx="12" formatCode="0.00">
                        <c:v>111.4302</c:v>
                      </c:pt>
                      <c:pt idx="13" formatCode="0.00">
                        <c:v>114.46680000000001</c:v>
                      </c:pt>
                      <c:pt idx="14" formatCode="0.00">
                        <c:v>117.49919999999999</c:v>
                      </c:pt>
                      <c:pt idx="15" formatCode="0.00">
                        <c:v>119.2758</c:v>
                      </c:pt>
                      <c:pt idx="16" formatCode="0.00">
                        <c:v>120.25019999999999</c:v>
                      </c:pt>
                      <c:pt idx="17" formatCode="0.00">
                        <c:v>121.11959999999999</c:v>
                      </c:pt>
                      <c:pt idx="18" formatCode="0.00">
                        <c:v>121.70759999999999</c:v>
                      </c:pt>
                      <c:pt idx="19" formatCode="0.00">
                        <c:v>122.17379999999999</c:v>
                      </c:pt>
                      <c:pt idx="20" formatCode="0.00">
                        <c:v>122.43839999999999</c:v>
                      </c:pt>
                      <c:pt idx="21" formatCode="0.00">
                        <c:v>124.23180000000001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00-482C-AB05-72028612FA23}"/>
                  </c:ext>
                </c:extLst>
              </c15:ser>
            </c15:filteredBarSeries>
          </c:ext>
        </c:extLst>
      </c:barChart>
      <c:catAx>
        <c:axId val="25148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Jet fuel price [EUR/kg]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7824"/>
        <c:crosses val="autoZero"/>
        <c:auto val="1"/>
        <c:lblAlgn val="ctr"/>
        <c:lblOffset val="100"/>
        <c:noMultiLvlLbl val="0"/>
      </c:catAx>
      <c:valAx>
        <c:axId val="251487824"/>
        <c:scaling>
          <c:orientation val="minMax"/>
          <c:max val="8765.799999999999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Pproduction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254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electric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Electricity production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2'!$C$3:$G$3</c15:sqref>
                  </c15:fullRef>
                </c:ext>
              </c:extLst>
              <c:f>'Case 2'!$D$3:$G$3</c:f>
              <c:strCache>
                <c:ptCount val="4"/>
                <c:pt idx="0">
                  <c:v>Carbon capture for FT</c:v>
                </c:pt>
                <c:pt idx="1">
                  <c:v>H2 production for FT</c:v>
                </c:pt>
                <c:pt idx="2">
                  <c:v>Electricity production</c:v>
                </c:pt>
                <c:pt idx="3">
                  <c:v>Total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2'!$C$4:$G$4</c15:sqref>
                  </c15:fullRef>
                </c:ext>
              </c:extLst>
              <c:f>'Case 2'!$D$4:$G$4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13.18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1B2-A167-EA6194CD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535455"/>
        <c:axId val="1824544575"/>
      </c:barChart>
      <c:catAx>
        <c:axId val="182453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44575"/>
        <c:auto val="1"/>
        <c:lblAlgn val="ctr"/>
        <c:lblOffset val="100"/>
        <c:noMultiLvlLbl val="0"/>
      </c:catAx>
      <c:valAx>
        <c:axId val="18245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</a:t>
                </a:r>
                <a:r>
                  <a:rPr lang="en-GB" baseline="0"/>
                  <a:t> e</a:t>
                </a:r>
                <a:r>
                  <a:rPr lang="en-GB"/>
                  <a:t>lectricity 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35455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Jet</a:t>
            </a:r>
            <a:r>
              <a:rPr lang="en-GB" baseline="0"/>
              <a:t> fuel production as a function of jet fuel price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 sale of other products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2'!$C$5:$C$25</c:f>
              <c:numCache>
                <c:formatCode>General</c:formatCode>
                <c:ptCount val="2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'Case 2'!$O$6:$O$26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2-4D5E-B261-B7DA4ADDC1A5}"/>
            </c:ext>
          </c:extLst>
        </c:ser>
        <c:ser>
          <c:idx val="1"/>
          <c:order val="1"/>
          <c:tx>
            <c:v>Without sale of other products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2'!$C$5:$C$25</c:f>
              <c:numCache>
                <c:formatCode>General</c:formatCode>
                <c:ptCount val="2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'Case 2'!$P$6:$P$26</c:f>
              <c:numCache>
                <c:formatCode>General</c:formatCode>
                <c:ptCount val="21"/>
                <c:pt idx="0">
                  <c:v>0</c:v>
                </c:pt>
                <c:pt idx="1">
                  <c:v>16.430399999999999</c:v>
                </c:pt>
                <c:pt idx="2">
                  <c:v>34.2804</c:v>
                </c:pt>
                <c:pt idx="3">
                  <c:v>52.0548</c:v>
                </c:pt>
                <c:pt idx="4">
                  <c:v>58.858799999999995</c:v>
                </c:pt>
                <c:pt idx="5">
                  <c:v>59.459399999999995</c:v>
                </c:pt>
                <c:pt idx="6">
                  <c:v>62.470800000000004</c:v>
                </c:pt>
                <c:pt idx="7">
                  <c:v>72.882599999999996</c:v>
                </c:pt>
                <c:pt idx="8">
                  <c:v>80.849999999999994</c:v>
                </c:pt>
                <c:pt idx="9">
                  <c:v>89.636399999999995</c:v>
                </c:pt>
                <c:pt idx="10">
                  <c:v>99.401399999999995</c:v>
                </c:pt>
                <c:pt idx="11">
                  <c:v>107.68799999999999</c:v>
                </c:pt>
                <c:pt idx="12">
                  <c:v>111.4302</c:v>
                </c:pt>
                <c:pt idx="13">
                  <c:v>114.46680000000001</c:v>
                </c:pt>
                <c:pt idx="14">
                  <c:v>117.49919999999999</c:v>
                </c:pt>
                <c:pt idx="15">
                  <c:v>119.2758</c:v>
                </c:pt>
                <c:pt idx="16">
                  <c:v>120.25019999999999</c:v>
                </c:pt>
                <c:pt idx="17">
                  <c:v>121.11959999999999</c:v>
                </c:pt>
                <c:pt idx="18">
                  <c:v>121.70759999999999</c:v>
                </c:pt>
                <c:pt idx="19">
                  <c:v>122.17379999999999</c:v>
                </c:pt>
                <c:pt idx="20">
                  <c:v>122.43839999999999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2-4D5E-B261-B7DA4ADD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212288"/>
        <c:axId val="871205568"/>
      </c:lineChart>
      <c:catAx>
        <c:axId val="8712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Jet fuel price [EUR/kg]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5568"/>
        <c:crosses val="autoZero"/>
        <c:auto val="1"/>
        <c:lblAlgn val="ctr"/>
        <c:lblOffset val="100"/>
        <c:noMultiLvlLbl val="0"/>
      </c:catAx>
      <c:valAx>
        <c:axId val="8712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</a:t>
                </a:r>
                <a:r>
                  <a:rPr lang="en-GB" baseline="0"/>
                  <a:t> jet fuel production [ktons]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122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Jet fuel production as a function of capex variation of DAC</a:t>
            </a:r>
          </a:p>
        </c:rich>
      </c:tx>
      <c:layout>
        <c:manualLayout>
          <c:xMode val="edge"/>
          <c:yMode val="edge"/>
          <c:x val="0.17131089558927085"/>
          <c:y val="1.3496413221915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capex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2'!$C$40:$M$40</c15:sqref>
                  </c15:fullRef>
                </c:ext>
              </c:extLst>
              <c:f>'Case 2'!$H$40</c:f>
              <c:strCache>
                <c:ptCount val="1"/>
                <c:pt idx="0">
                  <c:v>Jet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2'!$C$41:$M$41</c15:sqref>
                  </c15:fullRef>
                </c:ext>
              </c:extLst>
              <c:f>'Case 2'!$H$41</c:f>
              <c:numCache>
                <c:formatCode>General</c:formatCode>
                <c:ptCount val="1"/>
                <c:pt idx="0">
                  <c:v>82.559399999999997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0-4680-8018-6BD90C849035}"/>
            </c:ext>
          </c:extLst>
        </c:ser>
        <c:ser>
          <c:idx val="1"/>
          <c:order val="1"/>
          <c:tx>
            <c:v>Baseline capex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2'!$C$40:$M$40</c15:sqref>
                  </c15:fullRef>
                </c:ext>
              </c:extLst>
              <c:f>'Case 2'!$H$40</c:f>
              <c:strCache>
                <c:ptCount val="1"/>
                <c:pt idx="0">
                  <c:v>Jet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2'!$C$42:$M$42</c15:sqref>
                  </c15:fullRef>
                </c:ext>
              </c:extLst>
              <c:f>'Case 2'!$H$42</c:f>
              <c:numCache>
                <c:formatCode>General</c:formatCode>
                <c:ptCount val="1"/>
                <c:pt idx="0">
                  <c:v>80.849999999999994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0-4680-8018-6BD90C849035}"/>
            </c:ext>
          </c:extLst>
        </c:ser>
        <c:ser>
          <c:idx val="2"/>
          <c:order val="2"/>
          <c:tx>
            <c:v>High capex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2'!$C$40:$M$40</c15:sqref>
                  </c15:fullRef>
                </c:ext>
              </c:extLst>
              <c:f>'Case 2'!$H$40</c:f>
              <c:strCache>
                <c:ptCount val="1"/>
                <c:pt idx="0">
                  <c:v>Jet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2'!$C$43:$M$43</c15:sqref>
                  </c15:fullRef>
                </c:ext>
              </c:extLst>
              <c:f>'Case 2'!$H$43</c:f>
              <c:numCache>
                <c:formatCode>General</c:formatCode>
                <c:ptCount val="1"/>
                <c:pt idx="0">
                  <c:v>80.215800000000002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0-4680-8018-6BD90C849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743680"/>
        <c:axId val="1861745120"/>
      </c:barChart>
      <c:catAx>
        <c:axId val="18617436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Jet fuel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61745120"/>
        <c:crosses val="autoZero"/>
        <c:auto val="1"/>
        <c:lblAlgn val="ctr"/>
        <c:lblOffset val="100"/>
        <c:noMultiLvlLbl val="0"/>
      </c:catAx>
      <c:valAx>
        <c:axId val="1861745120"/>
        <c:scaling>
          <c:orientation val="minMax"/>
          <c:max val="9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 production [ktons]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Jet fuel production as a function of capex variation of FT plant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Low capex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2'!$C$40:$M$40</c15:sqref>
                  </c15:fullRef>
                </c:ext>
              </c:extLst>
              <c:f>'Case 2'!$H$40</c:f>
              <c:strCache>
                <c:ptCount val="1"/>
                <c:pt idx="0">
                  <c:v>Jet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2'!$C$47:$M$47</c15:sqref>
                  </c15:fullRef>
                </c:ext>
              </c:extLst>
              <c:f>'Case 2'!$H$47</c:f>
              <c:numCache>
                <c:formatCode>General</c:formatCode>
                <c:ptCount val="1"/>
                <c:pt idx="0">
                  <c:v>81.904199999999989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A1-4E80-B021-B67AA71A949C}"/>
            </c:ext>
          </c:extLst>
        </c:ser>
        <c:ser>
          <c:idx val="7"/>
          <c:order val="7"/>
          <c:tx>
            <c:v>Baseline capex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2'!$C$40:$M$40</c15:sqref>
                  </c15:fullRef>
                </c:ext>
              </c:extLst>
              <c:f>'Case 2'!$H$40</c:f>
              <c:strCache>
                <c:ptCount val="1"/>
                <c:pt idx="0">
                  <c:v>Jet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2'!$C$48:$M$48</c15:sqref>
                  </c15:fullRef>
                </c:ext>
              </c:extLst>
              <c:f>'Case 2'!$H$48</c:f>
              <c:numCache>
                <c:formatCode>General</c:formatCode>
                <c:ptCount val="1"/>
                <c:pt idx="0">
                  <c:v>80.849999999999994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A1-4E80-B021-B67AA71A949C}"/>
            </c:ext>
          </c:extLst>
        </c:ser>
        <c:ser>
          <c:idx val="8"/>
          <c:order val="8"/>
          <c:tx>
            <c:v>High capex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2'!$C$40:$M$40</c15:sqref>
                  </c15:fullRef>
                </c:ext>
              </c:extLst>
              <c:f>'Case 2'!$H$40</c:f>
              <c:strCache>
                <c:ptCount val="1"/>
                <c:pt idx="0">
                  <c:v>Jet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2'!$C$49:$M$49</c15:sqref>
                  </c15:fullRef>
                </c:ext>
              </c:extLst>
              <c:f>'Case 2'!$H$49</c:f>
              <c:numCache>
                <c:formatCode>General</c:formatCode>
                <c:ptCount val="1"/>
                <c:pt idx="0">
                  <c:v>80.388000000000005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A1-4E80-B021-B67AA71A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680944"/>
        <c:axId val="131468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 2'!$C$41:$M$41</c15:sqref>
                        </c15:fullRef>
                        <c15:formulaRef>
                          <c15:sqref>'Case 2'!$H$41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82.559399999999997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A1-4E80-B021-B67AA71A949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2'!$C$42:$M$42</c15:sqref>
                        </c15:fullRef>
                        <c15:formulaRef>
                          <c15:sqref>'Case 2'!$H$42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80.849999999999994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A1-4E80-B021-B67AA71A949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2'!$C$43:$M$43</c15:sqref>
                        </c15:fullRef>
                        <c15:formulaRef>
                          <c15:sqref>'Case 2'!$H$43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80.215800000000002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7A1-4E80-B021-B67AA71A949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2'!$C$44:$M$44</c15:sqref>
                        </c15:fullRef>
                        <c15:formulaRef>
                          <c15:sqref>'Case 2'!$H$44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90.48899999999999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7A1-4E80-B021-B67AA71A949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2'!$C$45:$M$45</c15:sqref>
                        </c15:fullRef>
                        <c15:formulaRef>
                          <c15:sqref>'Case 2'!$H$45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80.849999999999994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7A1-4E80-B021-B67AA71A949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2'!$C$46:$M$46</c15:sqref>
                        </c15:fullRef>
                        <c15:formulaRef>
                          <c15:sqref>'Case 2'!$H$46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75.394199999999998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7A1-4E80-B021-B67AA71A949C}"/>
                  </c:ext>
                </c:extLst>
              </c15:ser>
            </c15:filteredBarSeries>
          </c:ext>
        </c:extLst>
      </c:barChart>
      <c:catAx>
        <c:axId val="13146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81424"/>
        <c:crosses val="autoZero"/>
        <c:auto val="1"/>
        <c:lblAlgn val="ctr"/>
        <c:lblOffset val="100"/>
        <c:noMultiLvlLbl val="0"/>
      </c:catAx>
      <c:valAx>
        <c:axId val="1314681424"/>
        <c:scaling>
          <c:orientation val="minMax"/>
          <c:max val="9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Yearly production [ktons]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Jet fuel production as a function of capex variation of Electrolyser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Low capex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2'!$C$40:$M$40</c15:sqref>
                  </c15:fullRef>
                </c:ext>
              </c:extLst>
              <c:f>'Case 2'!$H$40</c:f>
              <c:strCache>
                <c:ptCount val="1"/>
                <c:pt idx="0">
                  <c:v>Jet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2'!$C$44:$M$44</c15:sqref>
                  </c15:fullRef>
                </c:ext>
              </c:extLst>
              <c:f>'Case 2'!$H$44</c:f>
              <c:numCache>
                <c:formatCode>General</c:formatCode>
                <c:ptCount val="1"/>
                <c:pt idx="0">
                  <c:v>90.48899999999999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6-4366-B9EF-B3EAA42341CD}"/>
            </c:ext>
          </c:extLst>
        </c:ser>
        <c:ser>
          <c:idx val="4"/>
          <c:order val="4"/>
          <c:tx>
            <c:v>Baseline capex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2'!$C$40:$M$40</c15:sqref>
                  </c15:fullRef>
                </c:ext>
              </c:extLst>
              <c:f>'Case 2'!$H$40</c:f>
              <c:strCache>
                <c:ptCount val="1"/>
                <c:pt idx="0">
                  <c:v>Jet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2'!$C$45:$M$45</c15:sqref>
                  </c15:fullRef>
                </c:ext>
              </c:extLst>
              <c:f>'Case 2'!$H$45</c:f>
              <c:numCache>
                <c:formatCode>General</c:formatCode>
                <c:ptCount val="1"/>
                <c:pt idx="0">
                  <c:v>80.849999999999994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6-4366-B9EF-B3EAA42341CD}"/>
            </c:ext>
          </c:extLst>
        </c:ser>
        <c:ser>
          <c:idx val="5"/>
          <c:order val="5"/>
          <c:tx>
            <c:v>High capex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2'!$C$40:$M$40</c15:sqref>
                  </c15:fullRef>
                </c:ext>
              </c:extLst>
              <c:f>'Case 2'!$H$40</c:f>
              <c:strCache>
                <c:ptCount val="1"/>
                <c:pt idx="0">
                  <c:v>Jet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2'!$C$46:$M$46</c15:sqref>
                  </c15:fullRef>
                </c:ext>
              </c:extLst>
              <c:f>'Case 2'!$H$46</c:f>
              <c:numCache>
                <c:formatCode>General</c:formatCode>
                <c:ptCount val="1"/>
                <c:pt idx="0">
                  <c:v>75.394199999999998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6-4366-B9EF-B3EAA423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75839"/>
        <c:axId val="1825571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 2'!$C$41:$M$41</c15:sqref>
                        </c15:fullRef>
                        <c15:formulaRef>
                          <c15:sqref>'Case 2'!$H$41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82.559399999999997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D6-4366-B9EF-B3EAA42341C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2'!$C$42:$M$42</c15:sqref>
                        </c15:fullRef>
                        <c15:formulaRef>
                          <c15:sqref>'Case 2'!$H$42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80.849999999999994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D6-4366-B9EF-B3EAA42341CD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2'!$C$43:$M$43</c15:sqref>
                        </c15:fullRef>
                        <c15:formulaRef>
                          <c15:sqref>'Case 2'!$H$43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80.215800000000002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D6-4366-B9EF-B3EAA42341C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2'!$C$47:$M$47</c15:sqref>
                        </c15:fullRef>
                        <c15:formulaRef>
                          <c15:sqref>'Case 2'!$H$47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81.904199999999989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8D6-4366-B9EF-B3EAA42341CD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2'!$C$48:$M$48</c15:sqref>
                        </c15:fullRef>
                        <c15:formulaRef>
                          <c15:sqref>'Case 2'!$H$48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80.849999999999994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8D6-4366-B9EF-B3EAA42341CD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2'!$C$40:$M$40</c15:sqref>
                        </c15:fullRef>
                        <c15:formulaRef>
                          <c15:sqref>'Case 2'!$H$40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2'!$C$49:$M$49</c15:sqref>
                        </c15:fullRef>
                        <c15:formulaRef>
                          <c15:sqref>'Case 2'!$H$49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80.388000000000005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8D6-4366-B9EF-B3EAA42341CD}"/>
                  </c:ext>
                </c:extLst>
              </c15:ser>
            </c15:filteredBarSeries>
          </c:ext>
        </c:extLst>
      </c:barChart>
      <c:catAx>
        <c:axId val="182557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71999"/>
        <c:crosses val="autoZero"/>
        <c:auto val="1"/>
        <c:lblAlgn val="ctr"/>
        <c:lblOffset val="100"/>
        <c:noMultiLvlLbl val="0"/>
      </c:catAx>
      <c:valAx>
        <c:axId val="182557199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Yearly production [ktons]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of products for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3'!$B$18:$J$18</c15:sqref>
                  </c15:fullRef>
                </c:ext>
              </c:extLst>
              <c:f>('Case 3'!$C$18:$F$18,'Case 3'!$J$18)</c:f>
              <c:strCache>
                <c:ptCount val="5"/>
                <c:pt idx="0">
                  <c:v>Carbon capture for FT</c:v>
                </c:pt>
                <c:pt idx="1">
                  <c:v>Carbon capture for market</c:v>
                </c:pt>
                <c:pt idx="2">
                  <c:v>H2 production for FT</c:v>
                </c:pt>
                <c:pt idx="3">
                  <c:v>H2 production for market</c:v>
                </c:pt>
                <c:pt idx="4">
                  <c:v>Total 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3'!$B$20:$J$20</c15:sqref>
                  </c15:fullRef>
                </c:ext>
              </c:extLst>
              <c:f>('Case 3'!$C$20:$F$20,'Case 3'!$J$20)</c:f>
              <c:numCache>
                <c:formatCode>General</c:formatCode>
                <c:ptCount val="5"/>
                <c:pt idx="0">
                  <c:v>0</c:v>
                </c:pt>
                <c:pt idx="1">
                  <c:v>933.91</c:v>
                </c:pt>
                <c:pt idx="2" formatCode="0.00">
                  <c:v>0</c:v>
                </c:pt>
                <c:pt idx="3">
                  <c:v>270.33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8-40D3-B7B1-A26A2A104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655167"/>
        <c:axId val="1834652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'Case 3'!$B$18:$J$18</c15:sqref>
                        </c15:fullRef>
                        <c15:formulaRef>
                          <c15:sqref>('Case 3'!$C$18:$F$18,'Case 3'!$J$18)</c15:sqref>
                        </c15:formulaRef>
                      </c:ext>
                    </c:extLst>
                    <c:strCache>
                      <c:ptCount val="5"/>
                      <c:pt idx="0">
                        <c:v>Carbon capture for FT</c:v>
                      </c:pt>
                      <c:pt idx="1">
                        <c:v>Carbon capture for market</c:v>
                      </c:pt>
                      <c:pt idx="2">
                        <c:v>H2 production for FT</c:v>
                      </c:pt>
                      <c:pt idx="3">
                        <c:v>H2 production for market</c:v>
                      </c:pt>
                      <c:pt idx="4">
                        <c:v>Total fuel production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 3'!$B$19:$J$19</c15:sqref>
                        </c15:fullRef>
                        <c15:formulaRef>
                          <c15:sqref>('Case 3'!$C$19:$F$19,'Case 3'!$J$19)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933.91</c:v>
                      </c:pt>
                      <c:pt idx="2" formatCode="0.00">
                        <c:v>0</c:v>
                      </c:pt>
                      <c:pt idx="3">
                        <c:v>248.41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D8-40D3-B7B1-A26A2A1048D0}"/>
                  </c:ext>
                </c:extLst>
              </c15:ser>
            </c15:filteredBarSeries>
          </c:ext>
        </c:extLst>
      </c:barChart>
      <c:catAx>
        <c:axId val="18346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52287"/>
        <c:crosses val="autoZero"/>
        <c:auto val="1"/>
        <c:lblAlgn val="ctr"/>
        <c:lblOffset val="100"/>
        <c:noMultiLvlLbl val="0"/>
      </c:catAx>
      <c:valAx>
        <c:axId val="18346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Production</a:t>
                </a:r>
                <a:r>
                  <a:rPr lang="en-GB" baseline="0"/>
                  <a:t> per year [ktons]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5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Carbon capture distribution as a function of jet fuel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'Case 3'!$C$5</c:f>
              <c:strCache>
                <c:ptCount val="1"/>
                <c:pt idx="0">
                  <c:v>Carbon capture for 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'Case 3'!$B$6:$B$17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3'!$C$6:$C$17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932.88</c:v>
                </c:pt>
                <c:pt idx="8">
                  <c:v>932.88</c:v>
                </c:pt>
                <c:pt idx="9">
                  <c:v>932.88</c:v>
                </c:pt>
                <c:pt idx="10">
                  <c:v>932.88</c:v>
                </c:pt>
                <c:pt idx="11">
                  <c:v>932.88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5-4D5F-8113-B06ADA9AD0FF}"/>
            </c:ext>
          </c:extLst>
        </c:ser>
        <c:ser>
          <c:idx val="2"/>
          <c:order val="2"/>
          <c:tx>
            <c:strRef>
              <c:f>'Case 3'!$D$5</c:f>
              <c:strCache>
                <c:ptCount val="1"/>
                <c:pt idx="0">
                  <c:v>Carbon capture for market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'Case 3'!$B$6:$B$17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3'!$D$6:$D$17</c:f>
              <c:numCache>
                <c:formatCode>General</c:formatCode>
                <c:ptCount val="12"/>
                <c:pt idx="0">
                  <c:v>933.91</c:v>
                </c:pt>
                <c:pt idx="1">
                  <c:v>933.91</c:v>
                </c:pt>
                <c:pt idx="2">
                  <c:v>933.91</c:v>
                </c:pt>
                <c:pt idx="3">
                  <c:v>933.91</c:v>
                </c:pt>
                <c:pt idx="4">
                  <c:v>933.91</c:v>
                </c:pt>
                <c:pt idx="5">
                  <c:v>933.91</c:v>
                </c:pt>
                <c:pt idx="6">
                  <c:v>933.91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5-4D5F-8113-B06ADA9A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29088"/>
        <c:axId val="834730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3'!$B$5</c15:sqref>
                        </c15:formulaRef>
                      </c:ext>
                    </c:extLst>
                    <c:strCache>
                      <c:ptCount val="1"/>
                      <c:pt idx="0">
                        <c:v>jet fuel price [EUR/kg]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885-4D5F-8113-B06ADA9AD0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3'!$E$5</c15:sqref>
                        </c15:formulaRef>
                      </c:ext>
                    </c:extLst>
                    <c:strCache>
                      <c:ptCount val="1"/>
                      <c:pt idx="0">
                        <c:v>H2 production for FT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3'!$E$6:$E$17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 formatCode="0.00">
                        <c:v>150.53</c:v>
                      </c:pt>
                      <c:pt idx="8" formatCode="0.00">
                        <c:v>150.53</c:v>
                      </c:pt>
                      <c:pt idx="9" formatCode="0.00">
                        <c:v>150.53</c:v>
                      </c:pt>
                      <c:pt idx="10" formatCode="0.00">
                        <c:v>150.53</c:v>
                      </c:pt>
                      <c:pt idx="11" formatCode="0.00">
                        <c:v>150.53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885-4D5F-8113-B06ADA9AD0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3'!$F$5</c15:sqref>
                        </c15:formulaRef>
                      </c:ext>
                    </c:extLst>
                    <c:strCache>
                      <c:ptCount val="1"/>
                      <c:pt idx="0">
                        <c:v>H2 production for market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3'!$F$6:$F$17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270.33</c:v>
                      </c:pt>
                      <c:pt idx="1">
                        <c:v>270.33</c:v>
                      </c:pt>
                      <c:pt idx="2">
                        <c:v>270.33</c:v>
                      </c:pt>
                      <c:pt idx="3">
                        <c:v>270.33</c:v>
                      </c:pt>
                      <c:pt idx="4">
                        <c:v>270.33</c:v>
                      </c:pt>
                      <c:pt idx="5">
                        <c:v>270.33</c:v>
                      </c:pt>
                      <c:pt idx="6">
                        <c:v>270.33</c:v>
                      </c:pt>
                      <c:pt idx="7">
                        <c:v>114.93</c:v>
                      </c:pt>
                      <c:pt idx="8">
                        <c:v>114.93</c:v>
                      </c:pt>
                      <c:pt idx="9">
                        <c:v>114.93</c:v>
                      </c:pt>
                      <c:pt idx="10">
                        <c:v>114.93</c:v>
                      </c:pt>
                      <c:pt idx="11">
                        <c:v>114.93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885-4D5F-8113-B06ADA9AD0F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3'!$G$5</c15:sqref>
                        </c15:formulaRef>
                      </c:ext>
                    </c:extLst>
                    <c:strCache>
                      <c:ptCount val="1"/>
                      <c:pt idx="0">
                        <c:v>Electricity for H2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3'!$G$6:$G$17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13.516500000000001</c:v>
                      </c:pt>
                      <c:pt idx="1">
                        <c:v>13.516500000000001</c:v>
                      </c:pt>
                      <c:pt idx="2">
                        <c:v>13.516500000000001</c:v>
                      </c:pt>
                      <c:pt idx="3">
                        <c:v>13.516500000000001</c:v>
                      </c:pt>
                      <c:pt idx="4">
                        <c:v>13.516500000000001</c:v>
                      </c:pt>
                      <c:pt idx="5">
                        <c:v>13.516500000000001</c:v>
                      </c:pt>
                      <c:pt idx="6">
                        <c:v>13.516500000000001</c:v>
                      </c:pt>
                      <c:pt idx="7">
                        <c:v>13.273000000000001</c:v>
                      </c:pt>
                      <c:pt idx="8">
                        <c:v>13.273000000000001</c:v>
                      </c:pt>
                      <c:pt idx="9">
                        <c:v>13.273000000000001</c:v>
                      </c:pt>
                      <c:pt idx="10">
                        <c:v>13.273000000000001</c:v>
                      </c:pt>
                      <c:pt idx="11">
                        <c:v>13.273000000000001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885-4D5F-8113-B06ADA9AD0F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3'!$H$5</c15:sqref>
                        </c15:formulaRef>
                      </c:ext>
                    </c:extLst>
                    <c:strCache>
                      <c:ptCount val="1"/>
                      <c:pt idx="0">
                        <c:v>Electricity for DAC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3'!$H$6:$H$17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0.39224219999999999</c:v>
                      </c:pt>
                      <c:pt idx="1">
                        <c:v>0.39224219999999999</c:v>
                      </c:pt>
                      <c:pt idx="2">
                        <c:v>0.39224219999999999</c:v>
                      </c:pt>
                      <c:pt idx="3">
                        <c:v>0.39224219999999999</c:v>
                      </c:pt>
                      <c:pt idx="4">
                        <c:v>0.39224219999999999</c:v>
                      </c:pt>
                      <c:pt idx="5">
                        <c:v>0.39224219999999999</c:v>
                      </c:pt>
                      <c:pt idx="6">
                        <c:v>0.39224219999999999</c:v>
                      </c:pt>
                      <c:pt idx="7">
                        <c:v>0.39180959999999998</c:v>
                      </c:pt>
                      <c:pt idx="8">
                        <c:v>0.39180959999999998</c:v>
                      </c:pt>
                      <c:pt idx="9">
                        <c:v>0.39180959999999998</c:v>
                      </c:pt>
                      <c:pt idx="10">
                        <c:v>0.39180959999999998</c:v>
                      </c:pt>
                      <c:pt idx="11">
                        <c:v>0.39180959999999998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885-4D5F-8113-B06ADA9AD0F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3'!$I$5</c15:sqref>
                        </c15:formulaRef>
                      </c:ext>
                    </c:extLst>
                    <c:strCache>
                      <c:ptCount val="1"/>
                      <c:pt idx="0">
                        <c:v>Electricity for FT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3'!$I$6:$I$17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0.22029065100000003</c:v>
                      </c:pt>
                      <c:pt idx="8">
                        <c:v>0.22029065100000003</c:v>
                      </c:pt>
                      <c:pt idx="9">
                        <c:v>0.22029065100000003</c:v>
                      </c:pt>
                      <c:pt idx="10">
                        <c:v>0.22029065100000003</c:v>
                      </c:pt>
                      <c:pt idx="11">
                        <c:v>0.22029065100000003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885-4D5F-8113-B06ADA9AD0F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3'!$J$5</c15:sqref>
                        </c15:formulaRef>
                      </c:ext>
                    </c:extLst>
                    <c:strCache>
                      <c:ptCount val="1"/>
                      <c:pt idx="0">
                        <c:v>Total fuel production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3'!$J$6:$J$17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299.43</c:v>
                      </c:pt>
                      <c:pt idx="8">
                        <c:v>299.43</c:v>
                      </c:pt>
                      <c:pt idx="9">
                        <c:v>299.43</c:v>
                      </c:pt>
                      <c:pt idx="10">
                        <c:v>299.43</c:v>
                      </c:pt>
                      <c:pt idx="11">
                        <c:v>299.43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885-4D5F-8113-B06ADA9AD0F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3'!$K$5</c15:sqref>
                        </c15:formulaRef>
                      </c:ext>
                    </c:extLst>
                    <c:strCache>
                      <c:ptCount val="1"/>
                      <c:pt idx="0">
                        <c:v>Jet fuel production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 formatCode="0.00">
                        <c:v>125.7606</c:v>
                      </c:pt>
                      <c:pt idx="8" formatCode="0.00">
                        <c:v>125.7606</c:v>
                      </c:pt>
                      <c:pt idx="9" formatCode="0.00">
                        <c:v>125.7606</c:v>
                      </c:pt>
                      <c:pt idx="10" formatCode="0.00">
                        <c:v>125.7606</c:v>
                      </c:pt>
                      <c:pt idx="11" formatCode="0.00">
                        <c:v>125.7606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885-4D5F-8113-B06ADA9AD0F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3'!$L$5</c15:sqref>
                        </c15:formulaRef>
                      </c:ext>
                    </c:extLst>
                    <c:strCache>
                      <c:ptCount val="1"/>
                      <c:pt idx="0">
                        <c:v>Hours with production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3'!$L$6:$L$17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8256</c:v>
                      </c:pt>
                      <c:pt idx="8">
                        <c:v>8256</c:v>
                      </c:pt>
                      <c:pt idx="9">
                        <c:v>8256</c:v>
                      </c:pt>
                      <c:pt idx="10">
                        <c:v>8256</c:v>
                      </c:pt>
                      <c:pt idx="11">
                        <c:v>8256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885-4D5F-8113-B06ADA9AD0FF}"/>
                  </c:ext>
                </c:extLst>
              </c15:ser>
            </c15:filteredBarSeries>
          </c:ext>
        </c:extLst>
      </c:barChart>
      <c:catAx>
        <c:axId val="8347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jet fuel price [EUR/kg]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30048"/>
        <c:crosses val="autoZero"/>
        <c:auto val="1"/>
        <c:lblAlgn val="ctr"/>
        <c:lblOffset val="100"/>
        <c:noMultiLvlLbl val="0"/>
      </c:catAx>
      <c:valAx>
        <c:axId val="8347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 carbon captured [ktons]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Carbon capture distribution as a function of jet fuel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'Case 1'!$D$3</c:f>
              <c:strCache>
                <c:ptCount val="1"/>
                <c:pt idx="0">
                  <c:v>DAC for 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'Case 1'!$C$4:$C$15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1'!$D$4:$D$15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748.63</c:v>
                </c:pt>
                <c:pt idx="8">
                  <c:v>846.16</c:v>
                </c:pt>
                <c:pt idx="9">
                  <c:v>882.93</c:v>
                </c:pt>
                <c:pt idx="10">
                  <c:v>899.81</c:v>
                </c:pt>
                <c:pt idx="11">
                  <c:v>906.7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3-4175-9660-B36C2EF9E342}"/>
            </c:ext>
          </c:extLst>
        </c:ser>
        <c:ser>
          <c:idx val="2"/>
          <c:order val="2"/>
          <c:tx>
            <c:strRef>
              <c:f>'Case 1'!$E$3</c:f>
              <c:strCache>
                <c:ptCount val="1"/>
                <c:pt idx="0">
                  <c:v>DAC for market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'Case 1'!$C$4:$C$15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1'!$E$4:$E$15</c:f>
              <c:numCache>
                <c:formatCode>General</c:formatCode>
                <c:ptCount val="12"/>
                <c:pt idx="0">
                  <c:v>918.86</c:v>
                </c:pt>
                <c:pt idx="1">
                  <c:v>918.86</c:v>
                </c:pt>
                <c:pt idx="2">
                  <c:v>918.86</c:v>
                </c:pt>
                <c:pt idx="3">
                  <c:v>918.86</c:v>
                </c:pt>
                <c:pt idx="4">
                  <c:v>918.86</c:v>
                </c:pt>
                <c:pt idx="5">
                  <c:v>918.86</c:v>
                </c:pt>
                <c:pt idx="6">
                  <c:v>918.86</c:v>
                </c:pt>
                <c:pt idx="7">
                  <c:v>169.4</c:v>
                </c:pt>
                <c:pt idx="8">
                  <c:v>71.77</c:v>
                </c:pt>
                <c:pt idx="9">
                  <c:v>34.96</c:v>
                </c:pt>
                <c:pt idx="10">
                  <c:v>18.059999999999999</c:v>
                </c:pt>
                <c:pt idx="11">
                  <c:v>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3-4175-9660-B36C2EF9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951136"/>
        <c:axId val="514951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1'!$C$3</c15:sqref>
                        </c15:formulaRef>
                      </c:ext>
                    </c:extLst>
                    <c:strCache>
                      <c:ptCount val="1"/>
                      <c:pt idx="0">
                        <c:v>jet fuel price [EUR/kg]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B3-4175-9660-B36C2EF9E342}"/>
                  </c:ext>
                </c:extLst>
              </c15:ser>
            </c15:filteredBarSeries>
          </c:ext>
        </c:extLst>
      </c:barChart>
      <c:catAx>
        <c:axId val="5149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jet fuel price [EUR/kg]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1616"/>
        <c:crosses val="autoZero"/>
        <c:auto val="1"/>
        <c:lblAlgn val="ctr"/>
        <c:lblOffset val="100"/>
        <c:noMultiLvlLbl val="0"/>
      </c:catAx>
      <c:valAx>
        <c:axId val="5149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</a:t>
                </a:r>
                <a:r>
                  <a:rPr lang="en-GB" baseline="0"/>
                  <a:t> c</a:t>
                </a:r>
                <a:r>
                  <a:rPr lang="en-GB"/>
                  <a:t>arbon captured  [ktons]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Hydrogen production as a function of jet fuel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'Case 3'!$E$5</c:f>
              <c:strCache>
                <c:ptCount val="1"/>
                <c:pt idx="0">
                  <c:v>H2 production for 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'Case 3'!$B$6:$B$17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3'!$E$6:$E$17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150.53</c:v>
                </c:pt>
                <c:pt idx="8" formatCode="0.00">
                  <c:v>150.53</c:v>
                </c:pt>
                <c:pt idx="9" formatCode="0.00">
                  <c:v>150.53</c:v>
                </c:pt>
                <c:pt idx="10" formatCode="0.00">
                  <c:v>150.53</c:v>
                </c:pt>
                <c:pt idx="11" formatCode="0.00">
                  <c:v>150.53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A-4BDE-BA47-00AACC91EC37}"/>
            </c:ext>
          </c:extLst>
        </c:ser>
        <c:ser>
          <c:idx val="4"/>
          <c:order val="4"/>
          <c:tx>
            <c:strRef>
              <c:f>'Case 3'!$F$5</c:f>
              <c:strCache>
                <c:ptCount val="1"/>
                <c:pt idx="0">
                  <c:v>H2 production for market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'Case 3'!$B$6:$B$17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3'!$F$6:$F$17</c:f>
              <c:numCache>
                <c:formatCode>General</c:formatCode>
                <c:ptCount val="12"/>
                <c:pt idx="0">
                  <c:v>270.33</c:v>
                </c:pt>
                <c:pt idx="1">
                  <c:v>270.33</c:v>
                </c:pt>
                <c:pt idx="2">
                  <c:v>270.33</c:v>
                </c:pt>
                <c:pt idx="3">
                  <c:v>270.33</c:v>
                </c:pt>
                <c:pt idx="4">
                  <c:v>270.33</c:v>
                </c:pt>
                <c:pt idx="5">
                  <c:v>270.33</c:v>
                </c:pt>
                <c:pt idx="6">
                  <c:v>270.33</c:v>
                </c:pt>
                <c:pt idx="7">
                  <c:v>114.93</c:v>
                </c:pt>
                <c:pt idx="8">
                  <c:v>114.93</c:v>
                </c:pt>
                <c:pt idx="9">
                  <c:v>114.93</c:v>
                </c:pt>
                <c:pt idx="10">
                  <c:v>114.93</c:v>
                </c:pt>
                <c:pt idx="11">
                  <c:v>114.93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A-4BDE-BA47-00AACC91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007216"/>
        <c:axId val="87300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3'!$B$5</c15:sqref>
                        </c15:formulaRef>
                      </c:ext>
                    </c:extLst>
                    <c:strCache>
                      <c:ptCount val="1"/>
                      <c:pt idx="0">
                        <c:v>jet fuel price [EUR/kg]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7A-4BDE-BA47-00AACC91EC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3'!$C$5</c15:sqref>
                        </c15:formulaRef>
                      </c:ext>
                    </c:extLst>
                    <c:strCache>
                      <c:ptCount val="1"/>
                      <c:pt idx="0">
                        <c:v>Carbon capture for FT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932.88</c:v>
                      </c:pt>
                      <c:pt idx="8">
                        <c:v>932.88</c:v>
                      </c:pt>
                      <c:pt idx="9">
                        <c:v>932.88</c:v>
                      </c:pt>
                      <c:pt idx="10">
                        <c:v>932.88</c:v>
                      </c:pt>
                      <c:pt idx="11">
                        <c:v>932.88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7A-4BDE-BA47-00AACC91EC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3'!$D$5</c15:sqref>
                        </c15:formulaRef>
                      </c:ext>
                    </c:extLst>
                    <c:strCache>
                      <c:ptCount val="1"/>
                      <c:pt idx="0">
                        <c:v>Carbon capture for market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3'!$B$6:$B$17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3'!$D$6:$D$17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933.91</c:v>
                      </c:pt>
                      <c:pt idx="1">
                        <c:v>933.91</c:v>
                      </c:pt>
                      <c:pt idx="2">
                        <c:v>933.91</c:v>
                      </c:pt>
                      <c:pt idx="3">
                        <c:v>933.91</c:v>
                      </c:pt>
                      <c:pt idx="4">
                        <c:v>933.91</c:v>
                      </c:pt>
                      <c:pt idx="5">
                        <c:v>933.91</c:v>
                      </c:pt>
                      <c:pt idx="6">
                        <c:v>933.91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47A-4BDE-BA47-00AACC91EC37}"/>
                  </c:ext>
                </c:extLst>
              </c15:ser>
            </c15:filteredBarSeries>
          </c:ext>
        </c:extLst>
      </c:barChart>
      <c:catAx>
        <c:axId val="8730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Jet fuel price [EUR/kg]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04336"/>
        <c:crosses val="autoZero"/>
        <c:auto val="1"/>
        <c:lblAlgn val="ctr"/>
        <c:lblOffset val="100"/>
        <c:noMultiLvlLbl val="0"/>
      </c:catAx>
      <c:valAx>
        <c:axId val="8730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 hydrogen production [ktons]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synthetic fuel, maximum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3'!$J$5:$N$5</c15:sqref>
                  </c15:fullRef>
                </c:ext>
              </c:extLst>
              <c:f>('Case 3'!$K$5,'Case 3'!$M$5:$N$5)</c:f>
              <c:strCache>
                <c:ptCount val="3"/>
                <c:pt idx="0">
                  <c:v>Jet fuel production</c:v>
                </c:pt>
                <c:pt idx="1">
                  <c:v>Naphtha fraction</c:v>
                </c:pt>
                <c:pt idx="2">
                  <c:v>Diesel fraction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3'!$J$13:$N$13</c15:sqref>
                  </c15:fullRef>
                </c:ext>
              </c:extLst>
              <c:f>('Case 3'!$K$13,'Case 3'!$M$13:$N$13)</c:f>
              <c:numCache>
                <c:formatCode>0.00</c:formatCode>
                <c:ptCount val="3"/>
                <c:pt idx="0">
                  <c:v>125.7606</c:v>
                </c:pt>
                <c:pt idx="1" formatCode="General">
                  <c:v>104.8005</c:v>
                </c:pt>
                <c:pt idx="2" formatCode="General">
                  <c:v>68.868900000000011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AB-4446-86B2-3FFD035B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009136"/>
        <c:axId val="845010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shade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 3'!$J$6:$N$6</c15:sqref>
                        </c15:fullRef>
                        <c15:formulaRef>
                          <c15:sqref>('Case 3'!$K$6,'Case 3'!$M$6:$N$6)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AB-4446-86B2-3FFD035BC33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5">
                      <a:shade val="5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3'!$J$7:$N$7</c15:sqref>
                        </c15:fullRef>
                        <c15:formulaRef>
                          <c15:sqref>('Case 3'!$K$7,'Case 3'!$M$7:$N$7)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AB-4446-86B2-3FFD035BC33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3'!$J$8:$N$8</c15:sqref>
                        </c15:fullRef>
                        <c15:formulaRef>
                          <c15:sqref>('Case 3'!$K$8,'Case 3'!$M$8:$N$8)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CAB-4446-86B2-3FFD035BC33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5">
                      <a:shade val="7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3'!$J$9:$N$9</c15:sqref>
                        </c15:fullRef>
                        <c15:formulaRef>
                          <c15:sqref>('Case 3'!$K$9,'Case 3'!$M$9:$N$9)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CAB-4446-86B2-3FFD035BC33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>
                      <a:shade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3'!$J$10:$N$10</c15:sqref>
                        </c15:fullRef>
                        <c15:formulaRef>
                          <c15:sqref>('Case 3'!$K$10,'Case 3'!$M$10:$N$10)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AB-4446-86B2-3FFD035BC33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5">
                      <a:shade val="9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3'!$J$11:$N$11</c15:sqref>
                        </c15:fullRef>
                        <c15:formulaRef>
                          <c15:sqref>('Case 3'!$K$11,'Case 3'!$M$11:$N$11)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CAB-4446-86B2-3FFD035BC33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5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3'!$J$12:$N$12</c15:sqref>
                        </c15:fullRef>
                        <c15:formulaRef>
                          <c15:sqref>('Case 3'!$K$12,'Case 3'!$M$12:$N$12)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CAB-4446-86B2-3FFD035BC33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5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3'!$J$14:$N$14</c15:sqref>
                        </c15:fullRef>
                        <c15:formulaRef>
                          <c15:sqref>('Case 3'!$K$14,'Case 3'!$M$14:$N$14)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125.7606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CAB-4446-86B2-3FFD035BC33C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5">
                      <a:tint val="6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3'!$J$15:$N$15</c15:sqref>
                        </c15:fullRef>
                        <c15:formulaRef>
                          <c15:sqref>('Case 3'!$K$15,'Case 3'!$M$15:$N$15)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125.7606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CAB-4446-86B2-3FFD035BC33C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tint val="5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3'!$J$16:$N$16</c15:sqref>
                        </c15:fullRef>
                        <c15:formulaRef>
                          <c15:sqref>('Case 3'!$K$16,'Case 3'!$M$16:$N$16)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125.7606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CAB-4446-86B2-3FFD035BC33C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5">
                      <a:tint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3'!$J$5:$N$5</c15:sqref>
                        </c15:fullRef>
                        <c15:formulaRef>
                          <c15:sqref>('Case 3'!$K$5,'Case 3'!$M$5:$N$5)</c15:sqref>
                        </c15:formulaRef>
                      </c:ext>
                    </c:extLst>
                    <c:strCache>
                      <c:ptCount val="3"/>
                      <c:pt idx="0">
                        <c:v>Jet fuel production</c:v>
                      </c:pt>
                      <c:pt idx="1">
                        <c:v>Naphtha fraction</c:v>
                      </c:pt>
                      <c:pt idx="2">
                        <c:v>Diesel fraction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3'!$J$17:$N$17</c15:sqref>
                        </c15:fullRef>
                        <c15:formulaRef>
                          <c15:sqref>('Case 3'!$K$17,'Case 3'!$M$17:$N$17)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125.7606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CAB-4446-86B2-3FFD035BC33C}"/>
                  </c:ext>
                </c:extLst>
              </c15:ser>
            </c15:filteredBarSeries>
          </c:ext>
        </c:extLst>
      </c:barChart>
      <c:catAx>
        <c:axId val="8450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10576"/>
        <c:crosses val="autoZero"/>
        <c:auto val="1"/>
        <c:lblAlgn val="ctr"/>
        <c:lblOffset val="100"/>
        <c:noMultiLvlLbl val="0"/>
      </c:catAx>
      <c:valAx>
        <c:axId val="8450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 production [ktons]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0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Production of products for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1'!$C$17:$N$17</c15:sqref>
                  </c15:fullRef>
                </c:ext>
              </c:extLst>
              <c:f>('Case 1'!$D$17:$G$17,'Case 1'!$L$17)</c:f>
              <c:strCache>
                <c:ptCount val="5"/>
                <c:pt idx="0">
                  <c:v>DAC for FT</c:v>
                </c:pt>
                <c:pt idx="1">
                  <c:v>DAC for market</c:v>
                </c:pt>
                <c:pt idx="2">
                  <c:v>H2 for FT</c:v>
                </c:pt>
                <c:pt idx="3">
                  <c:v>H2 for market</c:v>
                </c:pt>
                <c:pt idx="4">
                  <c:v>Fuel production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1'!$C$19:$N$19</c15:sqref>
                  </c15:fullRef>
                </c:ext>
              </c:extLst>
              <c:f>('Case 1'!$D$19:$G$19,'Case 1'!$L$19)</c:f>
              <c:numCache>
                <c:formatCode>General</c:formatCode>
                <c:ptCount val="5"/>
                <c:pt idx="0">
                  <c:v>0</c:v>
                </c:pt>
                <c:pt idx="1">
                  <c:v>918.86</c:v>
                </c:pt>
                <c:pt idx="2" formatCode="0.00">
                  <c:v>0</c:v>
                </c:pt>
                <c:pt idx="3">
                  <c:v>203.3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E-4996-B6DF-23113C54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71296"/>
        <c:axId val="517666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'Case 1'!$C$17:$N$17</c15:sqref>
                        </c15:fullRef>
                        <c15:formulaRef>
                          <c15:sqref>('Case 1'!$D$17:$G$17,'Case 1'!$L$17)</c15:sqref>
                        </c15:formulaRef>
                      </c:ext>
                    </c:extLst>
                    <c:strCache>
                      <c:ptCount val="5"/>
                      <c:pt idx="0">
                        <c:v>DAC for FT</c:v>
                      </c:pt>
                      <c:pt idx="1">
                        <c:v>DAC for market</c:v>
                      </c:pt>
                      <c:pt idx="2">
                        <c:v>H2 for FT</c:v>
                      </c:pt>
                      <c:pt idx="3">
                        <c:v>H2 for market</c:v>
                      </c:pt>
                      <c:pt idx="4">
                        <c:v>Fuel production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 1'!$C$18:$N$18</c15:sqref>
                        </c15:fullRef>
                        <c15:formulaRef>
                          <c15:sqref>('Case 1'!$D$18:$G$18,'Case 1'!$L$18)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918.86</c:v>
                      </c:pt>
                      <c:pt idx="2" formatCode="0.00">
                        <c:v>0</c:v>
                      </c:pt>
                      <c:pt idx="3">
                        <c:v>69.739999999999995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F9E-4996-B6DF-23113C54E444}"/>
                  </c:ext>
                </c:extLst>
              </c15:ser>
            </c15:filteredBarSeries>
          </c:ext>
        </c:extLst>
      </c:barChart>
      <c:catAx>
        <c:axId val="5176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66976"/>
        <c:crosses val="autoZero"/>
        <c:auto val="1"/>
        <c:lblAlgn val="ctr"/>
        <c:lblOffset val="100"/>
        <c:noMultiLvlLbl val="0"/>
      </c:catAx>
      <c:valAx>
        <c:axId val="5176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production</a:t>
                </a:r>
                <a:r>
                  <a:rPr lang="en-GB" baseline="0"/>
                  <a:t> per year [ktons]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Hydrogen production</a:t>
            </a:r>
            <a:r>
              <a:rPr lang="en-GB" baseline="0"/>
              <a:t> distribution as a function of jet fuel price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'Case 1'!$F$3</c:f>
              <c:strCache>
                <c:ptCount val="1"/>
                <c:pt idx="0">
                  <c:v>H2 for 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'Case 1'!$C$4:$C$15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1'!$F$4:$F$15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120.7315601</c:v>
                </c:pt>
                <c:pt idx="8" formatCode="0.00">
                  <c:v>136.4602232</c:v>
                </c:pt>
                <c:pt idx="9" formatCode="0.00">
                  <c:v>142.39012109999999</c:v>
                </c:pt>
                <c:pt idx="10" formatCode="0.00">
                  <c:v>145.11235869999999</c:v>
                </c:pt>
                <c:pt idx="11" formatCode="0.00">
                  <c:v>146.22350900000001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4-4303-8DBF-1215F3DF5DAB}"/>
            </c:ext>
          </c:extLst>
        </c:ser>
        <c:ser>
          <c:idx val="3"/>
          <c:order val="3"/>
          <c:tx>
            <c:strRef>
              <c:f>'Case 1'!$G$3</c:f>
              <c:strCache>
                <c:ptCount val="1"/>
                <c:pt idx="0">
                  <c:v>H2 for market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'Case 1'!$C$4:$C$15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'Case 1'!$G$4:$G$15</c:f>
              <c:numCache>
                <c:formatCode>General</c:formatCode>
                <c:ptCount val="12"/>
                <c:pt idx="0">
                  <c:v>199.33</c:v>
                </c:pt>
                <c:pt idx="1">
                  <c:v>199.39</c:v>
                </c:pt>
                <c:pt idx="2">
                  <c:v>199.39</c:v>
                </c:pt>
                <c:pt idx="3">
                  <c:v>199.39</c:v>
                </c:pt>
                <c:pt idx="4">
                  <c:v>203.39</c:v>
                </c:pt>
                <c:pt idx="5">
                  <c:v>206.93</c:v>
                </c:pt>
                <c:pt idx="6">
                  <c:v>207.93</c:v>
                </c:pt>
                <c:pt idx="7">
                  <c:v>83.69</c:v>
                </c:pt>
                <c:pt idx="8">
                  <c:v>87.48</c:v>
                </c:pt>
                <c:pt idx="9">
                  <c:v>83.69</c:v>
                </c:pt>
                <c:pt idx="10">
                  <c:v>83.66</c:v>
                </c:pt>
                <c:pt idx="11">
                  <c:v>85.34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14-4303-8DBF-1215F3DF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525696"/>
        <c:axId val="452521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1'!$D$3</c15:sqref>
                        </c15:formulaRef>
                      </c:ext>
                    </c:extLst>
                    <c:strCache>
                      <c:ptCount val="1"/>
                      <c:pt idx="0">
                        <c:v>DAC for FT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1'!$D$4:$D$15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748.63</c:v>
                      </c:pt>
                      <c:pt idx="8">
                        <c:v>846.16</c:v>
                      </c:pt>
                      <c:pt idx="9">
                        <c:v>882.93</c:v>
                      </c:pt>
                      <c:pt idx="10">
                        <c:v>899.81</c:v>
                      </c:pt>
                      <c:pt idx="11">
                        <c:v>906.7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14-4303-8DBF-1215F3DF5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1'!$E$3</c15:sqref>
                        </c15:formulaRef>
                      </c:ext>
                    </c:extLst>
                    <c:strCache>
                      <c:ptCount val="1"/>
                      <c:pt idx="0">
                        <c:v>DAC for market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1'!$C$4:$C$15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1'!$E$4:$E$15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918.86</c:v>
                      </c:pt>
                      <c:pt idx="1">
                        <c:v>918.86</c:v>
                      </c:pt>
                      <c:pt idx="2">
                        <c:v>918.86</c:v>
                      </c:pt>
                      <c:pt idx="3">
                        <c:v>918.86</c:v>
                      </c:pt>
                      <c:pt idx="4">
                        <c:v>918.86</c:v>
                      </c:pt>
                      <c:pt idx="5">
                        <c:v>918.86</c:v>
                      </c:pt>
                      <c:pt idx="6">
                        <c:v>918.86</c:v>
                      </c:pt>
                      <c:pt idx="7">
                        <c:v>169.4</c:v>
                      </c:pt>
                      <c:pt idx="8">
                        <c:v>71.77</c:v>
                      </c:pt>
                      <c:pt idx="9">
                        <c:v>34.96</c:v>
                      </c:pt>
                      <c:pt idx="10">
                        <c:v>18.059999999999999</c:v>
                      </c:pt>
                      <c:pt idx="11">
                        <c:v>11.17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14-4303-8DBF-1215F3DF5DAB}"/>
                  </c:ext>
                </c:extLst>
              </c15:ser>
            </c15:filteredBarSeries>
          </c:ext>
        </c:extLst>
      </c:barChart>
      <c:catAx>
        <c:axId val="4525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Jet fuel price [EUR/kg]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1376"/>
        <c:crosses val="autoZero"/>
        <c:auto val="1"/>
        <c:lblAlgn val="ctr"/>
        <c:lblOffset val="100"/>
        <c:noMultiLvlLbl val="0"/>
      </c:catAx>
      <c:valAx>
        <c:axId val="4525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</a:t>
                </a:r>
                <a:r>
                  <a:rPr lang="en-GB" baseline="0"/>
                  <a:t> hydrogen produced [ktons]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Distribution</a:t>
            </a:r>
            <a:r>
              <a:rPr lang="en-GB" baseline="0"/>
              <a:t> of electric power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1'!$C$17:$K$17</c15:sqref>
                  </c15:fullRef>
                </c:ext>
              </c:extLst>
              <c:f>'Case 1'!$H$17:$K$17</c:f>
              <c:strCache>
                <c:ptCount val="4"/>
                <c:pt idx="0">
                  <c:v>Electricity for grid</c:v>
                </c:pt>
                <c:pt idx="1">
                  <c:v>Electricity for H2</c:v>
                </c:pt>
                <c:pt idx="2">
                  <c:v>Electricity for DAC</c:v>
                </c:pt>
                <c:pt idx="3">
                  <c:v>Electricity for 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1'!$C$19:$K$19</c15:sqref>
                  </c15:fullRef>
                </c:ext>
              </c:extLst>
              <c:f>'Case 1'!$H$19:$K$19</c:f>
              <c:numCache>
                <c:formatCode>General</c:formatCode>
                <c:ptCount val="4"/>
                <c:pt idx="0">
                  <c:v>3.09</c:v>
                </c:pt>
                <c:pt idx="1">
                  <c:v>10.164999999999999</c:v>
                </c:pt>
                <c:pt idx="2">
                  <c:v>0.38592120000000002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D-496D-BF60-299F5059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767535"/>
        <c:axId val="1977034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'Case 1'!$C$17:$K$17</c15:sqref>
                        </c15:fullRef>
                        <c15:formulaRef>
                          <c15:sqref>'Case 1'!$H$17:$K$17</c15:sqref>
                        </c15:formulaRef>
                      </c:ext>
                    </c:extLst>
                    <c:strCache>
                      <c:ptCount val="4"/>
                      <c:pt idx="0">
                        <c:v>Electricity for grid</c:v>
                      </c:pt>
                      <c:pt idx="1">
                        <c:v>Electricity for H2</c:v>
                      </c:pt>
                      <c:pt idx="2">
                        <c:v>Electricity for DAC</c:v>
                      </c:pt>
                      <c:pt idx="3">
                        <c:v>Electricity for FT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 1'!$C$18:$K$18</c15:sqref>
                        </c15:fullRef>
                        <c15:formulaRef>
                          <c15:sqref>'Case 1'!$H$18:$K$18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8.75</c:v>
                      </c:pt>
                      <c:pt idx="1">
                        <c:v>3.4869999999999997</c:v>
                      </c:pt>
                      <c:pt idx="2">
                        <c:v>0.38592120000000002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9D-496D-BF60-299F5059DAE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1'!$C$17:$K$17</c15:sqref>
                        </c15:fullRef>
                        <c15:formulaRef>
                          <c15:sqref>'Case 1'!$H$17:$K$17</c15:sqref>
                        </c15:formulaRef>
                      </c:ext>
                    </c:extLst>
                    <c:strCache>
                      <c:ptCount val="4"/>
                      <c:pt idx="0">
                        <c:v>Electricity for grid</c:v>
                      </c:pt>
                      <c:pt idx="1">
                        <c:v>Electricity for H2</c:v>
                      </c:pt>
                      <c:pt idx="2">
                        <c:v>Electricity for DAC</c:v>
                      </c:pt>
                      <c:pt idx="3">
                        <c:v>Electricity for FT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1'!$C$20:$K$20</c15:sqref>
                        </c15:fullRef>
                        <c15:formulaRef>
                          <c15:sqref>'Case 1'!$H$20:$K$20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</c:v>
                      </c:pt>
                      <c:pt idx="1">
                        <c:v>12.7935</c:v>
                      </c:pt>
                      <c:pt idx="2">
                        <c:v>0.38592120000000002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39D-496D-BF60-299F5059DAE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 1'!$C$17:$K$17</c15:sqref>
                        </c15:fullRef>
                        <c15:formulaRef>
                          <c15:sqref>'Case 1'!$H$17:$K$17</c15:sqref>
                        </c15:formulaRef>
                      </c:ext>
                    </c:extLst>
                    <c:strCache>
                      <c:ptCount val="4"/>
                      <c:pt idx="0">
                        <c:v>Electricity for grid</c:v>
                      </c:pt>
                      <c:pt idx="1">
                        <c:v>Electricity for H2</c:v>
                      </c:pt>
                      <c:pt idx="2">
                        <c:v>Electricity for DAC</c:v>
                      </c:pt>
                      <c:pt idx="3">
                        <c:v>Electricity for FT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1'!$C$21:$K$21</c15:sqref>
                        </c15:fullRef>
                        <c15:formulaRef>
                          <c15:sqref>'Case 1'!$H$21:$K$21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</c:v>
                      </c:pt>
                      <c:pt idx="1">
                        <c:v>13.151</c:v>
                      </c:pt>
                      <c:pt idx="2">
                        <c:v>0.38592120000000002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9D-496D-BF60-299F5059DAE3}"/>
                  </c:ext>
                </c:extLst>
              </c15:ser>
            </c15:filteredBarSeries>
          </c:ext>
        </c:extLst>
      </c:barChart>
      <c:catAx>
        <c:axId val="17727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40"/>
        <c:crosses val="autoZero"/>
        <c:auto val="1"/>
        <c:lblAlgn val="ctr"/>
        <c:lblOffset val="100"/>
        <c:noMultiLvlLbl val="0"/>
      </c:catAx>
      <c:valAx>
        <c:axId val="19770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</a:t>
                </a:r>
                <a:r>
                  <a:rPr lang="en-GB" baseline="0"/>
                  <a:t> e</a:t>
                </a:r>
                <a:r>
                  <a:rPr lang="en-GB"/>
                  <a:t>lectricity</a:t>
                </a:r>
                <a:r>
                  <a:rPr lang="en-GB" baseline="0"/>
                  <a:t>  [TWh]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6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 fuel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'Case 1'!$M$3</c:f>
              <c:strCache>
                <c:ptCount val="1"/>
                <c:pt idx="0">
                  <c:v>Jet fuel fraction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'Case 1'!$C$4:$C$15</c15:sqref>
                  </c15:fullRef>
                </c:ext>
              </c:extLst>
              <c:f>'Case 1'!$C$10:$C$15</c:f>
              <c:numCache>
                <c:formatCode>General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1'!$M$4:$M$15</c15:sqref>
                  </c15:fullRef>
                </c:ext>
              </c:extLst>
              <c:f>'Case 1'!$M$10:$M$15</c:f>
              <c:numCache>
                <c:formatCode>General</c:formatCode>
                <c:ptCount val="6"/>
                <c:pt idx="0">
                  <c:v>0</c:v>
                </c:pt>
                <c:pt idx="1" formatCode="0.00">
                  <c:v>100.92179999999999</c:v>
                </c:pt>
                <c:pt idx="2" formatCode="0.00">
                  <c:v>114.06779999999999</c:v>
                </c:pt>
                <c:pt idx="3" formatCode="0.00">
                  <c:v>119.02379999999999</c:v>
                </c:pt>
                <c:pt idx="4" formatCode="0.00">
                  <c:v>121.30019999999999</c:v>
                </c:pt>
                <c:pt idx="5" formatCode="0.00">
                  <c:v>122.22839999999999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D1-4651-A370-106100269C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2338208"/>
        <c:axId val="832347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1'!$C$3</c15:sqref>
                        </c15:formulaRef>
                      </c:ext>
                    </c:extLst>
                    <c:strCache>
                      <c:ptCount val="1"/>
                      <c:pt idx="0">
                        <c:v>jet fuel price [EUR/kg]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D1-4651-A370-106100269C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1'!$D$3</c15:sqref>
                        </c15:formulaRef>
                      </c:ext>
                    </c:extLst>
                    <c:strCache>
                      <c:ptCount val="1"/>
                      <c:pt idx="0">
                        <c:v>DAC for FT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1'!$D$4:$D$15</c15:sqref>
                        </c15:fullRef>
                        <c15:formulaRef>
                          <c15:sqref>'Case 1'!$D$10:$D$15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748.63</c:v>
                      </c:pt>
                      <c:pt idx="2">
                        <c:v>846.16</c:v>
                      </c:pt>
                      <c:pt idx="3">
                        <c:v>882.93</c:v>
                      </c:pt>
                      <c:pt idx="4">
                        <c:v>899.81</c:v>
                      </c:pt>
                      <c:pt idx="5">
                        <c:v>906.7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D1-4651-A370-106100269C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1'!$E$3</c15:sqref>
                        </c15:formulaRef>
                      </c:ext>
                    </c:extLst>
                    <c:strCache>
                      <c:ptCount val="1"/>
                      <c:pt idx="0">
                        <c:v>DAC for market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1'!$E$4:$E$15</c15:sqref>
                        </c15:fullRef>
                        <c15:formulaRef>
                          <c15:sqref>'Case 1'!$E$10:$E$15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918.86</c:v>
                      </c:pt>
                      <c:pt idx="1">
                        <c:v>169.4</c:v>
                      </c:pt>
                      <c:pt idx="2">
                        <c:v>71.77</c:v>
                      </c:pt>
                      <c:pt idx="3">
                        <c:v>34.96</c:v>
                      </c:pt>
                      <c:pt idx="4">
                        <c:v>18.059999999999999</c:v>
                      </c:pt>
                      <c:pt idx="5">
                        <c:v>11.17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D1-4651-A370-106100269C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1'!$F$3</c15:sqref>
                        </c15:formulaRef>
                      </c:ext>
                    </c:extLst>
                    <c:strCache>
                      <c:ptCount val="1"/>
                      <c:pt idx="0">
                        <c:v>H2 for FT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1'!$F$4:$F$15</c15:sqref>
                        </c15:fullRef>
                        <c15:formulaRef>
                          <c15:sqref>'Case 1'!$F$10:$F$15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 formatCode="0.00">
                        <c:v>120.7315601</c:v>
                      </c:pt>
                      <c:pt idx="2" formatCode="0.00">
                        <c:v>136.4602232</c:v>
                      </c:pt>
                      <c:pt idx="3" formatCode="0.00">
                        <c:v>142.39012109999999</c:v>
                      </c:pt>
                      <c:pt idx="4" formatCode="0.00">
                        <c:v>145.11235869999999</c:v>
                      </c:pt>
                      <c:pt idx="5" formatCode="0.00">
                        <c:v>146.22350900000001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D1-4651-A370-106100269CF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1'!$G$3</c15:sqref>
                        </c15:formulaRef>
                      </c:ext>
                    </c:extLst>
                    <c:strCache>
                      <c:ptCount val="1"/>
                      <c:pt idx="0">
                        <c:v>H2 for market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1'!$G$4:$G$15</c15:sqref>
                        </c15:fullRef>
                        <c15:formulaRef>
                          <c15:sqref>'Case 1'!$G$10:$G$15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207.93</c:v>
                      </c:pt>
                      <c:pt idx="1">
                        <c:v>83.69</c:v>
                      </c:pt>
                      <c:pt idx="2">
                        <c:v>87.48</c:v>
                      </c:pt>
                      <c:pt idx="3">
                        <c:v>83.69</c:v>
                      </c:pt>
                      <c:pt idx="4">
                        <c:v>83.66</c:v>
                      </c:pt>
                      <c:pt idx="5">
                        <c:v>85.34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ED1-4651-A370-106100269CF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1'!$H$3</c15:sqref>
                        </c15:formulaRef>
                      </c:ext>
                    </c:extLst>
                    <c:strCache>
                      <c:ptCount val="1"/>
                      <c:pt idx="0">
                        <c:v>Electricity for grid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1'!$H$4:$H$15</c15:sqref>
                        </c15:fullRef>
                        <c15:formulaRef>
                          <c15:sqref>'Case 1'!$H$10:$H$15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2.88</c:v>
                      </c:pt>
                      <c:pt idx="1">
                        <c:v>2.86</c:v>
                      </c:pt>
                      <c:pt idx="2">
                        <c:v>1.94</c:v>
                      </c:pt>
                      <c:pt idx="3">
                        <c:v>1.83</c:v>
                      </c:pt>
                      <c:pt idx="4">
                        <c:v>1.7</c:v>
                      </c:pt>
                      <c:pt idx="5">
                        <c:v>1.57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ED1-4651-A370-106100269CF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1'!$I$3</c15:sqref>
                        </c15:formulaRef>
                      </c:ext>
                    </c:extLst>
                    <c:strCache>
                      <c:ptCount val="1"/>
                      <c:pt idx="0">
                        <c:v>Electricity for H2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1'!$I$4:$I$15</c15:sqref>
                        </c15:fullRef>
                        <c15:formulaRef>
                          <c15:sqref>'Case 1'!$I$10:$I$15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10.3965</c:v>
                      </c:pt>
                      <c:pt idx="1">
                        <c:v>10.221078004999999</c:v>
                      </c:pt>
                      <c:pt idx="2">
                        <c:v>11.197011160000001</c:v>
                      </c:pt>
                      <c:pt idx="3">
                        <c:v>11.304006055</c:v>
                      </c:pt>
                      <c:pt idx="4">
                        <c:v>11.438617934999998</c:v>
                      </c:pt>
                      <c:pt idx="5">
                        <c:v>11.57817545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ED1-4651-A370-106100269CF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1'!$J$3</c15:sqref>
                        </c15:formulaRef>
                      </c:ext>
                    </c:extLst>
                    <c:strCache>
                      <c:ptCount val="1"/>
                      <c:pt idx="0">
                        <c:v>Electricity for DAC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1'!$J$4:$J$15</c15:sqref>
                        </c15:fullRef>
                        <c15:formulaRef>
                          <c15:sqref>'Case 1'!$J$10:$J$15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0.38592120000000002</c:v>
                      </c:pt>
                      <c:pt idx="1">
                        <c:v>0.38557259999999999</c:v>
                      </c:pt>
                      <c:pt idx="2">
                        <c:v>0.3855306</c:v>
                      </c:pt>
                      <c:pt idx="3">
                        <c:v>0.38551380000000002</c:v>
                      </c:pt>
                      <c:pt idx="4">
                        <c:v>0.38550539999999994</c:v>
                      </c:pt>
                      <c:pt idx="5">
                        <c:v>0.3855054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D1-4651-A370-106100269CF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1'!$K$3</c15:sqref>
                        </c15:formulaRef>
                      </c:ext>
                    </c:extLst>
                    <c:strCache>
                      <c:ptCount val="1"/>
                      <c:pt idx="0">
                        <c:v>Electricity for FT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1'!$K$4:$K$15</c15:sqref>
                        </c15:fullRef>
                        <c15:formulaRef>
                          <c15:sqref>'Case 1'!$K$10:$K$15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0.176781353</c:v>
                      </c:pt>
                      <c:pt idx="2">
                        <c:v>0.199808763</c:v>
                      </c:pt>
                      <c:pt idx="3">
                        <c:v>0.208490023</c:v>
                      </c:pt>
                      <c:pt idx="4">
                        <c:v>0.212477517</c:v>
                      </c:pt>
                      <c:pt idx="5">
                        <c:v>0.21410341399999999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ED1-4651-A370-106100269CF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1'!$L$3</c15:sqref>
                        </c15:formulaRef>
                      </c:ext>
                    </c:extLst>
                    <c:strCache>
                      <c:ptCount val="1"/>
                      <c:pt idx="0">
                        <c:v>Fuel production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1'!$L$4:$L$15</c15:sqref>
                        </c15:fullRef>
                        <c15:formulaRef>
                          <c15:sqref>'Case 1'!$L$10:$L$15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240.29</c:v>
                      </c:pt>
                      <c:pt idx="2">
                        <c:v>271.58999999999997</c:v>
                      </c:pt>
                      <c:pt idx="3">
                        <c:v>283.39</c:v>
                      </c:pt>
                      <c:pt idx="4">
                        <c:v>288.81</c:v>
                      </c:pt>
                      <c:pt idx="5">
                        <c:v>291.02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ED1-4651-A370-106100269CFF}"/>
                  </c:ext>
                </c:extLst>
              </c15:ser>
            </c15:filteredLineSeries>
          </c:ext>
        </c:extLst>
      </c:lineChart>
      <c:catAx>
        <c:axId val="8323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Jet fuel price [EUR/kg]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7328"/>
        <c:crosses val="autoZero"/>
        <c:auto val="1"/>
        <c:lblAlgn val="ctr"/>
        <c:lblOffset val="100"/>
        <c:noMultiLvlLbl val="0"/>
      </c:catAx>
      <c:valAx>
        <c:axId val="8323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Yearly</a:t>
                </a:r>
                <a:r>
                  <a:rPr lang="en-GB" baseline="0"/>
                  <a:t> jet fuel production [EUR/kg]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382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Hours with fuel production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'Case 1'!$C$4:$C$15</c15:sqref>
                  </c15:fullRef>
                </c:ext>
              </c:extLst>
              <c:f>'Case 1'!$C$10:$C$15</c:f>
              <c:numCache>
                <c:formatCode>General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1'!$N$4:$N$15</c15:sqref>
                  </c15:fullRef>
                </c:ext>
              </c:extLst>
              <c:f>'Case 1'!$N$10:$N$15</c:f>
              <c:numCache>
                <c:formatCode>General</c:formatCode>
                <c:ptCount val="6"/>
                <c:pt idx="0">
                  <c:v>0</c:v>
                </c:pt>
                <c:pt idx="1">
                  <c:v>6625.42</c:v>
                </c:pt>
                <c:pt idx="2">
                  <c:v>7488.54</c:v>
                </c:pt>
                <c:pt idx="3">
                  <c:v>7813.92</c:v>
                </c:pt>
                <c:pt idx="4">
                  <c:v>7963.31</c:v>
                </c:pt>
                <c:pt idx="5">
                  <c:v>8024.29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2B-45FA-B736-EC5EA935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2370704"/>
        <c:axId val="84238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02B-45FA-B736-EC5EA935B95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1'!$D$4:$D$15</c15:sqref>
                        </c15:fullRef>
                        <c15:formulaRef>
                          <c15:sqref>'Case 1'!$D$10:$D$15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748.63</c:v>
                      </c:pt>
                      <c:pt idx="2">
                        <c:v>846.16</c:v>
                      </c:pt>
                      <c:pt idx="3">
                        <c:v>882.93</c:v>
                      </c:pt>
                      <c:pt idx="4">
                        <c:v>899.81</c:v>
                      </c:pt>
                      <c:pt idx="5">
                        <c:v>906.7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02B-45FA-B736-EC5EA935B95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1'!$E$4:$E$15</c15:sqref>
                        </c15:fullRef>
                        <c15:formulaRef>
                          <c15:sqref>'Case 1'!$E$10:$E$15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918.86</c:v>
                      </c:pt>
                      <c:pt idx="1">
                        <c:v>169.4</c:v>
                      </c:pt>
                      <c:pt idx="2">
                        <c:v>71.77</c:v>
                      </c:pt>
                      <c:pt idx="3">
                        <c:v>34.96</c:v>
                      </c:pt>
                      <c:pt idx="4">
                        <c:v>18.059999999999999</c:v>
                      </c:pt>
                      <c:pt idx="5">
                        <c:v>11.17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02B-45FA-B736-EC5EA935B95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1'!$F$4:$F$15</c15:sqref>
                        </c15:fullRef>
                        <c15:formulaRef>
                          <c15:sqref>'Case 1'!$F$10:$F$15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 formatCode="0.00">
                        <c:v>120.7315601</c:v>
                      </c:pt>
                      <c:pt idx="2" formatCode="0.00">
                        <c:v>136.4602232</c:v>
                      </c:pt>
                      <c:pt idx="3" formatCode="0.00">
                        <c:v>142.39012109999999</c:v>
                      </c:pt>
                      <c:pt idx="4" formatCode="0.00">
                        <c:v>145.11235869999999</c:v>
                      </c:pt>
                      <c:pt idx="5" formatCode="0.00">
                        <c:v>146.22350900000001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02B-45FA-B736-EC5EA935B95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1'!$G$4:$G$15</c15:sqref>
                        </c15:fullRef>
                        <c15:formulaRef>
                          <c15:sqref>'Case 1'!$G$10:$G$15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207.93</c:v>
                      </c:pt>
                      <c:pt idx="1">
                        <c:v>83.69</c:v>
                      </c:pt>
                      <c:pt idx="2">
                        <c:v>87.48</c:v>
                      </c:pt>
                      <c:pt idx="3">
                        <c:v>83.69</c:v>
                      </c:pt>
                      <c:pt idx="4">
                        <c:v>83.66</c:v>
                      </c:pt>
                      <c:pt idx="5">
                        <c:v>85.34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02B-45FA-B736-EC5EA935B95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1'!$H$4:$H$15</c15:sqref>
                        </c15:fullRef>
                        <c15:formulaRef>
                          <c15:sqref>'Case 1'!$H$10:$H$15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2.88</c:v>
                      </c:pt>
                      <c:pt idx="1">
                        <c:v>2.86</c:v>
                      </c:pt>
                      <c:pt idx="2">
                        <c:v>1.94</c:v>
                      </c:pt>
                      <c:pt idx="3">
                        <c:v>1.83</c:v>
                      </c:pt>
                      <c:pt idx="4">
                        <c:v>1.7</c:v>
                      </c:pt>
                      <c:pt idx="5">
                        <c:v>1.57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02B-45FA-B736-EC5EA935B95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1'!$I$4:$I$15</c15:sqref>
                        </c15:fullRef>
                        <c15:formulaRef>
                          <c15:sqref>'Case 1'!$I$10:$I$15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10.3965</c:v>
                      </c:pt>
                      <c:pt idx="1">
                        <c:v>10.221078004999999</c:v>
                      </c:pt>
                      <c:pt idx="2">
                        <c:v>11.197011160000001</c:v>
                      </c:pt>
                      <c:pt idx="3">
                        <c:v>11.304006055</c:v>
                      </c:pt>
                      <c:pt idx="4">
                        <c:v>11.438617934999998</c:v>
                      </c:pt>
                      <c:pt idx="5">
                        <c:v>11.57817545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02B-45FA-B736-EC5EA935B95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1'!$J$4:$J$15</c15:sqref>
                        </c15:fullRef>
                        <c15:formulaRef>
                          <c15:sqref>'Case 1'!$J$10:$J$15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0.38592120000000002</c:v>
                      </c:pt>
                      <c:pt idx="1">
                        <c:v>0.38557259999999999</c:v>
                      </c:pt>
                      <c:pt idx="2">
                        <c:v>0.3855306</c:v>
                      </c:pt>
                      <c:pt idx="3">
                        <c:v>0.38551380000000002</c:v>
                      </c:pt>
                      <c:pt idx="4">
                        <c:v>0.38550539999999994</c:v>
                      </c:pt>
                      <c:pt idx="5">
                        <c:v>0.3855054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02B-45FA-B736-EC5EA935B95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1'!$K$4:$K$15</c15:sqref>
                        </c15:fullRef>
                        <c15:formulaRef>
                          <c15:sqref>'Case 1'!$K$10:$K$15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0.176781353</c:v>
                      </c:pt>
                      <c:pt idx="2">
                        <c:v>0.199808763</c:v>
                      </c:pt>
                      <c:pt idx="3">
                        <c:v>0.208490023</c:v>
                      </c:pt>
                      <c:pt idx="4">
                        <c:v>0.212477517</c:v>
                      </c:pt>
                      <c:pt idx="5">
                        <c:v>0.21410341399999999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02B-45FA-B736-EC5EA935B95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1'!$L$4:$L$15</c15:sqref>
                        </c15:fullRef>
                        <c15:formulaRef>
                          <c15:sqref>'Case 1'!$L$10:$L$15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240.29</c:v>
                      </c:pt>
                      <c:pt idx="2">
                        <c:v>271.58999999999997</c:v>
                      </c:pt>
                      <c:pt idx="3">
                        <c:v>283.39</c:v>
                      </c:pt>
                      <c:pt idx="4">
                        <c:v>288.81</c:v>
                      </c:pt>
                      <c:pt idx="5">
                        <c:v>291.02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02B-45FA-B736-EC5EA935B95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1'!$C$4:$C$15</c15:sqref>
                        </c15:fullRef>
                        <c15:formulaRef>
                          <c15:sqref>'Case 1'!$C$10:$C$15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 1'!$M$4:$M$15</c15:sqref>
                        </c15:fullRef>
                        <c15:formulaRef>
                          <c15:sqref>'Case 1'!$M$10:$M$15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 formatCode="0.00">
                        <c:v>100.92179999999999</c:v>
                      </c:pt>
                      <c:pt idx="2" formatCode="0.00">
                        <c:v>114.06779999999999</c:v>
                      </c:pt>
                      <c:pt idx="3" formatCode="0.00">
                        <c:v>119.02379999999999</c:v>
                      </c:pt>
                      <c:pt idx="4" formatCode="0.00">
                        <c:v>121.30019999999999</c:v>
                      </c:pt>
                      <c:pt idx="5" formatCode="0.00">
                        <c:v>122.22839999999999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02B-45FA-B736-EC5EA935B950}"/>
                  </c:ext>
                </c:extLst>
              </c15:ser>
            </c15:filteredBarSeries>
          </c:ext>
        </c:extLst>
      </c:barChart>
      <c:catAx>
        <c:axId val="842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Jet fuel price [EUR/kg]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81264"/>
        <c:crosses val="autoZero"/>
        <c:auto val="1"/>
        <c:lblAlgn val="ctr"/>
        <c:lblOffset val="100"/>
        <c:noMultiLvlLbl val="0"/>
      </c:catAx>
      <c:valAx>
        <c:axId val="842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Production</a:t>
                </a:r>
                <a:r>
                  <a:rPr lang="en-GB" baseline="0"/>
                  <a:t> [hours]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7070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Product</a:t>
            </a:r>
            <a:r>
              <a:rPr lang="en-GB" baseline="0"/>
              <a:t> and electricity production </a:t>
            </a:r>
            <a:r>
              <a:rPr lang="en-GB"/>
              <a:t>as a function of hydrogen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'Case 1'!$D$17</c:f>
              <c:strCache>
                <c:ptCount val="1"/>
                <c:pt idx="0">
                  <c:v>DAC for 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'Case 1'!$C$18:$C$21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'Case 1'!$D$18:$D$21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4-4A4A-B207-90A65A6735CC}"/>
            </c:ext>
          </c:extLst>
        </c:ser>
        <c:ser>
          <c:idx val="2"/>
          <c:order val="2"/>
          <c:tx>
            <c:strRef>
              <c:f>'Case 1'!$E$17</c:f>
              <c:strCache>
                <c:ptCount val="1"/>
                <c:pt idx="0">
                  <c:v>DAC for market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'Case 1'!$C$18:$C$21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'Case 1'!$E$18:$E$21</c:f>
              <c:numCache>
                <c:formatCode>General</c:formatCode>
                <c:ptCount val="4"/>
                <c:pt idx="0">
                  <c:v>918.86</c:v>
                </c:pt>
                <c:pt idx="1">
                  <c:v>918.86</c:v>
                </c:pt>
                <c:pt idx="2">
                  <c:v>918.86</c:v>
                </c:pt>
                <c:pt idx="3">
                  <c:v>918.86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4-4A4A-B207-90A65A6735CC}"/>
            </c:ext>
          </c:extLst>
        </c:ser>
        <c:ser>
          <c:idx val="3"/>
          <c:order val="3"/>
          <c:tx>
            <c:strRef>
              <c:f>'Case 1'!$F$17</c:f>
              <c:strCache>
                <c:ptCount val="1"/>
                <c:pt idx="0">
                  <c:v>H2 for 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'Case 1'!$C$18:$C$21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'Case 1'!$F$18:$F$21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4-4A4A-B207-90A65A6735CC}"/>
            </c:ext>
          </c:extLst>
        </c:ser>
        <c:ser>
          <c:idx val="4"/>
          <c:order val="4"/>
          <c:tx>
            <c:strRef>
              <c:f>'Case 1'!$G$17</c:f>
              <c:strCache>
                <c:ptCount val="1"/>
                <c:pt idx="0">
                  <c:v>H2 for market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'Case 1'!$C$18:$C$21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'Case 1'!$G$18:$G$21</c:f>
              <c:numCache>
                <c:formatCode>General</c:formatCode>
                <c:ptCount val="4"/>
                <c:pt idx="0">
                  <c:v>69.739999999999995</c:v>
                </c:pt>
                <c:pt idx="1">
                  <c:v>203.3</c:v>
                </c:pt>
                <c:pt idx="2">
                  <c:v>255.87</c:v>
                </c:pt>
                <c:pt idx="3">
                  <c:v>263.02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4-4A4A-B207-90A65A6735CC}"/>
            </c:ext>
          </c:extLst>
        </c:ser>
        <c:ser>
          <c:idx val="9"/>
          <c:order val="9"/>
          <c:tx>
            <c:strRef>
              <c:f>'Case 1'!$L$17</c:f>
              <c:strCache>
                <c:ptCount val="1"/>
                <c:pt idx="0">
                  <c:v>Fuel production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'Case 1'!$C$18:$C$21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'Case 1'!$L$18:$L$21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C4-4A4A-B207-90A65A67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0589792"/>
        <c:axId val="1080609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1'!$C$17</c15:sqref>
                        </c15:formulaRef>
                      </c:ext>
                    </c:extLst>
                    <c:strCache>
                      <c:ptCount val="1"/>
                      <c:pt idx="0">
                        <c:v>H2 price [EUR/kg]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'Case 1'!$C$18:$C$21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1'!$C$18:$C$21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C4-4A4A-B207-90A65A6735C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1'!$I$17</c15:sqref>
                        </c15:formulaRef>
                      </c:ext>
                    </c:extLst>
                    <c:strCache>
                      <c:ptCount val="1"/>
                      <c:pt idx="0">
                        <c:v>Electricity for H2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1'!$I$18:$I$21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3.4869999999999997</c:v>
                      </c:pt>
                      <c:pt idx="1">
                        <c:v>10.164999999999999</c:v>
                      </c:pt>
                      <c:pt idx="2">
                        <c:v>12.7935</c:v>
                      </c:pt>
                      <c:pt idx="3">
                        <c:v>13.151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9C4-4A4A-B207-90A65A6735C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1'!$J$17</c15:sqref>
                        </c15:formulaRef>
                      </c:ext>
                    </c:extLst>
                    <c:strCache>
                      <c:ptCount val="1"/>
                      <c:pt idx="0">
                        <c:v>Electricity for DAC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1'!$J$18:$J$21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0.38592120000000002</c:v>
                      </c:pt>
                      <c:pt idx="1">
                        <c:v>0.38592120000000002</c:v>
                      </c:pt>
                      <c:pt idx="2">
                        <c:v>0.38592120000000002</c:v>
                      </c:pt>
                      <c:pt idx="3">
                        <c:v>0.38592120000000002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9C4-4A4A-B207-90A65A6735C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1'!$K$17</c15:sqref>
                        </c15:formulaRef>
                      </c:ext>
                    </c:extLst>
                    <c:strCache>
                      <c:ptCount val="1"/>
                      <c:pt idx="0">
                        <c:v>Electricity for FT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1'!$K$18:$K$21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9C4-4A4A-B207-90A65A6735C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1'!$M$17</c15:sqref>
                        </c15:formulaRef>
                      </c:ext>
                    </c:extLst>
                    <c:strCache>
                      <c:ptCount val="1"/>
                      <c:pt idx="0">
                        <c:v>Jet fuel fraction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1'!$M$18:$M$21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9C4-4A4A-B207-90A65A6735C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589792"/>
        <c:axId val="1080609472"/>
        <c:extLst>
          <c:ext xmlns:c15="http://schemas.microsoft.com/office/drawing/2012/chart" uri="{02D57815-91ED-43cb-92C2-25804820EDAC}"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'Case 1'!$N$17</c15:sqref>
                        </c15:formulaRef>
                      </c:ext>
                    </c:extLst>
                    <c:strCache>
                      <c:ptCount val="1"/>
                      <c:pt idx="0">
                        <c:v>Hours with production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'Case 1'!$C$18:$C$21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1'!$N$18:$N$21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9C4-4A4A-B207-90A65A6735C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'Case 1'!$H$17</c:f>
              <c:strCache>
                <c:ptCount val="1"/>
                <c:pt idx="0">
                  <c:v>Electricity for grid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'Case 1'!$C$18:$C$21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'Case 1'!$H$18:$H$21</c:f>
              <c:numCache>
                <c:formatCode>General</c:formatCode>
                <c:ptCount val="4"/>
                <c:pt idx="0">
                  <c:v>8.75</c:v>
                </c:pt>
                <c:pt idx="1">
                  <c:v>3.09</c:v>
                </c:pt>
                <c:pt idx="2">
                  <c:v>0.68</c:v>
                </c:pt>
                <c:pt idx="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4-4A4A-B207-90A65A67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520575"/>
        <c:axId val="1824536415"/>
      </c:lineChart>
      <c:catAx>
        <c:axId val="10805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Hydrogen price [EUR/kg]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09472"/>
        <c:crosses val="autoZero"/>
        <c:auto val="1"/>
        <c:lblAlgn val="ctr"/>
        <c:lblOffset val="100"/>
        <c:noMultiLvlLbl val="0"/>
      </c:catAx>
      <c:valAx>
        <c:axId val="1080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Product production [ktons]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89792"/>
        <c:crosses val="autoZero"/>
        <c:crossBetween val="between"/>
      </c:valAx>
      <c:valAx>
        <c:axId val="1824536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Electricity to the grid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20575"/>
        <c:crosses val="max"/>
        <c:crossBetween val="between"/>
      </c:valAx>
      <c:catAx>
        <c:axId val="182452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4536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Product and electricity production as a function of CO2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'Case 1'!$D$23</c:f>
              <c:strCache>
                <c:ptCount val="1"/>
                <c:pt idx="0">
                  <c:v>DAC for 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'Case 1'!$C$24:$C$28</c:f>
              <c:numCache>
                <c:formatCode>General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'Case 1'!$D$24:$D$28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3-4555-8ADD-CC3857A1387C}"/>
            </c:ext>
          </c:extLst>
        </c:ser>
        <c:ser>
          <c:idx val="2"/>
          <c:order val="2"/>
          <c:tx>
            <c:strRef>
              <c:f>'Case 1'!$E$23</c:f>
              <c:strCache>
                <c:ptCount val="1"/>
                <c:pt idx="0">
                  <c:v>DAC for market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'Case 1'!$C$24:$C$28</c:f>
              <c:numCache>
                <c:formatCode>General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'Case 1'!$E$24:$E$28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913.89</c:v>
                </c:pt>
                <c:pt idx="3">
                  <c:v>917.96</c:v>
                </c:pt>
                <c:pt idx="4">
                  <c:v>920.11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3-4555-8ADD-CC3857A1387C}"/>
            </c:ext>
          </c:extLst>
        </c:ser>
        <c:ser>
          <c:idx val="3"/>
          <c:order val="3"/>
          <c:tx>
            <c:strRef>
              <c:f>'Case 1'!$F$23</c:f>
              <c:strCache>
                <c:ptCount val="1"/>
                <c:pt idx="0">
                  <c:v>H2 for 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'Case 1'!$C$24:$C$28</c:f>
              <c:numCache>
                <c:formatCode>General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'Case 1'!$F$24:$F$28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3-4555-8ADD-CC3857A1387C}"/>
            </c:ext>
          </c:extLst>
        </c:ser>
        <c:ser>
          <c:idx val="4"/>
          <c:order val="4"/>
          <c:tx>
            <c:strRef>
              <c:f>'Case 1'!$G$23</c:f>
              <c:strCache>
                <c:ptCount val="1"/>
                <c:pt idx="0">
                  <c:v>H2 for market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'Case 1'!$C$24:$C$28</c:f>
              <c:numCache>
                <c:formatCode>General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'Case 1'!$G$24:$G$28</c:f>
              <c:numCache>
                <c:formatCode>General</c:formatCode>
                <c:ptCount val="5"/>
                <c:pt idx="0">
                  <c:v>213.89</c:v>
                </c:pt>
                <c:pt idx="1">
                  <c:v>213.84</c:v>
                </c:pt>
                <c:pt idx="2">
                  <c:v>203</c:v>
                </c:pt>
                <c:pt idx="3">
                  <c:v>205.52</c:v>
                </c:pt>
                <c:pt idx="4">
                  <c:v>207.93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3-4555-8ADD-CC3857A1387C}"/>
            </c:ext>
          </c:extLst>
        </c:ser>
        <c:ser>
          <c:idx val="9"/>
          <c:order val="9"/>
          <c:tx>
            <c:strRef>
              <c:f>'Case 1'!$L$23</c:f>
              <c:strCache>
                <c:ptCount val="1"/>
                <c:pt idx="0">
                  <c:v>Fuel production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'Case 1'!$C$24:$C$28</c:f>
              <c:numCache>
                <c:formatCode>General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'Case 1'!$L$24:$L$28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C3-4555-8ADD-CC3857A13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4546495"/>
        <c:axId val="1824523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1'!$C$23</c15:sqref>
                        </c15:formulaRef>
                      </c:ext>
                    </c:extLst>
                    <c:strCache>
                      <c:ptCount val="1"/>
                      <c:pt idx="0">
                        <c:v>CO2 price [EUR/kg]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'Case 1'!$C$24:$C$28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1'!$C$24:$C$28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C3-4555-8ADD-CC3857A1387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1'!$I$23</c15:sqref>
                        </c15:formulaRef>
                      </c:ext>
                    </c:extLst>
                    <c:strCache>
                      <c:ptCount val="1"/>
                      <c:pt idx="0">
                        <c:v>Electricity for H2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1'!$C$24:$C$28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1'!$I$24:$I$28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10.6945</c:v>
                      </c:pt>
                      <c:pt idx="1">
                        <c:v>10.692</c:v>
                      </c:pt>
                      <c:pt idx="2">
                        <c:v>10.15</c:v>
                      </c:pt>
                      <c:pt idx="3">
                        <c:v>10.276</c:v>
                      </c:pt>
                      <c:pt idx="4">
                        <c:v>10.3965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FC3-4555-8ADD-CC3857A1387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1'!$J$23</c15:sqref>
                        </c15:formulaRef>
                      </c:ext>
                    </c:extLst>
                    <c:strCache>
                      <c:ptCount val="1"/>
                      <c:pt idx="0">
                        <c:v>Electricity for DAC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1'!$C$24:$C$28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1'!$J$24:$J$28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0.3838338</c:v>
                      </c:pt>
                      <c:pt idx="3">
                        <c:v>0.38554320000000003</c:v>
                      </c:pt>
                      <c:pt idx="4">
                        <c:v>0.38644619999999996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FC3-4555-8ADD-CC3857A1387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1'!$K$23</c15:sqref>
                        </c15:formulaRef>
                      </c:ext>
                    </c:extLst>
                    <c:strCache>
                      <c:ptCount val="1"/>
                      <c:pt idx="0">
                        <c:v>Electricity for FT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1'!$C$24:$C$28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1'!$K$24:$K$28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FC3-4555-8ADD-CC3857A1387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1'!$M$23</c15:sqref>
                        </c15:formulaRef>
                      </c:ext>
                    </c:extLst>
                    <c:strCache>
                      <c:ptCount val="1"/>
                      <c:pt idx="0">
                        <c:v>Jet fuel fraction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1'!$C$24:$C$28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1'!$M$24:$M$28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C3-4555-8ADD-CC3857A1387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 1'!$N$23</c15:sqref>
                        </c15:formulaRef>
                      </c:ext>
                    </c:extLst>
                    <c:strCache>
                      <c:ptCount val="1"/>
                      <c:pt idx="0">
                        <c:v>Hours with production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1'!$C$24:$C$28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1'!$N$24:$N$28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FC3-4555-8ADD-CC3857A1387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'Case 1'!$H$23</c:f>
              <c:strCache>
                <c:ptCount val="1"/>
                <c:pt idx="0">
                  <c:v>Electricity for grid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'Case 1'!$C$24:$C$28</c:f>
              <c:numCache>
                <c:formatCode>General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'Case 1'!$H$24:$H$28</c:f>
              <c:numCache>
                <c:formatCode>General</c:formatCode>
                <c:ptCount val="5"/>
                <c:pt idx="0">
                  <c:v>3.42</c:v>
                </c:pt>
                <c:pt idx="1">
                  <c:v>3.42</c:v>
                </c:pt>
                <c:pt idx="2">
                  <c:v>3.11</c:v>
                </c:pt>
                <c:pt idx="3">
                  <c:v>2.99</c:v>
                </c:pt>
                <c:pt idx="4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C3-4555-8ADD-CC3857A13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963280"/>
        <c:axId val="1243980560"/>
      </c:lineChart>
      <c:catAx>
        <c:axId val="182454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CO</a:t>
                </a:r>
                <a:r>
                  <a:rPr lang="en-GB" baseline="0"/>
                  <a:t>2 price [EUR/kg]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23935"/>
        <c:crosses val="autoZero"/>
        <c:auto val="1"/>
        <c:lblAlgn val="ctr"/>
        <c:lblOffset val="100"/>
        <c:noMultiLvlLbl val="0"/>
      </c:catAx>
      <c:valAx>
        <c:axId val="18245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Product</a:t>
                </a:r>
                <a:r>
                  <a:rPr lang="en-GB" baseline="0"/>
                  <a:t> production cost [ktons]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46495"/>
        <c:crosses val="autoZero"/>
        <c:crossBetween val="between"/>
      </c:valAx>
      <c:valAx>
        <c:axId val="1243980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Electricity to the grid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63280"/>
        <c:crosses val="max"/>
        <c:crossBetween val="between"/>
      </c:valAx>
      <c:catAx>
        <c:axId val="124396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3980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684069</xdr:colOff>
      <xdr:row>78</xdr:row>
      <xdr:rowOff>103331</xdr:rowOff>
    </xdr:from>
    <xdr:to>
      <xdr:col>26</xdr:col>
      <xdr:colOff>9525</xdr:colOff>
      <xdr:row>98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07F81-F276-4DCF-8A97-1D236D0D4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441325</xdr:colOff>
      <xdr:row>79</xdr:row>
      <xdr:rowOff>288</xdr:rowOff>
    </xdr:from>
    <xdr:to>
      <xdr:col>14</xdr:col>
      <xdr:colOff>403225</xdr:colOff>
      <xdr:row>98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A6A34-E37A-99BA-93CB-D639B8A39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212725</xdr:colOff>
      <xdr:row>60</xdr:row>
      <xdr:rowOff>79375</xdr:rowOff>
    </xdr:from>
    <xdr:to>
      <xdr:col>8</xdr:col>
      <xdr:colOff>279400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C051C4-C421-17BC-8B5F-946EC0CA5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476249</xdr:colOff>
      <xdr:row>59</xdr:row>
      <xdr:rowOff>136527</xdr:rowOff>
    </xdr:from>
    <xdr:to>
      <xdr:col>14</xdr:col>
      <xdr:colOff>273049</xdr:colOff>
      <xdr:row>78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B07A4D-DB74-D449-A449-CAAE9BE7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246207</xdr:colOff>
      <xdr:row>79</xdr:row>
      <xdr:rowOff>64944</xdr:rowOff>
    </xdr:from>
    <xdr:to>
      <xdr:col>8</xdr:col>
      <xdr:colOff>184150</xdr:colOff>
      <xdr:row>98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DD6BD5-F228-7A1B-E1F9-DA97D3418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511175</xdr:colOff>
      <xdr:row>58</xdr:row>
      <xdr:rowOff>101599</xdr:rowOff>
    </xdr:from>
    <xdr:to>
      <xdr:col>25</xdr:col>
      <xdr:colOff>768350</xdr:colOff>
      <xdr:row>77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9825F7-E560-F53C-EE97-D618A753F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239711</xdr:colOff>
      <xdr:row>99</xdr:row>
      <xdr:rowOff>63501</xdr:rowOff>
    </xdr:from>
    <xdr:to>
      <xdr:col>8</xdr:col>
      <xdr:colOff>266700</xdr:colOff>
      <xdr:row>120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D17E1-A815-AD6F-E79E-BA6CD7A4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473073</xdr:colOff>
      <xdr:row>99</xdr:row>
      <xdr:rowOff>20637</xdr:rowOff>
    </xdr:from>
    <xdr:to>
      <xdr:col>14</xdr:col>
      <xdr:colOff>622300</xdr:colOff>
      <xdr:row>120</xdr:row>
      <xdr:rowOff>117475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83A8E6-9885-5EA4-46FC-B26BF0653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99</xdr:row>
      <xdr:rowOff>28575</xdr:rowOff>
    </xdr:from>
    <xdr:to>
      <xdr:col>26</xdr:col>
      <xdr:colOff>690562</xdr:colOff>
      <xdr:row>120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8B8504-4D37-4241-4B74-C612796B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45027</xdr:colOff>
      <xdr:row>53</xdr:row>
      <xdr:rowOff>70714</xdr:rowOff>
    </xdr:from>
    <xdr:to>
      <xdr:col>6</xdr:col>
      <xdr:colOff>819150</xdr:colOff>
      <xdr:row>74</xdr:row>
      <xdr:rowOff>122670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4F75B0-65DE-4938-9F40-A005CA0BF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1056120</xdr:colOff>
      <xdr:row>53</xdr:row>
      <xdr:rowOff>58016</xdr:rowOff>
    </xdr:from>
    <xdr:to>
      <xdr:col>14</xdr:col>
      <xdr:colOff>587374</xdr:colOff>
      <xdr:row>74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45CE3-E7DC-3F84-BCD0-F5E4D4B1D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28862</xdr:colOff>
      <xdr:row>74</xdr:row>
      <xdr:rowOff>167986</xdr:rowOff>
    </xdr:from>
    <xdr:to>
      <xdr:col>6</xdr:col>
      <xdr:colOff>777009</xdr:colOff>
      <xdr:row>97</xdr:row>
      <xdr:rowOff>55707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85A64C-4FAA-BB99-9281-7E768BE96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889001</xdr:colOff>
      <xdr:row>75</xdr:row>
      <xdr:rowOff>11256</xdr:rowOff>
    </xdr:from>
    <xdr:to>
      <xdr:col>13</xdr:col>
      <xdr:colOff>818573</xdr:colOff>
      <xdr:row>97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F9D64-C12A-B07E-8467-AE7A9BC36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5914</xdr:colOff>
      <xdr:row>75</xdr:row>
      <xdr:rowOff>42138</xdr:rowOff>
    </xdr:from>
    <xdr:to>
      <xdr:col>19</xdr:col>
      <xdr:colOff>422563</xdr:colOff>
      <xdr:row>97</xdr:row>
      <xdr:rowOff>2596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53352-B174-F533-587B-D2D999ED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885825</xdr:colOff>
      <xdr:row>53</xdr:row>
      <xdr:rowOff>93662</xdr:rowOff>
    </xdr:from>
    <xdr:to>
      <xdr:col>20</xdr:col>
      <xdr:colOff>314325</xdr:colOff>
      <xdr:row>74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9E3D67-82F1-1680-05B0-A2637F0EE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249237</xdr:colOff>
      <xdr:row>75</xdr:row>
      <xdr:rowOff>134936</xdr:rowOff>
    </xdr:from>
    <xdr:to>
      <xdr:col>31</xdr:col>
      <xdr:colOff>330200</xdr:colOff>
      <xdr:row>98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AF109F-311F-BAEC-7AB5-DDA1C371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544511</xdr:colOff>
      <xdr:row>53</xdr:row>
      <xdr:rowOff>139700</xdr:rowOff>
    </xdr:from>
    <xdr:to>
      <xdr:col>32</xdr:col>
      <xdr:colOff>9524</xdr:colOff>
      <xdr:row>74</xdr:row>
      <xdr:rowOff>131762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84F425-301A-A5F5-2D7F-D318D5E3B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53976</xdr:colOff>
      <xdr:row>29</xdr:row>
      <xdr:rowOff>30162</xdr:rowOff>
    </xdr:from>
    <xdr:to>
      <xdr:col>5</xdr:col>
      <xdr:colOff>1028700</xdr:colOff>
      <xdr:row>47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20E90-F5C5-085F-A23B-070FE66D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1441449</xdr:colOff>
      <xdr:row>28</xdr:row>
      <xdr:rowOff>123825</xdr:rowOff>
    </xdr:from>
    <xdr:to>
      <xdr:col>11</xdr:col>
      <xdr:colOff>733425</xdr:colOff>
      <xdr:row>47</xdr:row>
      <xdr:rowOff>65087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BF281-657A-F722-E19E-91319F5C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36512</xdr:colOff>
      <xdr:row>48</xdr:row>
      <xdr:rowOff>47625</xdr:rowOff>
    </xdr:from>
    <xdr:to>
      <xdr:col>5</xdr:col>
      <xdr:colOff>981075</xdr:colOff>
      <xdr:row>67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1DF613-4506-BBC9-D296-46478E17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1411286</xdr:colOff>
      <xdr:row>48</xdr:row>
      <xdr:rowOff>87312</xdr:rowOff>
    </xdr:from>
    <xdr:to>
      <xdr:col>11</xdr:col>
      <xdr:colOff>695324</xdr:colOff>
      <xdr:row>67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6DD534-0607-5DE7-4F92-0356B98EF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40D1-00A3-47D3-B8A2-61FBAFC5261A}">
  <dimension ref="A1:AJ100"/>
  <sheetViews>
    <sheetView tabSelected="1" zoomScale="120" zoomScaleNormal="120" workbookViewId="0">
      <pane xSplit="1" topLeftCell="B1" activePane="topRight" state="frozen"/>
      <selection pane="topRight" activeCell="T5" sqref="T5"/>
    </sheetView>
  </sheetViews>
  <sheetFormatPr defaultRowHeight="14.5" x14ac:dyDescent="0.35"/>
  <cols>
    <col min="2" max="2" width="14.453125" bestFit="1" customWidth="1"/>
    <col min="3" max="3" width="18.81640625" bestFit="1" customWidth="1"/>
    <col min="4" max="4" width="9.36328125" bestFit="1" customWidth="1"/>
    <col min="5" max="5" width="13.453125" bestFit="1" customWidth="1"/>
    <col min="6" max="6" width="8.1796875" bestFit="1" customWidth="1"/>
    <col min="7" max="7" width="12.08984375" bestFit="1" customWidth="1"/>
    <col min="8" max="8" width="15.54296875" bestFit="1" customWidth="1"/>
    <col min="9" max="9" width="14.453125" bestFit="1" customWidth="1"/>
    <col min="10" max="10" width="15.6328125" bestFit="1" customWidth="1"/>
    <col min="11" max="11" width="14.1796875" bestFit="1" customWidth="1"/>
    <col min="12" max="12" width="14.26953125" bestFit="1" customWidth="1"/>
    <col min="13" max="13" width="13.7265625" bestFit="1" customWidth="1"/>
    <col min="14" max="14" width="19.90625" bestFit="1" customWidth="1"/>
    <col min="15" max="15" width="11.81640625" bestFit="1" customWidth="1"/>
    <col min="16" max="17" width="5.81640625" bestFit="1" customWidth="1"/>
    <col min="18" max="18" width="6.26953125" bestFit="1" customWidth="1"/>
    <col min="19" max="19" width="6.36328125" bestFit="1" customWidth="1"/>
    <col min="26" max="26" width="13.7265625" bestFit="1" customWidth="1"/>
    <col min="27" max="27" width="15.36328125" bestFit="1" customWidth="1"/>
    <col min="28" max="28" width="13.1796875" bestFit="1" customWidth="1"/>
  </cols>
  <sheetData>
    <row r="1" spans="2:28" ht="23.5" x14ac:dyDescent="0.55000000000000004">
      <c r="B1" s="11"/>
      <c r="C1" s="8" t="s">
        <v>13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</row>
    <row r="2" spans="2:28" ht="23.5" x14ac:dyDescent="0.55000000000000004">
      <c r="B2" s="12"/>
      <c r="C2" s="28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2"/>
      <c r="P2" s="11"/>
      <c r="Q2" s="11"/>
      <c r="R2" s="11"/>
      <c r="S2" s="2"/>
    </row>
    <row r="3" spans="2:28" x14ac:dyDescent="0.35">
      <c r="B3" s="11"/>
      <c r="C3" s="1" t="s">
        <v>9</v>
      </c>
      <c r="D3" s="11" t="s">
        <v>32</v>
      </c>
      <c r="E3" s="11" t="s">
        <v>33</v>
      </c>
      <c r="F3" s="11" t="s">
        <v>34</v>
      </c>
      <c r="G3" s="11" t="s">
        <v>35</v>
      </c>
      <c r="H3" s="11" t="s">
        <v>36</v>
      </c>
      <c r="I3" s="11" t="s">
        <v>22</v>
      </c>
      <c r="J3" s="11" t="s">
        <v>21</v>
      </c>
      <c r="K3" s="11" t="s">
        <v>20</v>
      </c>
      <c r="L3" s="11" t="s">
        <v>37</v>
      </c>
      <c r="M3" s="11" t="s">
        <v>38</v>
      </c>
      <c r="N3" s="11" t="s">
        <v>12</v>
      </c>
      <c r="O3" s="11" t="s">
        <v>19</v>
      </c>
      <c r="P3" s="11" t="s">
        <v>27</v>
      </c>
      <c r="Q3" s="11" t="s">
        <v>28</v>
      </c>
      <c r="R3" s="11" t="s">
        <v>29</v>
      </c>
      <c r="S3" s="2" t="s">
        <v>30</v>
      </c>
      <c r="Z3" s="11" t="s">
        <v>38</v>
      </c>
      <c r="AA3" t="s">
        <v>39</v>
      </c>
      <c r="AB3" t="s">
        <v>40</v>
      </c>
    </row>
    <row r="4" spans="2:28" x14ac:dyDescent="0.35">
      <c r="B4" s="11"/>
      <c r="C4" s="1">
        <v>2.5</v>
      </c>
      <c r="D4" s="11">
        <v>0</v>
      </c>
      <c r="E4" s="11">
        <v>918.86</v>
      </c>
      <c r="F4" s="11">
        <v>0</v>
      </c>
      <c r="G4" s="11">
        <v>199.33</v>
      </c>
      <c r="H4" s="11">
        <v>3.28</v>
      </c>
      <c r="I4" s="11">
        <f>(G4+F4)*50/1000</f>
        <v>9.9664999999999999</v>
      </c>
      <c r="J4" s="11">
        <f>(E4+D4)*0.42/1000</f>
        <v>0.38592120000000002</v>
      </c>
      <c r="K4" s="11">
        <f>L4*0.7357/1000</f>
        <v>0</v>
      </c>
      <c r="L4" s="11">
        <v>0</v>
      </c>
      <c r="M4" s="11">
        <v>0</v>
      </c>
      <c r="N4" s="11">
        <v>0</v>
      </c>
      <c r="O4" s="11">
        <f>H4+I4+J4+K4</f>
        <v>13.6324212</v>
      </c>
      <c r="P4" s="11">
        <v>2.8170000000000002</v>
      </c>
      <c r="Q4" s="11">
        <v>0.10299999999999999</v>
      </c>
      <c r="R4" s="11">
        <v>0</v>
      </c>
      <c r="S4" s="2">
        <f>P4+Q4+R4</f>
        <v>2.9200000000000004</v>
      </c>
    </row>
    <row r="5" spans="2:28" x14ac:dyDescent="0.35">
      <c r="B5" s="11"/>
      <c r="C5" s="1">
        <v>3</v>
      </c>
      <c r="D5" s="11">
        <v>0</v>
      </c>
      <c r="E5" s="11">
        <v>918.86</v>
      </c>
      <c r="F5" s="11">
        <v>0</v>
      </c>
      <c r="G5" s="11">
        <v>199.39</v>
      </c>
      <c r="H5" s="11">
        <v>3.27</v>
      </c>
      <c r="I5" s="11">
        <f t="shared" ref="I5:I15" si="0">(G5+F5)*50/1000</f>
        <v>9.9695</v>
      </c>
      <c r="J5" s="11">
        <f t="shared" ref="J5:J15" si="1">(E5+D5)*0.42/1000</f>
        <v>0.38592120000000002</v>
      </c>
      <c r="K5" s="11">
        <f t="shared" ref="K5:K15" si="2">L5*0.7357/1000</f>
        <v>0</v>
      </c>
      <c r="L5" s="11">
        <v>0</v>
      </c>
      <c r="M5" s="11">
        <v>0</v>
      </c>
      <c r="N5" s="11">
        <v>0</v>
      </c>
      <c r="O5" s="11">
        <f t="shared" ref="O5:O15" si="3">H5+I5+J5+K5</f>
        <v>13.6254212</v>
      </c>
      <c r="P5" s="11">
        <v>2.8279999999999998</v>
      </c>
      <c r="Q5" s="11">
        <v>0.10299999999999999</v>
      </c>
      <c r="R5" s="11">
        <v>0</v>
      </c>
      <c r="S5" s="2">
        <f>P5+Q5+R5</f>
        <v>2.931</v>
      </c>
    </row>
    <row r="6" spans="2:28" x14ac:dyDescent="0.35">
      <c r="B6" s="11"/>
      <c r="C6" s="1">
        <v>3.5</v>
      </c>
      <c r="D6" s="11">
        <v>0</v>
      </c>
      <c r="E6" s="11">
        <v>918.86</v>
      </c>
      <c r="F6" s="11">
        <v>0</v>
      </c>
      <c r="G6" s="11">
        <v>199.39</v>
      </c>
      <c r="H6" s="11">
        <v>3.27</v>
      </c>
      <c r="I6" s="11">
        <f t="shared" si="0"/>
        <v>9.9695</v>
      </c>
      <c r="J6" s="11">
        <f t="shared" si="1"/>
        <v>0.38592120000000002</v>
      </c>
      <c r="K6" s="11">
        <f t="shared" si="2"/>
        <v>0</v>
      </c>
      <c r="L6" s="11">
        <v>0</v>
      </c>
      <c r="M6" s="11">
        <v>0</v>
      </c>
      <c r="N6" s="11">
        <v>0</v>
      </c>
      <c r="O6" s="11">
        <f>H6+I6+J6+K6</f>
        <v>13.6254212</v>
      </c>
      <c r="P6" s="11">
        <v>2.819</v>
      </c>
      <c r="Q6" s="11">
        <v>0.10299999999999999</v>
      </c>
      <c r="R6" s="11">
        <v>0</v>
      </c>
      <c r="S6" s="2">
        <f>P6+Q6+R6</f>
        <v>2.9220000000000002</v>
      </c>
    </row>
    <row r="7" spans="2:28" x14ac:dyDescent="0.35">
      <c r="B7" s="11"/>
      <c r="C7" s="1">
        <v>4</v>
      </c>
      <c r="D7" s="11">
        <v>0</v>
      </c>
      <c r="E7" s="11">
        <v>918.86</v>
      </c>
      <c r="F7" s="11">
        <v>0</v>
      </c>
      <c r="G7" s="11">
        <v>199.39</v>
      </c>
      <c r="H7" s="11">
        <v>3.27</v>
      </c>
      <c r="I7" s="11">
        <f t="shared" si="0"/>
        <v>9.9695</v>
      </c>
      <c r="J7" s="11">
        <f t="shared" si="1"/>
        <v>0.38592120000000002</v>
      </c>
      <c r="K7" s="11">
        <f t="shared" si="2"/>
        <v>0</v>
      </c>
      <c r="L7" s="11">
        <v>0</v>
      </c>
      <c r="M7" s="11">
        <v>0</v>
      </c>
      <c r="N7" s="11">
        <v>0</v>
      </c>
      <c r="O7" s="11">
        <f t="shared" si="3"/>
        <v>13.6254212</v>
      </c>
      <c r="P7" s="11">
        <v>2.851</v>
      </c>
      <c r="Q7" s="11">
        <v>0.10299999999999999</v>
      </c>
      <c r="R7" s="11">
        <v>0</v>
      </c>
      <c r="S7" s="2">
        <f>P7+Q7+R7</f>
        <v>2.9540000000000002</v>
      </c>
    </row>
    <row r="8" spans="2:28" x14ac:dyDescent="0.35">
      <c r="B8" s="11"/>
      <c r="C8" s="1">
        <v>4.5</v>
      </c>
      <c r="D8" s="11">
        <v>0</v>
      </c>
      <c r="E8" s="11">
        <v>918.86</v>
      </c>
      <c r="F8" s="11">
        <v>0</v>
      </c>
      <c r="G8" s="11">
        <v>203.39</v>
      </c>
      <c r="H8" s="11">
        <v>3.09</v>
      </c>
      <c r="I8" s="11">
        <f t="shared" si="0"/>
        <v>10.169499999999999</v>
      </c>
      <c r="J8" s="11">
        <f t="shared" si="1"/>
        <v>0.38592120000000002</v>
      </c>
      <c r="K8" s="11">
        <f t="shared" si="2"/>
        <v>0</v>
      </c>
      <c r="L8" s="11">
        <v>0</v>
      </c>
      <c r="M8" s="11">
        <v>0</v>
      </c>
      <c r="N8" s="11">
        <v>0</v>
      </c>
      <c r="O8" s="11">
        <f t="shared" si="3"/>
        <v>13.645421199999999</v>
      </c>
      <c r="P8" s="11">
        <v>2.851</v>
      </c>
      <c r="Q8" s="11">
        <v>0.10299999999999999</v>
      </c>
      <c r="R8" s="11">
        <v>0</v>
      </c>
      <c r="S8" s="2">
        <f>P8+Q8+R8</f>
        <v>2.9540000000000002</v>
      </c>
    </row>
    <row r="9" spans="2:28" x14ac:dyDescent="0.35">
      <c r="B9" s="11"/>
      <c r="C9" s="1">
        <v>5</v>
      </c>
      <c r="D9" s="11">
        <v>0</v>
      </c>
      <c r="E9" s="11">
        <v>918.86</v>
      </c>
      <c r="F9" s="11">
        <v>0</v>
      </c>
      <c r="G9" s="11">
        <v>206.93</v>
      </c>
      <c r="H9" s="11">
        <v>2.93</v>
      </c>
      <c r="I9" s="11">
        <f t="shared" si="0"/>
        <v>10.346500000000001</v>
      </c>
      <c r="J9" s="11">
        <f t="shared" si="1"/>
        <v>0.38592120000000002</v>
      </c>
      <c r="K9" s="11">
        <f t="shared" si="2"/>
        <v>0</v>
      </c>
      <c r="L9" s="11">
        <v>0</v>
      </c>
      <c r="M9" s="11">
        <v>0</v>
      </c>
      <c r="N9" s="11">
        <v>0</v>
      </c>
      <c r="O9" s="11">
        <f t="shared" si="3"/>
        <v>13.662421200000001</v>
      </c>
      <c r="P9" s="11">
        <v>2.8420000000000001</v>
      </c>
      <c r="Q9" s="11">
        <v>0.10299999999999999</v>
      </c>
      <c r="R9" s="11">
        <v>0</v>
      </c>
      <c r="S9" s="2">
        <f>P9+Q9+R9</f>
        <v>2.9450000000000003</v>
      </c>
    </row>
    <row r="10" spans="2:28" x14ac:dyDescent="0.35">
      <c r="B10" s="11"/>
      <c r="C10" s="1">
        <v>5.5</v>
      </c>
      <c r="D10" s="11">
        <v>0</v>
      </c>
      <c r="E10" s="11">
        <v>918.86</v>
      </c>
      <c r="F10" s="11">
        <v>0</v>
      </c>
      <c r="G10" s="11">
        <v>207.93</v>
      </c>
      <c r="H10" s="11">
        <v>2.88</v>
      </c>
      <c r="I10" s="11">
        <f t="shared" si="0"/>
        <v>10.3965</v>
      </c>
      <c r="J10" s="11">
        <f t="shared" si="1"/>
        <v>0.38592120000000002</v>
      </c>
      <c r="K10" s="11">
        <f t="shared" si="2"/>
        <v>0</v>
      </c>
      <c r="L10" s="11">
        <v>0</v>
      </c>
      <c r="M10" s="11">
        <v>0</v>
      </c>
      <c r="N10" s="11">
        <v>0</v>
      </c>
      <c r="O10" s="11">
        <f t="shared" si="3"/>
        <v>13.662421199999999</v>
      </c>
      <c r="P10" s="11">
        <v>2.8279999999999998</v>
      </c>
      <c r="Q10" s="11">
        <v>0.10299999999999999</v>
      </c>
      <c r="R10" s="11">
        <v>0</v>
      </c>
      <c r="S10" s="2">
        <f>P10+Q10+R10</f>
        <v>2.931</v>
      </c>
    </row>
    <row r="11" spans="2:28" x14ac:dyDescent="0.35">
      <c r="B11" s="11"/>
      <c r="C11" s="1">
        <v>6</v>
      </c>
      <c r="D11" s="11">
        <v>748.63</v>
      </c>
      <c r="E11" s="11">
        <v>169.4</v>
      </c>
      <c r="F11" s="20">
        <f>0.16127*D11</f>
        <v>120.7315601</v>
      </c>
      <c r="G11" s="11">
        <v>83.69</v>
      </c>
      <c r="H11" s="11">
        <v>2.86</v>
      </c>
      <c r="I11" s="11">
        <f t="shared" si="0"/>
        <v>10.221078004999999</v>
      </c>
      <c r="J11" s="11">
        <f t="shared" si="1"/>
        <v>0.38557259999999999</v>
      </c>
      <c r="K11" s="11">
        <f t="shared" si="2"/>
        <v>0.176781353</v>
      </c>
      <c r="L11" s="11">
        <v>240.29</v>
      </c>
      <c r="M11" s="20">
        <f>L11*0.42</f>
        <v>100.92179999999999</v>
      </c>
      <c r="N11" s="11">
        <v>6625.42</v>
      </c>
      <c r="O11" s="11">
        <f t="shared" si="3"/>
        <v>13.643431957999999</v>
      </c>
      <c r="P11" s="11">
        <v>2.8639999999999999</v>
      </c>
      <c r="Q11" s="11">
        <v>0.10299999999999999</v>
      </c>
      <c r="R11" s="11">
        <v>0.17399999999999999</v>
      </c>
      <c r="S11" s="2">
        <f>P11+Q11+R11</f>
        <v>3.141</v>
      </c>
      <c r="Z11" s="3">
        <f>L11*0.42</f>
        <v>100.92179999999999</v>
      </c>
    </row>
    <row r="12" spans="2:28" x14ac:dyDescent="0.35">
      <c r="B12" s="11"/>
      <c r="C12" s="1">
        <v>7</v>
      </c>
      <c r="D12" s="11">
        <v>846.16</v>
      </c>
      <c r="E12" s="11">
        <v>71.77</v>
      </c>
      <c r="F12" s="20">
        <f>0.16127*D12</f>
        <v>136.4602232</v>
      </c>
      <c r="G12" s="11">
        <v>87.48</v>
      </c>
      <c r="H12" s="11">
        <v>1.94</v>
      </c>
      <c r="I12" s="11">
        <f t="shared" si="0"/>
        <v>11.197011160000001</v>
      </c>
      <c r="J12" s="11">
        <f t="shared" si="1"/>
        <v>0.3855306</v>
      </c>
      <c r="K12" s="11">
        <f t="shared" si="2"/>
        <v>0.199808763</v>
      </c>
      <c r="L12" s="11">
        <v>271.58999999999997</v>
      </c>
      <c r="M12" s="20">
        <f>L12*0.42</f>
        <v>114.06779999999999</v>
      </c>
      <c r="N12" s="11">
        <v>7488.54</v>
      </c>
      <c r="O12" s="11">
        <f t="shared" si="3"/>
        <v>13.722350522999999</v>
      </c>
      <c r="P12" s="11">
        <v>2.992</v>
      </c>
      <c r="Q12" s="11">
        <v>0.10299999999999999</v>
      </c>
      <c r="R12" s="11">
        <v>0.16500000000000001</v>
      </c>
      <c r="S12" s="2">
        <f>P12+Q12+R12</f>
        <v>3.2600000000000002</v>
      </c>
      <c r="Z12" s="3">
        <f t="shared" ref="Z12:Z15" si="4">L12*0.42</f>
        <v>114.06779999999999</v>
      </c>
    </row>
    <row r="13" spans="2:28" x14ac:dyDescent="0.35">
      <c r="B13" s="11"/>
      <c r="C13" s="1">
        <v>8</v>
      </c>
      <c r="D13" s="11">
        <v>882.93</v>
      </c>
      <c r="E13" s="11">
        <v>34.96</v>
      </c>
      <c r="F13" s="20">
        <f>0.16127*D13</f>
        <v>142.39012109999999</v>
      </c>
      <c r="G13" s="11">
        <v>83.69</v>
      </c>
      <c r="H13" s="11">
        <v>1.83</v>
      </c>
      <c r="I13" s="11">
        <f t="shared" si="0"/>
        <v>11.304006055</v>
      </c>
      <c r="J13" s="11">
        <f t="shared" si="1"/>
        <v>0.38551380000000002</v>
      </c>
      <c r="K13" s="11">
        <f t="shared" si="2"/>
        <v>0.208490023</v>
      </c>
      <c r="L13" s="11">
        <v>283.39</v>
      </c>
      <c r="M13" s="20">
        <f>L13*0.42</f>
        <v>119.02379999999999</v>
      </c>
      <c r="N13" s="11">
        <v>7813.92</v>
      </c>
      <c r="O13" s="11">
        <f t="shared" si="3"/>
        <v>13.728009878</v>
      </c>
      <c r="P13" s="11"/>
      <c r="Q13" s="11"/>
      <c r="R13" s="11"/>
      <c r="S13" s="2">
        <f>P13+Q13+R13</f>
        <v>0</v>
      </c>
      <c r="Z13" s="3">
        <f t="shared" si="4"/>
        <v>119.02379999999999</v>
      </c>
    </row>
    <row r="14" spans="2:28" x14ac:dyDescent="0.35">
      <c r="B14" s="11"/>
      <c r="C14" s="1">
        <v>9</v>
      </c>
      <c r="D14" s="11">
        <v>899.81</v>
      </c>
      <c r="E14" s="11">
        <v>18.059999999999999</v>
      </c>
      <c r="F14" s="20">
        <f>0.16127*D14</f>
        <v>145.11235869999999</v>
      </c>
      <c r="G14" s="11">
        <v>83.66</v>
      </c>
      <c r="H14" s="11">
        <v>1.7</v>
      </c>
      <c r="I14" s="11">
        <f t="shared" si="0"/>
        <v>11.438617934999998</v>
      </c>
      <c r="J14" s="11">
        <f t="shared" si="1"/>
        <v>0.38550539999999994</v>
      </c>
      <c r="K14" s="11">
        <f t="shared" si="2"/>
        <v>0.212477517</v>
      </c>
      <c r="L14" s="11">
        <v>288.81</v>
      </c>
      <c r="M14" s="20">
        <f>L14*0.42</f>
        <v>121.30019999999999</v>
      </c>
      <c r="N14" s="11">
        <v>7963.31</v>
      </c>
      <c r="O14" s="11">
        <f t="shared" si="3"/>
        <v>13.736600851999997</v>
      </c>
      <c r="P14" s="11"/>
      <c r="Q14" s="11"/>
      <c r="R14" s="11"/>
      <c r="S14" s="2">
        <f>P14+Q14+R14</f>
        <v>0</v>
      </c>
      <c r="Z14" s="3">
        <f t="shared" si="4"/>
        <v>121.30019999999999</v>
      </c>
    </row>
    <row r="15" spans="2:28" x14ac:dyDescent="0.35">
      <c r="B15" s="11"/>
      <c r="C15" s="1">
        <v>10</v>
      </c>
      <c r="D15" s="11">
        <v>906.7</v>
      </c>
      <c r="E15" s="11">
        <v>11.17</v>
      </c>
      <c r="F15" s="20">
        <f>0.16127*D15</f>
        <v>146.22350900000001</v>
      </c>
      <c r="G15" s="11">
        <v>85.34</v>
      </c>
      <c r="H15" s="11">
        <v>1.57</v>
      </c>
      <c r="I15" s="11">
        <f t="shared" si="0"/>
        <v>11.57817545</v>
      </c>
      <c r="J15" s="11">
        <f t="shared" si="1"/>
        <v>0.3855054</v>
      </c>
      <c r="K15" s="11">
        <f t="shared" si="2"/>
        <v>0.21410341399999999</v>
      </c>
      <c r="L15" s="11">
        <v>291.02</v>
      </c>
      <c r="M15" s="20">
        <f>L15*0.42</f>
        <v>122.22839999999999</v>
      </c>
      <c r="N15" s="11">
        <v>8024.29</v>
      </c>
      <c r="O15" s="11">
        <f t="shared" si="3"/>
        <v>13.747784264</v>
      </c>
      <c r="P15" s="11"/>
      <c r="Q15" s="11"/>
      <c r="R15" s="20"/>
      <c r="S15" s="2">
        <f>P15+Q15+R15</f>
        <v>0</v>
      </c>
      <c r="Z15" s="3">
        <f t="shared" si="4"/>
        <v>122.22839999999999</v>
      </c>
    </row>
    <row r="16" spans="2:28" x14ac:dyDescent="0.35">
      <c r="B16" s="11"/>
      <c r="C16" s="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20"/>
      <c r="S16" s="2"/>
    </row>
    <row r="17" spans="2:19" x14ac:dyDescent="0.35">
      <c r="B17" s="11"/>
      <c r="C17" s="1" t="s">
        <v>15</v>
      </c>
      <c r="D17" s="11" t="s">
        <v>32</v>
      </c>
      <c r="E17" s="11" t="s">
        <v>33</v>
      </c>
      <c r="F17" s="11" t="s">
        <v>34</v>
      </c>
      <c r="G17" s="11" t="s">
        <v>35</v>
      </c>
      <c r="H17" s="11" t="s">
        <v>36</v>
      </c>
      <c r="I17" s="11" t="s">
        <v>22</v>
      </c>
      <c r="J17" s="11" t="s">
        <v>21</v>
      </c>
      <c r="K17" s="11" t="s">
        <v>20</v>
      </c>
      <c r="L17" s="11" t="s">
        <v>37</v>
      </c>
      <c r="M17" s="11" t="s">
        <v>38</v>
      </c>
      <c r="N17" s="11" t="s">
        <v>12</v>
      </c>
      <c r="O17" s="11"/>
      <c r="P17" s="11" t="s">
        <v>27</v>
      </c>
      <c r="Q17" s="11" t="s">
        <v>28</v>
      </c>
      <c r="R17" s="11" t="s">
        <v>29</v>
      </c>
      <c r="S17" s="2" t="s">
        <v>30</v>
      </c>
    </row>
    <row r="18" spans="2:19" x14ac:dyDescent="0.35">
      <c r="B18" s="11"/>
      <c r="C18" s="1">
        <v>2</v>
      </c>
      <c r="D18" s="11">
        <v>0</v>
      </c>
      <c r="E18" s="11">
        <v>918.86</v>
      </c>
      <c r="F18" s="20">
        <v>0</v>
      </c>
      <c r="G18" s="11">
        <v>69.739999999999995</v>
      </c>
      <c r="H18" s="11">
        <v>8.75</v>
      </c>
      <c r="I18" s="11">
        <f>G18*50/1000</f>
        <v>3.4869999999999997</v>
      </c>
      <c r="J18" s="11">
        <f t="shared" ref="J18:J20" si="5">E18*0.42/1000</f>
        <v>0.38592120000000002</v>
      </c>
      <c r="K18" s="11">
        <f>L18*0.7357/1000</f>
        <v>0</v>
      </c>
      <c r="L18" s="11">
        <v>0</v>
      </c>
      <c r="M18" s="20">
        <v>0</v>
      </c>
      <c r="N18" s="11">
        <v>0</v>
      </c>
      <c r="O18" s="11">
        <f>H18+I18+J18+K18</f>
        <v>12.6229212</v>
      </c>
      <c r="P18" s="11"/>
      <c r="Q18" s="11"/>
      <c r="R18" s="20"/>
      <c r="S18" s="2">
        <f>P18+Q18+R18</f>
        <v>0</v>
      </c>
    </row>
    <row r="19" spans="2:19" x14ac:dyDescent="0.35">
      <c r="B19" s="11"/>
      <c r="C19" s="1">
        <v>4</v>
      </c>
      <c r="D19" s="11">
        <v>0</v>
      </c>
      <c r="E19" s="11">
        <v>918.86</v>
      </c>
      <c r="F19" s="20">
        <v>0</v>
      </c>
      <c r="G19" s="11">
        <v>203.3</v>
      </c>
      <c r="H19" s="11">
        <v>3.09</v>
      </c>
      <c r="I19" s="11">
        <f>G19*50/1000</f>
        <v>10.164999999999999</v>
      </c>
      <c r="J19" s="11">
        <f t="shared" si="5"/>
        <v>0.38592120000000002</v>
      </c>
      <c r="K19" s="11">
        <f>L19*0.7357/1000</f>
        <v>0</v>
      </c>
      <c r="L19" s="11">
        <v>0</v>
      </c>
      <c r="M19" s="20">
        <v>0</v>
      </c>
      <c r="N19" s="11">
        <v>0</v>
      </c>
      <c r="O19" s="11">
        <f>H19+I19+J19</f>
        <v>13.640921199999999</v>
      </c>
      <c r="P19" s="11">
        <v>2.8719999999999999</v>
      </c>
      <c r="Q19" s="11">
        <v>0.10299999999999999</v>
      </c>
      <c r="R19" s="20">
        <v>0</v>
      </c>
      <c r="S19" s="2">
        <f>P19+Q19+R19</f>
        <v>2.9750000000000001</v>
      </c>
    </row>
    <row r="20" spans="2:19" x14ac:dyDescent="0.35">
      <c r="B20" s="11"/>
      <c r="C20" s="1">
        <v>6</v>
      </c>
      <c r="D20" s="11">
        <v>0</v>
      </c>
      <c r="E20" s="11">
        <v>918.86</v>
      </c>
      <c r="F20" s="20">
        <v>0</v>
      </c>
      <c r="G20" s="11">
        <v>255.87</v>
      </c>
      <c r="H20" s="11">
        <v>0.68</v>
      </c>
      <c r="I20" s="11">
        <f>G20*50/1000</f>
        <v>12.7935</v>
      </c>
      <c r="J20" s="11">
        <f t="shared" si="5"/>
        <v>0.38592120000000002</v>
      </c>
      <c r="K20" s="11">
        <f>L20*0.7357/1000</f>
        <v>0</v>
      </c>
      <c r="L20" s="11">
        <v>0</v>
      </c>
      <c r="M20" s="20">
        <v>0</v>
      </c>
      <c r="N20" s="11">
        <v>0</v>
      </c>
      <c r="O20" s="11">
        <f>H20+I20+J20+K20</f>
        <v>13.8594212</v>
      </c>
      <c r="P20" s="11"/>
      <c r="Q20" s="11"/>
      <c r="R20" s="11"/>
      <c r="S20" s="2">
        <f>P20+Q20+R20</f>
        <v>0</v>
      </c>
    </row>
    <row r="21" spans="2:19" x14ac:dyDescent="0.35">
      <c r="B21" s="11"/>
      <c r="C21" s="1">
        <v>8</v>
      </c>
      <c r="D21" s="11">
        <v>0</v>
      </c>
      <c r="E21" s="11">
        <v>918.86</v>
      </c>
      <c r="F21" s="20">
        <v>0</v>
      </c>
      <c r="G21" s="11">
        <v>263.02</v>
      </c>
      <c r="H21" s="11">
        <v>0.35</v>
      </c>
      <c r="I21" s="11">
        <f>G21*50/1000</f>
        <v>13.151</v>
      </c>
      <c r="J21" s="11">
        <f>E21*0.42/1000</f>
        <v>0.38592120000000002</v>
      </c>
      <c r="K21" s="11">
        <f>L21*0.7357/1000</f>
        <v>0</v>
      </c>
      <c r="L21" s="11">
        <v>0</v>
      </c>
      <c r="M21" s="20">
        <v>0</v>
      </c>
      <c r="N21" s="11">
        <v>0</v>
      </c>
      <c r="O21" s="11">
        <f>H21+I21+J21+K21</f>
        <v>13.8869212</v>
      </c>
      <c r="P21" s="11"/>
      <c r="Q21" s="11"/>
      <c r="R21" s="11"/>
      <c r="S21" s="2">
        <f>P21+Q21+R21</f>
        <v>0</v>
      </c>
    </row>
    <row r="22" spans="2:19" x14ac:dyDescent="0.35">
      <c r="B22" s="11"/>
      <c r="C22" s="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2"/>
    </row>
    <row r="23" spans="2:19" x14ac:dyDescent="0.35">
      <c r="B23" s="11"/>
      <c r="C23" s="1" t="s">
        <v>16</v>
      </c>
      <c r="D23" s="11" t="s">
        <v>32</v>
      </c>
      <c r="E23" s="11" t="s">
        <v>33</v>
      </c>
      <c r="F23" s="11" t="s">
        <v>34</v>
      </c>
      <c r="G23" s="11" t="s">
        <v>35</v>
      </c>
      <c r="H23" s="11" t="s">
        <v>36</v>
      </c>
      <c r="I23" s="11" t="s">
        <v>22</v>
      </c>
      <c r="J23" s="11" t="s">
        <v>21</v>
      </c>
      <c r="K23" s="11" t="s">
        <v>20</v>
      </c>
      <c r="L23" s="11" t="s">
        <v>37</v>
      </c>
      <c r="M23" s="11" t="s">
        <v>38</v>
      </c>
      <c r="N23" s="11" t="s">
        <v>12</v>
      </c>
      <c r="O23" s="11"/>
      <c r="P23" s="11" t="s">
        <v>27</v>
      </c>
      <c r="Q23" s="11" t="s">
        <v>28</v>
      </c>
      <c r="R23" s="11" t="s">
        <v>29</v>
      </c>
      <c r="S23" s="2" t="s">
        <v>30</v>
      </c>
    </row>
    <row r="24" spans="2:19" x14ac:dyDescent="0.35">
      <c r="B24" s="11"/>
      <c r="C24" s="1">
        <v>0.1</v>
      </c>
      <c r="D24" s="11">
        <v>0</v>
      </c>
      <c r="E24" s="11">
        <v>0</v>
      </c>
      <c r="F24" s="20">
        <v>0</v>
      </c>
      <c r="G24" s="11">
        <v>213.89</v>
      </c>
      <c r="H24" s="11">
        <v>3.42</v>
      </c>
      <c r="I24" s="11">
        <f>G24*50/1000</f>
        <v>10.6945</v>
      </c>
      <c r="J24" s="11">
        <f>E24*0.42/1000</f>
        <v>0</v>
      </c>
      <c r="K24" s="11">
        <f>L24*0.7357/1000</f>
        <v>0</v>
      </c>
      <c r="L24" s="11">
        <v>0</v>
      </c>
      <c r="M24" s="20">
        <v>0</v>
      </c>
      <c r="N24" s="11">
        <v>0</v>
      </c>
      <c r="O24" s="11">
        <f>H24+I24+J24+K24</f>
        <v>14.1145</v>
      </c>
      <c r="P24" s="11"/>
      <c r="Q24" s="11"/>
      <c r="R24" s="11"/>
      <c r="S24" s="2">
        <f>P24+Q24+R24</f>
        <v>0</v>
      </c>
    </row>
    <row r="25" spans="2:19" x14ac:dyDescent="0.35">
      <c r="B25" s="11"/>
      <c r="C25" s="1">
        <v>0.12</v>
      </c>
      <c r="D25" s="11">
        <v>0</v>
      </c>
      <c r="E25" s="11">
        <v>0</v>
      </c>
      <c r="F25" s="20">
        <v>0</v>
      </c>
      <c r="G25" s="11">
        <v>213.84</v>
      </c>
      <c r="H25" s="11">
        <v>3.42</v>
      </c>
      <c r="I25" s="11">
        <f>G25*50/1000</f>
        <v>10.692</v>
      </c>
      <c r="J25" s="11">
        <f>E25*0.42/1000</f>
        <v>0</v>
      </c>
      <c r="K25" s="11">
        <f>L25*0.7357/1000</f>
        <v>0</v>
      </c>
      <c r="L25" s="11">
        <v>0</v>
      </c>
      <c r="M25" s="20">
        <v>0</v>
      </c>
      <c r="N25" s="11">
        <v>0</v>
      </c>
      <c r="O25" s="11">
        <f>H25+I25+J25+K25</f>
        <v>14.112</v>
      </c>
      <c r="P25" s="11"/>
      <c r="Q25" s="11"/>
      <c r="R25" s="11"/>
      <c r="S25" s="2">
        <f>P25+Q25+R25</f>
        <v>0</v>
      </c>
    </row>
    <row r="26" spans="2:19" x14ac:dyDescent="0.35">
      <c r="B26" s="11"/>
      <c r="C26" s="1">
        <v>0.15</v>
      </c>
      <c r="D26" s="11">
        <v>0</v>
      </c>
      <c r="E26" s="11">
        <v>913.89</v>
      </c>
      <c r="F26" s="20">
        <v>0</v>
      </c>
      <c r="G26" s="11">
        <v>203</v>
      </c>
      <c r="H26" s="11">
        <v>3.11</v>
      </c>
      <c r="I26" s="11">
        <f>G26*50/1000</f>
        <v>10.15</v>
      </c>
      <c r="J26" s="11">
        <f>E26*0.42/1000</f>
        <v>0.3838338</v>
      </c>
      <c r="K26" s="11">
        <f>L26*0.7357/1000</f>
        <v>0</v>
      </c>
      <c r="L26" s="11">
        <v>0</v>
      </c>
      <c r="M26" s="20">
        <v>0</v>
      </c>
      <c r="N26" s="11">
        <v>0</v>
      </c>
      <c r="O26" s="11">
        <f>H26+I26+J26+K26</f>
        <v>13.643833799999999</v>
      </c>
      <c r="P26" s="11"/>
      <c r="Q26" s="11"/>
      <c r="R26" s="11"/>
      <c r="S26" s="2">
        <f>P26+Q26+R26</f>
        <v>0</v>
      </c>
    </row>
    <row r="27" spans="2:19" x14ac:dyDescent="0.35">
      <c r="B27" s="11"/>
      <c r="C27" s="1">
        <v>0.2</v>
      </c>
      <c r="D27" s="11">
        <v>0</v>
      </c>
      <c r="E27" s="11">
        <v>917.96</v>
      </c>
      <c r="F27" s="20">
        <v>0</v>
      </c>
      <c r="G27" s="11">
        <v>205.52</v>
      </c>
      <c r="H27" s="11">
        <v>2.99</v>
      </c>
      <c r="I27" s="11">
        <f>G27*50/1000</f>
        <v>10.276</v>
      </c>
      <c r="J27" s="11">
        <f>E27*0.42/1000</f>
        <v>0.38554320000000003</v>
      </c>
      <c r="K27" s="11">
        <f>L27*0.7357/1000</f>
        <v>0</v>
      </c>
      <c r="L27" s="11">
        <v>0</v>
      </c>
      <c r="M27" s="20">
        <v>0</v>
      </c>
      <c r="N27" s="11">
        <v>0</v>
      </c>
      <c r="O27" s="11">
        <f>H27+I27+J27+K27</f>
        <v>13.651543200000001</v>
      </c>
      <c r="P27" s="11"/>
      <c r="Q27" s="11"/>
      <c r="R27" s="11"/>
      <c r="S27" s="2">
        <f>P27+Q27+R27</f>
        <v>0</v>
      </c>
    </row>
    <row r="28" spans="2:19" x14ac:dyDescent="0.35">
      <c r="B28" s="11"/>
      <c r="C28" s="1">
        <v>0.25</v>
      </c>
      <c r="D28" s="11">
        <v>0</v>
      </c>
      <c r="E28" s="11">
        <v>920.11</v>
      </c>
      <c r="F28" s="20">
        <v>0</v>
      </c>
      <c r="G28" s="11">
        <v>207.93</v>
      </c>
      <c r="H28" s="11">
        <v>2.88</v>
      </c>
      <c r="I28" s="11">
        <f>G28*50/1000</f>
        <v>10.3965</v>
      </c>
      <c r="J28" s="11">
        <f>E28*0.42/1000</f>
        <v>0.38644619999999996</v>
      </c>
      <c r="K28" s="11">
        <f>L28*0.7357/1000</f>
        <v>0</v>
      </c>
      <c r="L28" s="11">
        <v>0</v>
      </c>
      <c r="M28" s="20">
        <v>0</v>
      </c>
      <c r="N28" s="11">
        <v>0</v>
      </c>
      <c r="O28" s="11">
        <f>H28+I28+J28+K28</f>
        <v>13.662946199999999</v>
      </c>
      <c r="P28" s="11"/>
      <c r="Q28" s="11"/>
      <c r="R28" s="11"/>
      <c r="S28" s="2">
        <f>P28+Q28+R28</f>
        <v>0</v>
      </c>
    </row>
    <row r="29" spans="2:19" x14ac:dyDescent="0.35">
      <c r="B29" s="11"/>
      <c r="C29" s="1" t="s">
        <v>23</v>
      </c>
      <c r="D29" s="11" t="s">
        <v>32</v>
      </c>
      <c r="E29" s="11" t="s">
        <v>33</v>
      </c>
      <c r="F29" s="11" t="s">
        <v>34</v>
      </c>
      <c r="G29" s="11" t="s">
        <v>35</v>
      </c>
      <c r="H29" s="11" t="s">
        <v>36</v>
      </c>
      <c r="I29" s="11" t="s">
        <v>22</v>
      </c>
      <c r="J29" s="11" t="s">
        <v>21</v>
      </c>
      <c r="K29" s="11" t="s">
        <v>20</v>
      </c>
      <c r="L29" s="11" t="s">
        <v>37</v>
      </c>
      <c r="M29" s="11" t="s">
        <v>38</v>
      </c>
      <c r="N29" s="11" t="s">
        <v>12</v>
      </c>
      <c r="O29" s="11"/>
      <c r="P29" s="11"/>
      <c r="Q29" s="11"/>
      <c r="R29" s="11"/>
      <c r="S29" s="2"/>
    </row>
    <row r="30" spans="2:19" ht="15" thickBot="1" x14ac:dyDescent="0.4">
      <c r="B30" s="11"/>
      <c r="C30" s="4"/>
      <c r="D30" s="5">
        <v>0</v>
      </c>
      <c r="E30" s="5">
        <v>918.86</v>
      </c>
      <c r="F30" s="6">
        <v>0</v>
      </c>
      <c r="G30" s="5">
        <v>199.39</v>
      </c>
      <c r="H30" s="5">
        <v>3.27</v>
      </c>
      <c r="I30" s="5">
        <f t="shared" ref="I30" si="6">G30*50/1000</f>
        <v>9.9695</v>
      </c>
      <c r="J30" s="5">
        <f t="shared" ref="J30" si="7">E30*0.42/1000</f>
        <v>0.38592120000000002</v>
      </c>
      <c r="K30" s="5">
        <f t="shared" ref="K30" si="8">L30*0.7357/1000</f>
        <v>0</v>
      </c>
      <c r="L30" s="5">
        <v>0</v>
      </c>
      <c r="M30" s="6">
        <v>0</v>
      </c>
      <c r="N30" s="5">
        <v>0</v>
      </c>
      <c r="O30" s="5"/>
      <c r="P30" s="5"/>
      <c r="Q30" s="5"/>
      <c r="R30" s="5"/>
      <c r="S30" s="7"/>
    </row>
    <row r="31" spans="2:19" x14ac:dyDescent="0.3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9" ht="15" thickBot="1" x14ac:dyDescent="0.4"/>
    <row r="33" spans="1:21" x14ac:dyDescent="0.35">
      <c r="A33" s="14"/>
      <c r="B33" s="15" t="s">
        <v>51</v>
      </c>
      <c r="C33" s="15" t="s">
        <v>43</v>
      </c>
      <c r="D33" s="15" t="s">
        <v>32</v>
      </c>
      <c r="E33" s="15" t="s">
        <v>33</v>
      </c>
      <c r="F33" s="15" t="s">
        <v>34</v>
      </c>
      <c r="G33" s="15" t="s">
        <v>35</v>
      </c>
      <c r="H33" s="15" t="s">
        <v>36</v>
      </c>
      <c r="I33" s="15" t="s">
        <v>22</v>
      </c>
      <c r="J33" s="15" t="s">
        <v>21</v>
      </c>
      <c r="K33" s="15" t="s">
        <v>20</v>
      </c>
      <c r="L33" s="15" t="s">
        <v>37</v>
      </c>
      <c r="M33" s="15" t="s">
        <v>38</v>
      </c>
      <c r="N33" s="15" t="s">
        <v>12</v>
      </c>
      <c r="O33" s="15" t="s">
        <v>19</v>
      </c>
      <c r="P33" s="15" t="s">
        <v>27</v>
      </c>
      <c r="Q33" s="15" t="s">
        <v>28</v>
      </c>
      <c r="R33" s="15" t="s">
        <v>29</v>
      </c>
      <c r="S33" s="16" t="s">
        <v>30</v>
      </c>
    </row>
    <row r="34" spans="1:21" x14ac:dyDescent="0.35">
      <c r="A34" s="1" t="s">
        <v>18</v>
      </c>
      <c r="B34" s="11" t="s">
        <v>45</v>
      </c>
      <c r="C34" s="11">
        <f>C35*0.75</f>
        <v>1558.125</v>
      </c>
      <c r="D34" s="11">
        <v>0</v>
      </c>
      <c r="E34" s="11">
        <v>918.86</v>
      </c>
      <c r="F34" s="11">
        <v>0</v>
      </c>
      <c r="G34" s="11">
        <v>203.25</v>
      </c>
      <c r="H34" s="11">
        <v>3.1</v>
      </c>
      <c r="I34" s="11">
        <f>G34*50/1000</f>
        <v>10.1625</v>
      </c>
      <c r="J34" s="11">
        <f>E34*0.42/1000</f>
        <v>0.38592120000000002</v>
      </c>
      <c r="K34" s="11">
        <f>L34*0.7357/1000</f>
        <v>0</v>
      </c>
      <c r="L34" s="11">
        <v>0</v>
      </c>
      <c r="M34" s="20">
        <v>0</v>
      </c>
      <c r="N34" s="11">
        <v>0</v>
      </c>
      <c r="O34" s="11">
        <f>H34+I34+J34</f>
        <v>13.6484212</v>
      </c>
      <c r="P34" s="11">
        <v>2.8980000000000001</v>
      </c>
      <c r="Q34" s="11">
        <v>9.7000000000000003E-2</v>
      </c>
      <c r="R34" s="11">
        <v>0</v>
      </c>
      <c r="S34" s="2">
        <f>P34+Q34+R34</f>
        <v>2.9950000000000001</v>
      </c>
    </row>
    <row r="35" spans="1:21" x14ac:dyDescent="0.35">
      <c r="A35" s="1" t="s">
        <v>18</v>
      </c>
      <c r="B35" s="11" t="s">
        <v>52</v>
      </c>
      <c r="C35" s="11">
        <v>2077.5</v>
      </c>
      <c r="D35" s="11">
        <v>0</v>
      </c>
      <c r="E35" s="11">
        <v>918.86</v>
      </c>
      <c r="F35" s="20">
        <v>0</v>
      </c>
      <c r="G35" s="11">
        <v>203.3</v>
      </c>
      <c r="H35" s="11">
        <v>3.09</v>
      </c>
      <c r="I35" s="11">
        <f>G35*50/1000</f>
        <v>10.164999999999999</v>
      </c>
      <c r="J35" s="11">
        <f>E35*0.42/1000</f>
        <v>0.38592120000000002</v>
      </c>
      <c r="K35" s="11">
        <f>L35*0.7357/1000</f>
        <v>0</v>
      </c>
      <c r="L35" s="11">
        <v>0</v>
      </c>
      <c r="M35" s="20">
        <v>0</v>
      </c>
      <c r="N35" s="11">
        <v>0</v>
      </c>
      <c r="O35" s="11">
        <f>H35+I35+J35</f>
        <v>13.640921199999999</v>
      </c>
      <c r="P35" s="11">
        <v>2.8719999999999999</v>
      </c>
      <c r="Q35" s="11">
        <v>0.10299999999999999</v>
      </c>
      <c r="R35" s="20">
        <v>0</v>
      </c>
      <c r="S35" s="2">
        <f>P35+Q35+R35</f>
        <v>2.9750000000000001</v>
      </c>
    </row>
    <row r="36" spans="1:21" x14ac:dyDescent="0.35">
      <c r="A36" s="1" t="s">
        <v>18</v>
      </c>
      <c r="B36" s="11" t="s">
        <v>46</v>
      </c>
      <c r="C36" s="11">
        <f>C35*1.25</f>
        <v>2596.875</v>
      </c>
      <c r="D36" s="11">
        <v>0</v>
      </c>
      <c r="E36" s="11">
        <v>918.86</v>
      </c>
      <c r="F36" s="11">
        <v>0</v>
      </c>
      <c r="G36" s="11">
        <v>204.01</v>
      </c>
      <c r="H36" s="11">
        <v>3.06</v>
      </c>
      <c r="I36" s="11">
        <f>G36*50/1000</f>
        <v>10.2005</v>
      </c>
      <c r="J36" s="11">
        <f t="shared" ref="J34:J36" si="9">E36*0.42/1000</f>
        <v>0.38592120000000002</v>
      </c>
      <c r="K36" s="11">
        <f>L36*0.7357/1000</f>
        <v>0</v>
      </c>
      <c r="L36" s="11">
        <v>0</v>
      </c>
      <c r="M36" s="11">
        <v>0</v>
      </c>
      <c r="N36" s="11">
        <v>0</v>
      </c>
      <c r="O36" s="11">
        <f>H36+I36+J36</f>
        <v>13.646421200000001</v>
      </c>
      <c r="P36" s="11">
        <v>2.8519999999999999</v>
      </c>
      <c r="Q36" s="11">
        <v>0.11</v>
      </c>
      <c r="R36" s="11">
        <v>0</v>
      </c>
      <c r="S36" s="2">
        <f t="shared" ref="S35:S36" si="10">P36+Q36+R36</f>
        <v>2.9619999999999997</v>
      </c>
    </row>
    <row r="37" spans="1:21" x14ac:dyDescent="0.35">
      <c r="A37" s="1" t="s">
        <v>41</v>
      </c>
      <c r="B37" s="11" t="s">
        <v>45</v>
      </c>
      <c r="C37" s="11" t="s">
        <v>48</v>
      </c>
      <c r="D37" s="11">
        <v>0</v>
      </c>
      <c r="E37" s="11">
        <v>918.86</v>
      </c>
      <c r="F37" s="20">
        <v>0</v>
      </c>
      <c r="G37" s="11">
        <v>207.93</v>
      </c>
      <c r="H37" s="11">
        <v>2.88</v>
      </c>
      <c r="I37" s="11">
        <f>G37*50/1000</f>
        <v>10.3965</v>
      </c>
      <c r="J37" s="11">
        <f>E37*0.42/1000</f>
        <v>0.38592120000000002</v>
      </c>
      <c r="K37" s="11">
        <f>L37*0.7357/1000</f>
        <v>0</v>
      </c>
      <c r="L37" s="11">
        <v>0</v>
      </c>
      <c r="M37" s="20">
        <v>0</v>
      </c>
      <c r="N37" s="12">
        <v>0</v>
      </c>
      <c r="O37" s="11">
        <f>H37+I37+J37</f>
        <v>13.662421199999999</v>
      </c>
      <c r="P37" s="11">
        <v>2.6389999999999998</v>
      </c>
      <c r="Q37" s="11">
        <v>0.10299999999999999</v>
      </c>
      <c r="R37" s="11">
        <v>0</v>
      </c>
      <c r="S37" s="2">
        <f>P37+Q37+R37</f>
        <v>2.742</v>
      </c>
      <c r="U37" s="11"/>
    </row>
    <row r="38" spans="1:21" x14ac:dyDescent="0.35">
      <c r="A38" s="1" t="s">
        <v>41</v>
      </c>
      <c r="B38" s="11" t="s">
        <v>52</v>
      </c>
      <c r="C38" s="11" t="s">
        <v>47</v>
      </c>
      <c r="D38" s="11">
        <v>0</v>
      </c>
      <c r="E38" s="11">
        <v>918.86</v>
      </c>
      <c r="F38" s="20">
        <v>0</v>
      </c>
      <c r="G38" s="11">
        <v>203.3</v>
      </c>
      <c r="H38" s="11">
        <v>3.09</v>
      </c>
      <c r="I38" s="11">
        <f>G38*50/1000</f>
        <v>10.164999999999999</v>
      </c>
      <c r="J38" s="11">
        <f>E38*0.42/1000</f>
        <v>0.38592120000000002</v>
      </c>
      <c r="K38" s="11">
        <f>L38*0.7357/1000</f>
        <v>0</v>
      </c>
      <c r="L38" s="11">
        <v>0</v>
      </c>
      <c r="M38" s="20">
        <v>0</v>
      </c>
      <c r="N38" s="11">
        <v>0</v>
      </c>
      <c r="O38" s="11">
        <f>H38+I38+J38</f>
        <v>13.640921199999999</v>
      </c>
      <c r="P38" s="11">
        <v>2.8719999999999999</v>
      </c>
      <c r="Q38" s="11">
        <v>0.10299999999999999</v>
      </c>
      <c r="R38" s="20">
        <v>0</v>
      </c>
      <c r="S38" s="2">
        <f>P38+Q38+R38</f>
        <v>2.9750000000000001</v>
      </c>
      <c r="U38" s="11"/>
    </row>
    <row r="39" spans="1:21" x14ac:dyDescent="0.35">
      <c r="A39" s="1" t="s">
        <v>41</v>
      </c>
      <c r="B39" s="11" t="s">
        <v>46</v>
      </c>
      <c r="C39" s="11" t="s">
        <v>49</v>
      </c>
      <c r="D39" s="11">
        <v>0</v>
      </c>
      <c r="E39" s="11">
        <v>918.86</v>
      </c>
      <c r="F39" s="20">
        <v>0</v>
      </c>
      <c r="G39" s="11">
        <v>207.93</v>
      </c>
      <c r="H39" s="11">
        <v>2.88</v>
      </c>
      <c r="I39" s="11">
        <f t="shared" ref="I38:I39" si="11">G39*50/1000</f>
        <v>10.3965</v>
      </c>
      <c r="J39" s="11">
        <f t="shared" ref="J37:J39" si="12">E39*0.42/1000</f>
        <v>0.38592120000000002</v>
      </c>
      <c r="K39" s="11">
        <f t="shared" ref="K37:K39" si="13">L39*0.7357/1000</f>
        <v>0</v>
      </c>
      <c r="L39" s="11">
        <v>0</v>
      </c>
      <c r="M39" s="20">
        <v>0</v>
      </c>
      <c r="N39" s="12">
        <v>0</v>
      </c>
      <c r="O39" s="11">
        <f t="shared" ref="O38:O39" si="14">H39+I39+J39</f>
        <v>13.662421199999999</v>
      </c>
      <c r="P39" s="11">
        <v>3.0110000000000001</v>
      </c>
      <c r="Q39" s="11">
        <v>0.10299999999999999</v>
      </c>
      <c r="R39" s="11">
        <v>0</v>
      </c>
      <c r="S39" s="2">
        <f>P39+Q39+R39</f>
        <v>3.1140000000000003</v>
      </c>
      <c r="U39" s="11"/>
    </row>
    <row r="40" spans="1:21" x14ac:dyDescent="0.35">
      <c r="A40" s="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2"/>
      <c r="U40" s="11"/>
    </row>
    <row r="41" spans="1:21" x14ac:dyDescent="0.35">
      <c r="A41" s="1"/>
      <c r="B41" s="11" t="s">
        <v>50</v>
      </c>
      <c r="C41" s="11" t="s">
        <v>43</v>
      </c>
      <c r="D41" s="11" t="s">
        <v>32</v>
      </c>
      <c r="E41" s="11" t="s">
        <v>33</v>
      </c>
      <c r="F41" s="11" t="s">
        <v>34</v>
      </c>
      <c r="G41" s="11" t="s">
        <v>35</v>
      </c>
      <c r="H41" s="11" t="s">
        <v>36</v>
      </c>
      <c r="I41" s="11" t="s">
        <v>22</v>
      </c>
      <c r="J41" s="11" t="s">
        <v>21</v>
      </c>
      <c r="K41" s="11" t="s">
        <v>20</v>
      </c>
      <c r="L41" s="11" t="s">
        <v>37</v>
      </c>
      <c r="M41" s="11" t="s">
        <v>38</v>
      </c>
      <c r="N41" s="11" t="s">
        <v>12</v>
      </c>
      <c r="O41" s="11" t="s">
        <v>19</v>
      </c>
      <c r="P41" s="11" t="s">
        <v>27</v>
      </c>
      <c r="Q41" s="11" t="s">
        <v>28</v>
      </c>
      <c r="R41" s="11" t="s">
        <v>29</v>
      </c>
      <c r="S41" s="2" t="s">
        <v>30</v>
      </c>
      <c r="U41" s="11"/>
    </row>
    <row r="42" spans="1:21" x14ac:dyDescent="0.35">
      <c r="A42" s="1" t="s">
        <v>42</v>
      </c>
      <c r="B42" s="11" t="s">
        <v>45</v>
      </c>
      <c r="C42" s="11">
        <f>C43*0.75</f>
        <v>4076.25</v>
      </c>
      <c r="D42" s="11">
        <v>0</v>
      </c>
      <c r="E42" s="11">
        <v>918.86</v>
      </c>
      <c r="F42" s="11">
        <v>0</v>
      </c>
      <c r="G42" s="11">
        <v>207.16</v>
      </c>
      <c r="H42" s="11">
        <v>2.92</v>
      </c>
      <c r="I42" s="11">
        <f>(G42+F42)*50/1000</f>
        <v>10.358000000000001</v>
      </c>
      <c r="J42" s="11">
        <f>(E42+D42)*0.42/1000</f>
        <v>0.38592120000000002</v>
      </c>
      <c r="K42" s="11">
        <f>L42*0.7357/1000</f>
        <v>0</v>
      </c>
      <c r="L42" s="11">
        <v>0</v>
      </c>
      <c r="M42" s="11">
        <v>0</v>
      </c>
      <c r="N42" s="11">
        <v>0</v>
      </c>
      <c r="O42" s="11">
        <f>H42+I42+J42+K42</f>
        <v>13.663921200000001</v>
      </c>
      <c r="P42" s="11">
        <v>2.827</v>
      </c>
      <c r="Q42" s="11">
        <v>0.10299999999999999</v>
      </c>
      <c r="R42" s="11">
        <v>0</v>
      </c>
      <c r="S42" s="2">
        <f>P42+Q42+R42</f>
        <v>2.93</v>
      </c>
    </row>
    <row r="43" spans="1:21" x14ac:dyDescent="0.35">
      <c r="A43" s="1" t="s">
        <v>42</v>
      </c>
      <c r="B43" s="11" t="s">
        <v>52</v>
      </c>
      <c r="C43" s="11">
        <v>5435</v>
      </c>
      <c r="D43" s="11">
        <v>0</v>
      </c>
      <c r="E43" s="11">
        <v>918.86</v>
      </c>
      <c r="F43" s="11">
        <v>0</v>
      </c>
      <c r="G43" s="11">
        <v>199.39</v>
      </c>
      <c r="H43" s="11">
        <v>3.27</v>
      </c>
      <c r="I43" s="11">
        <f>(G43+F43)*50/1000</f>
        <v>9.9695</v>
      </c>
      <c r="J43" s="11">
        <f>(E43+D43)*0.42/1000</f>
        <v>0.38592120000000002</v>
      </c>
      <c r="K43" s="11">
        <f>L43*0.7357/1000</f>
        <v>0</v>
      </c>
      <c r="L43" s="11">
        <v>0</v>
      </c>
      <c r="M43" s="11">
        <v>0</v>
      </c>
      <c r="N43" s="11">
        <v>0</v>
      </c>
      <c r="O43" s="11">
        <f>H43+I43+J43+K43</f>
        <v>13.6254212</v>
      </c>
      <c r="P43" s="11">
        <v>2.851</v>
      </c>
      <c r="Q43" s="11">
        <v>0.10299999999999999</v>
      </c>
      <c r="R43" s="11">
        <v>0</v>
      </c>
      <c r="S43" s="2">
        <f>P43+Q43+R43</f>
        <v>2.9540000000000002</v>
      </c>
    </row>
    <row r="44" spans="1:21" ht="15" thickBot="1" x14ac:dyDescent="0.4">
      <c r="A44" s="4" t="s">
        <v>42</v>
      </c>
      <c r="B44" s="5" t="s">
        <v>46</v>
      </c>
      <c r="C44" s="5">
        <f>C43*1.25</f>
        <v>6793.75</v>
      </c>
      <c r="D44" s="5">
        <v>0</v>
      </c>
      <c r="E44" s="5">
        <v>918.86</v>
      </c>
      <c r="F44" s="5">
        <v>0</v>
      </c>
      <c r="G44" s="5">
        <v>207.16</v>
      </c>
      <c r="H44" s="5">
        <v>2.92</v>
      </c>
      <c r="I44" s="5">
        <f t="shared" ref="I42:I44" si="15">(G44+F44)*50/1000</f>
        <v>10.358000000000001</v>
      </c>
      <c r="J44" s="5">
        <f t="shared" ref="J42:J44" si="16">(E44+D44)*0.42/1000</f>
        <v>0.38592120000000002</v>
      </c>
      <c r="K44" s="5">
        <f t="shared" ref="K42:K44" si="17">L44*0.7357/1000</f>
        <v>0</v>
      </c>
      <c r="L44" s="5">
        <v>0</v>
      </c>
      <c r="M44" s="5">
        <v>0</v>
      </c>
      <c r="N44" s="5">
        <v>0</v>
      </c>
      <c r="O44" s="5">
        <f t="shared" ref="O42:O44" si="18">H44+I44+J44+K44</f>
        <v>13.663921200000001</v>
      </c>
      <c r="P44" s="5">
        <v>2.827</v>
      </c>
      <c r="Q44" s="5">
        <v>0.10299999999999999</v>
      </c>
      <c r="R44" s="5">
        <v>0</v>
      </c>
      <c r="S44" s="7">
        <f t="shared" ref="S43:S44" si="19">P44+Q44+R44</f>
        <v>2.93</v>
      </c>
    </row>
    <row r="45" spans="1:21" x14ac:dyDescent="0.3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100" spans="36:36" x14ac:dyDescent="0.35">
      <c r="AJ100" t="s">
        <v>25</v>
      </c>
    </row>
  </sheetData>
  <mergeCells count="1">
    <mergeCell ref="C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4100-E34D-4BF1-ADF3-472955AB17BD}">
  <dimension ref="A1:AI90"/>
  <sheetViews>
    <sheetView topLeftCell="C1" zoomScale="120" zoomScaleNormal="120" workbookViewId="0">
      <selection activeCell="N3" sqref="N3"/>
    </sheetView>
  </sheetViews>
  <sheetFormatPr defaultRowHeight="14.5" x14ac:dyDescent="0.35"/>
  <cols>
    <col min="2" max="2" width="14.453125" bestFit="1" customWidth="1"/>
    <col min="3" max="3" width="18.81640625" bestFit="1" customWidth="1"/>
    <col min="4" max="4" width="19.1796875" bestFit="1" customWidth="1"/>
    <col min="5" max="5" width="18.08984375" bestFit="1" customWidth="1"/>
    <col min="6" max="6" width="18.90625" bestFit="1" customWidth="1"/>
    <col min="7" max="7" width="18.6328125" bestFit="1" customWidth="1"/>
    <col min="8" max="8" width="16.6328125" bestFit="1" customWidth="1"/>
    <col min="9" max="9" width="23.1796875" bestFit="1" customWidth="1"/>
    <col min="10" max="10" width="9.26953125" bestFit="1" customWidth="1"/>
    <col min="11" max="11" width="5.81640625" bestFit="1" customWidth="1"/>
    <col min="12" max="12" width="6.26953125" bestFit="1" customWidth="1"/>
    <col min="13" max="13" width="6.36328125" bestFit="1" customWidth="1"/>
    <col min="14" max="14" width="13.453125" customWidth="1"/>
    <col min="15" max="15" width="17.453125" bestFit="1" customWidth="1"/>
    <col min="16" max="16" width="21.36328125" bestFit="1" customWidth="1"/>
    <col min="17" max="17" width="18.6328125" bestFit="1" customWidth="1"/>
    <col min="18" max="18" width="22.6328125" bestFit="1" customWidth="1"/>
  </cols>
  <sheetData>
    <row r="1" spans="2:16" ht="23.5" customHeight="1" x14ac:dyDescent="0.55000000000000004">
      <c r="B1" s="11"/>
      <c r="C1" s="26" t="s">
        <v>14</v>
      </c>
      <c r="D1" s="27"/>
      <c r="E1" s="27"/>
      <c r="F1" s="27"/>
      <c r="G1" s="27"/>
      <c r="H1" s="27"/>
      <c r="I1" s="27"/>
      <c r="J1" s="27"/>
      <c r="K1" s="27"/>
      <c r="L1" s="27"/>
      <c r="M1" s="29"/>
    </row>
    <row r="2" spans="2:16" ht="23.5" customHeight="1" x14ac:dyDescent="0.55000000000000004">
      <c r="B2" s="11"/>
      <c r="C2" s="28"/>
      <c r="D2" s="13"/>
      <c r="E2" s="13"/>
      <c r="F2" s="13"/>
      <c r="G2" s="13"/>
      <c r="H2" s="13"/>
      <c r="I2" s="13"/>
      <c r="J2" s="11"/>
      <c r="K2" s="11"/>
      <c r="L2" s="11"/>
      <c r="M2" s="2"/>
    </row>
    <row r="3" spans="2:16" x14ac:dyDescent="0.35">
      <c r="C3" s="1" t="s">
        <v>9</v>
      </c>
      <c r="D3" s="11" t="s">
        <v>2</v>
      </c>
      <c r="E3" s="11" t="s">
        <v>8</v>
      </c>
      <c r="F3" s="11" t="s">
        <v>0</v>
      </c>
      <c r="G3" s="11" t="s">
        <v>10</v>
      </c>
      <c r="H3" s="11" t="s">
        <v>11</v>
      </c>
      <c r="I3" s="11" t="s">
        <v>17</v>
      </c>
      <c r="J3" s="12" t="s">
        <v>31</v>
      </c>
      <c r="K3" s="12" t="s">
        <v>28</v>
      </c>
      <c r="L3" s="12" t="s">
        <v>29</v>
      </c>
      <c r="M3" s="24" t="s">
        <v>30</v>
      </c>
    </row>
    <row r="4" spans="2:16" x14ac:dyDescent="0.35">
      <c r="C4" s="1">
        <v>0.74</v>
      </c>
      <c r="D4" s="11">
        <v>0</v>
      </c>
      <c r="E4" s="11">
        <v>0</v>
      </c>
      <c r="F4" s="11">
        <v>13.18</v>
      </c>
      <c r="G4" s="11">
        <v>0</v>
      </c>
      <c r="H4" s="11">
        <v>0</v>
      </c>
      <c r="I4" s="11">
        <v>0</v>
      </c>
      <c r="J4" s="11"/>
      <c r="K4" s="11"/>
      <c r="L4" s="11"/>
      <c r="M4" s="2"/>
    </row>
    <row r="5" spans="2:16" x14ac:dyDescent="0.35">
      <c r="C5" s="1">
        <v>2.4</v>
      </c>
      <c r="D5" s="11">
        <v>0</v>
      </c>
      <c r="E5" s="11">
        <v>0</v>
      </c>
      <c r="F5" s="11">
        <v>13.18</v>
      </c>
      <c r="G5" s="11">
        <v>0</v>
      </c>
      <c r="H5" s="11">
        <v>0</v>
      </c>
      <c r="I5" s="11">
        <v>0</v>
      </c>
      <c r="J5" s="11"/>
      <c r="K5" s="11"/>
      <c r="L5" s="11"/>
      <c r="M5" s="2"/>
    </row>
    <row r="6" spans="2:16" x14ac:dyDescent="0.35">
      <c r="C6" s="1">
        <v>2.5</v>
      </c>
      <c r="D6" s="11">
        <v>121.89</v>
      </c>
      <c r="E6" s="11">
        <v>19.670000000000002</v>
      </c>
      <c r="F6" s="11">
        <v>12.07</v>
      </c>
      <c r="G6" s="11">
        <v>39.119999999999997</v>
      </c>
      <c r="H6" s="11">
        <v>16.43</v>
      </c>
      <c r="I6" s="11">
        <v>3578</v>
      </c>
      <c r="J6" s="12">
        <v>1.7949999999999999</v>
      </c>
      <c r="K6" s="12">
        <v>0.13500000000000001</v>
      </c>
      <c r="L6" s="12">
        <v>0.28899999999999998</v>
      </c>
      <c r="M6" s="2">
        <f>J6+K6+L6</f>
        <v>2.2189999999999999</v>
      </c>
      <c r="N6">
        <v>0</v>
      </c>
      <c r="O6">
        <v>0</v>
      </c>
      <c r="P6">
        <f>N6*0.42</f>
        <v>0</v>
      </c>
    </row>
    <row r="7" spans="2:16" x14ac:dyDescent="0.35">
      <c r="C7" s="1">
        <v>2.6</v>
      </c>
      <c r="D7" s="11">
        <v>254.3</v>
      </c>
      <c r="E7" s="11">
        <v>41.03</v>
      </c>
      <c r="F7" s="11">
        <v>10.87</v>
      </c>
      <c r="G7" s="11">
        <v>81.62</v>
      </c>
      <c r="H7" s="11">
        <v>34.28</v>
      </c>
      <c r="I7" s="11">
        <v>3709.13</v>
      </c>
      <c r="J7" s="12">
        <v>1.87</v>
      </c>
      <c r="K7" s="12">
        <v>0.13500000000000001</v>
      </c>
      <c r="L7" s="12">
        <v>0.28699999999999998</v>
      </c>
      <c r="M7" s="2">
        <f t="shared" ref="M7:M26" si="0">J7+K7+L7</f>
        <v>2.2919999999999998</v>
      </c>
      <c r="N7">
        <v>39.119999999999997</v>
      </c>
      <c r="O7">
        <v>0</v>
      </c>
      <c r="P7">
        <f>N7*0.42</f>
        <v>16.430399999999999</v>
      </c>
    </row>
    <row r="8" spans="2:16" x14ac:dyDescent="0.35">
      <c r="C8" s="1">
        <v>2.7</v>
      </c>
      <c r="D8" s="11">
        <v>386.14</v>
      </c>
      <c r="E8" s="11">
        <v>62.31</v>
      </c>
      <c r="F8" s="11">
        <v>9.67</v>
      </c>
      <c r="G8" s="11">
        <v>123.94</v>
      </c>
      <c r="H8" s="11">
        <v>52.06</v>
      </c>
      <c r="I8" s="11">
        <v>3747.08</v>
      </c>
      <c r="J8" s="11"/>
      <c r="K8" s="11"/>
      <c r="L8" s="11"/>
      <c r="M8" s="2">
        <f t="shared" si="0"/>
        <v>0</v>
      </c>
      <c r="N8">
        <v>81.62</v>
      </c>
      <c r="O8">
        <v>0</v>
      </c>
      <c r="P8">
        <f t="shared" ref="P8:P26" si="1">N8*0.42</f>
        <v>34.2804</v>
      </c>
    </row>
    <row r="9" spans="2:16" x14ac:dyDescent="0.35">
      <c r="C9" s="1">
        <v>2.8</v>
      </c>
      <c r="D9" s="11">
        <v>436.63</v>
      </c>
      <c r="E9" s="11">
        <v>70.459999999999994</v>
      </c>
      <c r="F9" s="11">
        <v>9.2100000000000009</v>
      </c>
      <c r="G9" s="11">
        <v>140.13999999999999</v>
      </c>
      <c r="H9" s="11">
        <v>58.86</v>
      </c>
      <c r="I9" s="11">
        <v>3864.16</v>
      </c>
      <c r="J9" s="11"/>
      <c r="K9" s="11"/>
      <c r="L9" s="11"/>
      <c r="M9" s="2">
        <f t="shared" si="0"/>
        <v>0</v>
      </c>
      <c r="N9">
        <v>123.94</v>
      </c>
      <c r="O9">
        <v>0</v>
      </c>
      <c r="P9">
        <f t="shared" si="1"/>
        <v>52.0548</v>
      </c>
    </row>
    <row r="10" spans="2:16" x14ac:dyDescent="0.35">
      <c r="C10" s="1">
        <v>2.9</v>
      </c>
      <c r="D10" s="11">
        <v>441.08</v>
      </c>
      <c r="E10" s="11">
        <v>71.180000000000007</v>
      </c>
      <c r="F10" s="11">
        <v>9.18</v>
      </c>
      <c r="G10" s="11">
        <v>141.57</v>
      </c>
      <c r="H10" s="11">
        <v>59.46</v>
      </c>
      <c r="I10" s="11">
        <v>3903.6</v>
      </c>
      <c r="J10" s="11"/>
      <c r="K10" s="11"/>
      <c r="L10" s="11"/>
      <c r="M10" s="2">
        <f t="shared" si="0"/>
        <v>0</v>
      </c>
      <c r="N10">
        <v>140.13999999999999</v>
      </c>
      <c r="O10">
        <v>0</v>
      </c>
      <c r="P10">
        <f t="shared" si="1"/>
        <v>58.858799999999995</v>
      </c>
    </row>
    <row r="11" spans="2:16" x14ac:dyDescent="0.35">
      <c r="C11" s="1">
        <v>3</v>
      </c>
      <c r="D11" s="11">
        <v>463.41</v>
      </c>
      <c r="E11" s="11">
        <v>74.78</v>
      </c>
      <c r="F11" s="11">
        <v>8.98</v>
      </c>
      <c r="G11" s="11">
        <v>148.74</v>
      </c>
      <c r="H11" s="11">
        <v>62.47</v>
      </c>
      <c r="I11" s="11">
        <v>4101.2299999999996</v>
      </c>
      <c r="J11" s="12">
        <v>2.0630000000000002</v>
      </c>
      <c r="K11" s="12">
        <v>0.13400000000000001</v>
      </c>
      <c r="L11" s="12">
        <v>0.28100000000000003</v>
      </c>
      <c r="M11" s="2">
        <f t="shared" si="0"/>
        <v>2.4780000000000002</v>
      </c>
      <c r="N11">
        <v>141.57</v>
      </c>
      <c r="O11">
        <v>0</v>
      </c>
      <c r="P11">
        <f t="shared" si="1"/>
        <v>59.459399999999995</v>
      </c>
    </row>
    <row r="12" spans="2:16" x14ac:dyDescent="0.35">
      <c r="C12" s="1">
        <v>3.5</v>
      </c>
      <c r="D12" s="11">
        <v>540.64</v>
      </c>
      <c r="E12" s="20">
        <f>D12*0.16127</f>
        <v>87.1890128</v>
      </c>
      <c r="F12" s="11">
        <v>8.2899999999999991</v>
      </c>
      <c r="G12" s="11">
        <v>173.53</v>
      </c>
      <c r="H12" s="20">
        <f>G12*0.42</f>
        <v>72.882599999999996</v>
      </c>
      <c r="I12" s="11">
        <v>4784.67</v>
      </c>
      <c r="J12" s="12">
        <v>2.2589999999999999</v>
      </c>
      <c r="K12" s="12">
        <v>0.125</v>
      </c>
      <c r="L12" s="12">
        <v>0.249</v>
      </c>
      <c r="M12" s="2">
        <f t="shared" si="0"/>
        <v>2.633</v>
      </c>
      <c r="N12">
        <v>148.74</v>
      </c>
      <c r="O12">
        <v>0</v>
      </c>
      <c r="P12">
        <f t="shared" si="1"/>
        <v>62.470800000000004</v>
      </c>
    </row>
    <row r="13" spans="2:16" x14ac:dyDescent="0.35">
      <c r="C13" s="1">
        <v>4</v>
      </c>
      <c r="D13" s="11">
        <v>599.76</v>
      </c>
      <c r="E13" s="20">
        <f>D13*0.16127</f>
        <v>96.723295199999995</v>
      </c>
      <c r="F13" s="11">
        <v>7.75</v>
      </c>
      <c r="G13" s="11">
        <v>192.5</v>
      </c>
      <c r="H13" s="11">
        <f>G13*0.42</f>
        <v>80.849999999999994</v>
      </c>
      <c r="I13" s="11">
        <v>5307.88</v>
      </c>
      <c r="J13" s="12">
        <v>2.4700000000000002</v>
      </c>
      <c r="K13" s="12">
        <v>0.113</v>
      </c>
      <c r="L13" s="11">
        <v>0.20699999999999999</v>
      </c>
      <c r="M13" s="2">
        <f t="shared" si="0"/>
        <v>2.79</v>
      </c>
      <c r="N13">
        <v>173.53</v>
      </c>
      <c r="O13">
        <v>0</v>
      </c>
      <c r="P13">
        <f t="shared" si="1"/>
        <v>72.882599999999996</v>
      </c>
    </row>
    <row r="14" spans="2:16" x14ac:dyDescent="0.35">
      <c r="C14" s="1">
        <v>4.5</v>
      </c>
      <c r="D14" s="11">
        <v>664.94</v>
      </c>
      <c r="E14" s="20">
        <f>D14*0.16127</f>
        <v>107.2348738</v>
      </c>
      <c r="F14" s="11">
        <v>7.14</v>
      </c>
      <c r="G14" s="11">
        <v>213.42</v>
      </c>
      <c r="H14" s="20">
        <f t="shared" ref="H14:H26" si="2">G14*0.42</f>
        <v>89.636399999999995</v>
      </c>
      <c r="I14" s="11">
        <v>5884.72</v>
      </c>
      <c r="J14" s="12">
        <v>2.6150000000000002</v>
      </c>
      <c r="K14" s="12">
        <v>0.108</v>
      </c>
      <c r="L14" s="11">
        <v>0.189</v>
      </c>
      <c r="M14" s="2">
        <f t="shared" si="0"/>
        <v>2.9120000000000004</v>
      </c>
      <c r="N14">
        <v>192.5</v>
      </c>
      <c r="O14">
        <v>0</v>
      </c>
      <c r="P14">
        <f t="shared" si="1"/>
        <v>80.849999999999994</v>
      </c>
    </row>
    <row r="15" spans="2:16" x14ac:dyDescent="0.35">
      <c r="C15" s="1">
        <v>5</v>
      </c>
      <c r="D15" s="11">
        <v>737.37</v>
      </c>
      <c r="E15" s="20">
        <f>D15*0.16127</f>
        <v>118.91565989999999</v>
      </c>
      <c r="F15" s="11">
        <v>6.75</v>
      </c>
      <c r="G15" s="11">
        <v>236.67</v>
      </c>
      <c r="H15" s="20">
        <f t="shared" si="2"/>
        <v>99.401399999999995</v>
      </c>
      <c r="I15" s="11">
        <v>6525.7</v>
      </c>
      <c r="J15" s="12">
        <v>2.99</v>
      </c>
      <c r="K15" s="12">
        <v>0.106</v>
      </c>
      <c r="L15" s="12">
        <v>0.17699999999999999</v>
      </c>
      <c r="M15" s="2">
        <f t="shared" si="0"/>
        <v>3.2730000000000001</v>
      </c>
      <c r="N15">
        <v>213.42</v>
      </c>
      <c r="O15">
        <v>0</v>
      </c>
      <c r="P15">
        <f t="shared" si="1"/>
        <v>89.636399999999995</v>
      </c>
    </row>
    <row r="16" spans="2:16" x14ac:dyDescent="0.35">
      <c r="C16" s="1">
        <v>5.5</v>
      </c>
      <c r="D16" s="11">
        <v>798.84</v>
      </c>
      <c r="E16" s="20">
        <f>D16*0.16127</f>
        <v>128.8289268</v>
      </c>
      <c r="F16" s="11">
        <v>6.23</v>
      </c>
      <c r="G16" s="11">
        <v>256.39999999999998</v>
      </c>
      <c r="H16" s="20">
        <f t="shared" si="2"/>
        <v>107.68799999999999</v>
      </c>
      <c r="I16" s="11">
        <v>7069.77</v>
      </c>
      <c r="J16" s="12">
        <v>2.992</v>
      </c>
      <c r="K16" s="12">
        <v>0.10299999999999999</v>
      </c>
      <c r="L16" s="12">
        <v>0.16800000000000001</v>
      </c>
      <c r="M16" s="2">
        <f t="shared" si="0"/>
        <v>3.2630000000000003</v>
      </c>
      <c r="N16">
        <v>236.67</v>
      </c>
      <c r="O16">
        <v>0</v>
      </c>
      <c r="P16">
        <f t="shared" si="1"/>
        <v>99.401399999999995</v>
      </c>
    </row>
    <row r="17" spans="1:16" x14ac:dyDescent="0.35">
      <c r="C17" s="1">
        <v>6</v>
      </c>
      <c r="D17" s="11">
        <v>826.58</v>
      </c>
      <c r="E17" s="20">
        <f>D17*0.16127</f>
        <v>133.3025566</v>
      </c>
      <c r="F17" s="11">
        <v>5.99</v>
      </c>
      <c r="G17" s="11">
        <v>265.31</v>
      </c>
      <c r="H17" s="20">
        <f t="shared" si="2"/>
        <v>111.4302</v>
      </c>
      <c r="I17" s="11">
        <v>7315.27</v>
      </c>
      <c r="J17" s="12">
        <v>3.0609999999999999</v>
      </c>
      <c r="K17" s="12">
        <v>0.10299999999999999</v>
      </c>
      <c r="L17" s="12">
        <v>0.16400000000000001</v>
      </c>
      <c r="M17" s="2">
        <f t="shared" si="0"/>
        <v>3.3280000000000003</v>
      </c>
      <c r="N17">
        <v>256.39999999999998</v>
      </c>
      <c r="O17">
        <v>0</v>
      </c>
      <c r="P17">
        <f t="shared" si="1"/>
        <v>107.68799999999999</v>
      </c>
    </row>
    <row r="18" spans="1:16" x14ac:dyDescent="0.35">
      <c r="C18" s="1">
        <v>6.5</v>
      </c>
      <c r="D18" s="11">
        <v>849.11</v>
      </c>
      <c r="E18" s="20">
        <f>D18*0.16127</f>
        <v>136.93596969999999</v>
      </c>
      <c r="F18" s="11">
        <v>5.79</v>
      </c>
      <c r="G18" s="11">
        <v>272.54000000000002</v>
      </c>
      <c r="H18" s="20">
        <f t="shared" si="2"/>
        <v>114.46680000000001</v>
      </c>
      <c r="I18" s="11">
        <v>7514.63</v>
      </c>
      <c r="J18" s="12"/>
      <c r="K18" s="12"/>
      <c r="L18" s="12"/>
      <c r="M18" s="2">
        <f>J18+K18+L18</f>
        <v>0</v>
      </c>
      <c r="N18">
        <v>265.31</v>
      </c>
      <c r="O18">
        <f>L33*0.42</f>
        <v>0</v>
      </c>
      <c r="P18">
        <f t="shared" si="1"/>
        <v>111.4302</v>
      </c>
    </row>
    <row r="19" spans="1:16" x14ac:dyDescent="0.35">
      <c r="C19" s="1">
        <v>7</v>
      </c>
      <c r="D19" s="11">
        <v>871.6</v>
      </c>
      <c r="E19" s="20">
        <f>D19*0.16127</f>
        <v>140.56293199999999</v>
      </c>
      <c r="F19" s="11">
        <v>5.58</v>
      </c>
      <c r="G19" s="11">
        <v>279.76</v>
      </c>
      <c r="H19" s="20">
        <f t="shared" si="2"/>
        <v>117.49919999999999</v>
      </c>
      <c r="I19" s="11">
        <v>7713.68</v>
      </c>
      <c r="J19" s="12">
        <v>3.2170000000000001</v>
      </c>
      <c r="K19" s="12">
        <v>0.10299999999999999</v>
      </c>
      <c r="L19" s="12">
        <v>0.16300000000000001</v>
      </c>
      <c r="M19" s="2">
        <f>J19+K19+L19</f>
        <v>3.4830000000000001</v>
      </c>
      <c r="N19">
        <v>272.54000000000002</v>
      </c>
      <c r="O19">
        <f>(O18+O20)/2</f>
        <v>0</v>
      </c>
      <c r="P19">
        <f t="shared" si="1"/>
        <v>114.46680000000001</v>
      </c>
    </row>
    <row r="20" spans="1:16" x14ac:dyDescent="0.35">
      <c r="C20" s="1">
        <v>7.5</v>
      </c>
      <c r="D20" s="11">
        <v>884.78</v>
      </c>
      <c r="E20" s="20">
        <f>D20*0.16127</f>
        <v>142.68847059999999</v>
      </c>
      <c r="F20" s="11">
        <v>5.45</v>
      </c>
      <c r="G20" s="11">
        <v>283.99</v>
      </c>
      <c r="H20" s="20">
        <f t="shared" si="2"/>
        <v>119.2758</v>
      </c>
      <c r="I20" s="11">
        <v>7830.28</v>
      </c>
      <c r="J20" s="11"/>
      <c r="K20" s="11"/>
      <c r="L20" s="11"/>
      <c r="M20" s="2">
        <f>J20+K20+L20</f>
        <v>0</v>
      </c>
      <c r="N20">
        <v>279.76</v>
      </c>
      <c r="O20">
        <f>L34*0.42</f>
        <v>0</v>
      </c>
      <c r="P20">
        <f t="shared" si="1"/>
        <v>117.49919999999999</v>
      </c>
    </row>
    <row r="21" spans="1:16" x14ac:dyDescent="0.35">
      <c r="C21" s="1">
        <v>8</v>
      </c>
      <c r="D21" s="11">
        <v>892.02</v>
      </c>
      <c r="E21" s="20">
        <f>D21*0.16127</f>
        <v>143.85606540000001</v>
      </c>
      <c r="F21" s="11">
        <v>5.39</v>
      </c>
      <c r="G21" s="11">
        <v>286.31</v>
      </c>
      <c r="H21" s="20">
        <f t="shared" si="2"/>
        <v>120.25019999999999</v>
      </c>
      <c r="I21" s="11">
        <v>7894.37</v>
      </c>
      <c r="J21" s="12">
        <v>3.35</v>
      </c>
      <c r="K21" s="12">
        <v>0.104</v>
      </c>
      <c r="L21" s="12">
        <v>0.16300000000000001</v>
      </c>
      <c r="M21" s="2">
        <f t="shared" si="0"/>
        <v>3.617</v>
      </c>
      <c r="N21">
        <v>283.99</v>
      </c>
      <c r="O21">
        <f>(O20+O22)/2</f>
        <v>0</v>
      </c>
      <c r="P21">
        <f t="shared" si="1"/>
        <v>119.2758</v>
      </c>
    </row>
    <row r="22" spans="1:16" x14ac:dyDescent="0.35">
      <c r="C22" s="1">
        <v>8.5</v>
      </c>
      <c r="D22" s="11">
        <v>898.47</v>
      </c>
      <c r="E22" s="20">
        <f>D22*0.16127</f>
        <v>144.8962569</v>
      </c>
      <c r="F22" s="11">
        <v>5.34</v>
      </c>
      <c r="G22" s="11">
        <v>288.38</v>
      </c>
      <c r="H22" s="20">
        <f t="shared" si="2"/>
        <v>121.11959999999999</v>
      </c>
      <c r="I22" s="11">
        <v>7951.48</v>
      </c>
      <c r="J22" s="11"/>
      <c r="K22" s="11"/>
      <c r="L22" s="11"/>
      <c r="M22" s="2">
        <f t="shared" si="0"/>
        <v>0</v>
      </c>
      <c r="N22">
        <v>286.31</v>
      </c>
      <c r="O22">
        <f>L35*0.42</f>
        <v>0</v>
      </c>
      <c r="P22">
        <f t="shared" si="1"/>
        <v>120.25019999999999</v>
      </c>
    </row>
    <row r="23" spans="1:16" x14ac:dyDescent="0.35">
      <c r="C23" s="1">
        <v>9</v>
      </c>
      <c r="D23" s="11">
        <v>902.83</v>
      </c>
      <c r="E23" s="20">
        <f>D23*0.16127</f>
        <v>145.59939410000001</v>
      </c>
      <c r="F23" s="11">
        <v>5.3</v>
      </c>
      <c r="G23" s="11">
        <v>289.77999999999997</v>
      </c>
      <c r="H23" s="20">
        <f t="shared" si="2"/>
        <v>121.70759999999999</v>
      </c>
      <c r="I23" s="11">
        <v>7990.11</v>
      </c>
      <c r="J23" s="12">
        <v>3.3380000000000001</v>
      </c>
      <c r="K23" s="12">
        <v>0.10299999999999999</v>
      </c>
      <c r="L23" s="12">
        <v>0.16200000000000001</v>
      </c>
      <c r="M23" s="2">
        <f t="shared" si="0"/>
        <v>3.6030000000000002</v>
      </c>
      <c r="N23">
        <v>288.38</v>
      </c>
      <c r="O23">
        <f>(O22+O24)/2</f>
        <v>0</v>
      </c>
      <c r="P23">
        <f t="shared" si="1"/>
        <v>121.11959999999999</v>
      </c>
    </row>
    <row r="24" spans="1:16" x14ac:dyDescent="0.35">
      <c r="C24" s="1">
        <v>9.5</v>
      </c>
      <c r="D24" s="11">
        <v>906.29</v>
      </c>
      <c r="E24" s="20">
        <f>D24*0.16127</f>
        <v>146.15738829999998</v>
      </c>
      <c r="F24" s="11">
        <v>5.26</v>
      </c>
      <c r="G24" s="11">
        <v>290.89</v>
      </c>
      <c r="H24" s="20">
        <f t="shared" si="2"/>
        <v>122.17379999999999</v>
      </c>
      <c r="I24" s="11">
        <v>8020.7</v>
      </c>
      <c r="J24" s="11"/>
      <c r="K24" s="11"/>
      <c r="L24" s="11"/>
      <c r="M24" s="2">
        <f>J24+K24+L24</f>
        <v>0</v>
      </c>
      <c r="N24">
        <v>289.77999999999997</v>
      </c>
      <c r="O24">
        <f>L36*0.42</f>
        <v>0</v>
      </c>
      <c r="P24">
        <f t="shared" si="1"/>
        <v>121.70759999999999</v>
      </c>
    </row>
    <row r="25" spans="1:16" x14ac:dyDescent="0.35">
      <c r="C25" s="1">
        <v>10</v>
      </c>
      <c r="D25" s="11">
        <v>908.25</v>
      </c>
      <c r="E25" s="20">
        <f>D25*0.16127</f>
        <v>146.4734775</v>
      </c>
      <c r="F25" s="11">
        <v>5.24</v>
      </c>
      <c r="G25" s="11">
        <v>291.52</v>
      </c>
      <c r="H25" s="20">
        <f t="shared" si="2"/>
        <v>122.43839999999999</v>
      </c>
      <c r="I25" s="11">
        <v>8038.04</v>
      </c>
      <c r="J25" s="12">
        <v>3.3380000000000001</v>
      </c>
      <c r="K25" s="12">
        <v>0.10299999999999999</v>
      </c>
      <c r="L25" s="12">
        <v>0.161</v>
      </c>
      <c r="M25" s="2">
        <f t="shared" si="0"/>
        <v>3.6020000000000003</v>
      </c>
      <c r="N25">
        <v>290.89</v>
      </c>
      <c r="O25">
        <f>(O24+O26)/2</f>
        <v>0</v>
      </c>
      <c r="P25">
        <f t="shared" si="1"/>
        <v>122.17379999999999</v>
      </c>
    </row>
    <row r="26" spans="1:16" ht="15" thickBot="1" x14ac:dyDescent="0.4">
      <c r="C26" s="4">
        <v>30</v>
      </c>
      <c r="D26" s="5">
        <v>921.54</v>
      </c>
      <c r="E26" s="6">
        <f>D26*0.16127</f>
        <v>148.61675579999999</v>
      </c>
      <c r="F26" s="5">
        <v>5.27</v>
      </c>
      <c r="G26" s="5">
        <v>295.79000000000002</v>
      </c>
      <c r="H26" s="6">
        <f t="shared" si="2"/>
        <v>124.23180000000001</v>
      </c>
      <c r="I26" s="5">
        <v>8155.65</v>
      </c>
      <c r="J26" s="5"/>
      <c r="K26" s="5"/>
      <c r="L26" s="5"/>
      <c r="M26" s="7">
        <f t="shared" si="0"/>
        <v>0</v>
      </c>
      <c r="N26">
        <v>291.52</v>
      </c>
      <c r="O26">
        <f>L37*0.42</f>
        <v>0</v>
      </c>
      <c r="P26">
        <f t="shared" si="1"/>
        <v>122.43839999999999</v>
      </c>
    </row>
    <row r="28" spans="1:16" ht="15" thickBot="1" x14ac:dyDescent="0.4"/>
    <row r="29" spans="1:16" x14ac:dyDescent="0.35">
      <c r="A29" s="14"/>
      <c r="B29" s="15" t="s">
        <v>51</v>
      </c>
      <c r="C29" s="15" t="s">
        <v>43</v>
      </c>
      <c r="D29" s="15" t="s">
        <v>2</v>
      </c>
      <c r="E29" s="15" t="s">
        <v>8</v>
      </c>
      <c r="F29" s="15" t="s">
        <v>0</v>
      </c>
      <c r="G29" s="15" t="s">
        <v>10</v>
      </c>
      <c r="H29" s="15" t="s">
        <v>11</v>
      </c>
      <c r="I29" s="15" t="s">
        <v>17</v>
      </c>
      <c r="J29" s="21" t="s">
        <v>31</v>
      </c>
      <c r="K29" s="21" t="s">
        <v>28</v>
      </c>
      <c r="L29" s="21" t="s">
        <v>29</v>
      </c>
      <c r="M29" s="22" t="s">
        <v>30</v>
      </c>
    </row>
    <row r="30" spans="1:16" x14ac:dyDescent="0.35">
      <c r="A30" s="1" t="s">
        <v>18</v>
      </c>
      <c r="B30" s="11" t="s">
        <v>52</v>
      </c>
      <c r="C30" s="11">
        <v>2077.5</v>
      </c>
      <c r="D30" s="11">
        <v>0</v>
      </c>
      <c r="E30" s="11">
        <v>0</v>
      </c>
      <c r="F30" s="11">
        <v>13.18</v>
      </c>
      <c r="G30" s="11">
        <v>0</v>
      </c>
      <c r="H30" s="11">
        <f>G30*0.42</f>
        <v>0</v>
      </c>
      <c r="I30" s="11">
        <v>0</v>
      </c>
      <c r="J30" s="11">
        <v>0</v>
      </c>
      <c r="K30" s="11">
        <v>0</v>
      </c>
      <c r="L30" s="11">
        <v>0</v>
      </c>
      <c r="M30" s="2">
        <v>0</v>
      </c>
    </row>
    <row r="31" spans="1:16" x14ac:dyDescent="0.35">
      <c r="A31" s="1" t="s">
        <v>18</v>
      </c>
      <c r="B31" s="11" t="s">
        <v>45</v>
      </c>
      <c r="C31" s="11">
        <f>C30*0.75</f>
        <v>1558.125</v>
      </c>
      <c r="D31" s="11">
        <v>0</v>
      </c>
      <c r="E31" s="11">
        <v>0</v>
      </c>
      <c r="F31" s="11">
        <v>13.18</v>
      </c>
      <c r="G31" s="11">
        <v>0</v>
      </c>
      <c r="H31" s="11">
        <f t="shared" ref="H31:H50" si="3">G31*0.42</f>
        <v>0</v>
      </c>
      <c r="I31" s="11">
        <v>0</v>
      </c>
      <c r="J31" s="11">
        <v>0</v>
      </c>
      <c r="K31" s="11">
        <v>0</v>
      </c>
      <c r="L31" s="11">
        <v>0</v>
      </c>
      <c r="M31" s="2">
        <v>0</v>
      </c>
    </row>
    <row r="32" spans="1:16" x14ac:dyDescent="0.35">
      <c r="A32" s="1" t="s">
        <v>18</v>
      </c>
      <c r="B32" s="11" t="s">
        <v>46</v>
      </c>
      <c r="C32" s="11">
        <f>C30*1.25</f>
        <v>2596.875</v>
      </c>
      <c r="D32" s="11">
        <v>0</v>
      </c>
      <c r="E32" s="11">
        <v>0</v>
      </c>
      <c r="F32" s="11">
        <v>13.18</v>
      </c>
      <c r="G32" s="11">
        <v>0</v>
      </c>
      <c r="H32" s="11">
        <f t="shared" si="3"/>
        <v>0</v>
      </c>
      <c r="I32" s="11">
        <v>0</v>
      </c>
      <c r="J32" s="11">
        <v>0</v>
      </c>
      <c r="K32" s="11">
        <v>0</v>
      </c>
      <c r="L32" s="11">
        <v>0</v>
      </c>
      <c r="M32" s="2">
        <v>0</v>
      </c>
    </row>
    <row r="33" spans="1:13" x14ac:dyDescent="0.35">
      <c r="A33" s="1" t="s">
        <v>41</v>
      </c>
      <c r="B33" s="11" t="s">
        <v>52</v>
      </c>
      <c r="C33" s="11" t="s">
        <v>47</v>
      </c>
      <c r="D33" s="11">
        <v>0</v>
      </c>
      <c r="E33" s="11">
        <v>0</v>
      </c>
      <c r="F33" s="11">
        <v>13.18</v>
      </c>
      <c r="G33" s="11">
        <v>0</v>
      </c>
      <c r="H33" s="11">
        <f t="shared" si="3"/>
        <v>0</v>
      </c>
      <c r="I33" s="11">
        <v>0</v>
      </c>
      <c r="J33" s="11">
        <v>0</v>
      </c>
      <c r="K33" s="11">
        <v>0</v>
      </c>
      <c r="L33" s="11">
        <v>0</v>
      </c>
      <c r="M33" s="2">
        <v>0</v>
      </c>
    </row>
    <row r="34" spans="1:13" x14ac:dyDescent="0.35">
      <c r="A34" s="1" t="s">
        <v>41</v>
      </c>
      <c r="B34" s="11" t="s">
        <v>45</v>
      </c>
      <c r="C34" s="11" t="s">
        <v>48</v>
      </c>
      <c r="D34" s="11">
        <v>0</v>
      </c>
      <c r="E34" s="11">
        <v>0</v>
      </c>
      <c r="F34" s="11">
        <v>13.18</v>
      </c>
      <c r="G34" s="11">
        <v>0</v>
      </c>
      <c r="H34" s="11">
        <f t="shared" si="3"/>
        <v>0</v>
      </c>
      <c r="I34" s="11">
        <v>0</v>
      </c>
      <c r="J34" s="11">
        <v>0</v>
      </c>
      <c r="K34" s="11">
        <v>0</v>
      </c>
      <c r="L34" s="11">
        <v>0</v>
      </c>
      <c r="M34" s="2">
        <v>0</v>
      </c>
    </row>
    <row r="35" spans="1:13" x14ac:dyDescent="0.35">
      <c r="A35" s="1" t="s">
        <v>41</v>
      </c>
      <c r="B35" s="23" t="s">
        <v>46</v>
      </c>
      <c r="C35" s="11" t="s">
        <v>49</v>
      </c>
      <c r="D35" s="11">
        <v>0</v>
      </c>
      <c r="E35" s="11">
        <v>0</v>
      </c>
      <c r="F35" s="11">
        <v>13.18</v>
      </c>
      <c r="G35" s="11">
        <v>0</v>
      </c>
      <c r="H35" s="11">
        <f t="shared" si="3"/>
        <v>0</v>
      </c>
      <c r="I35" s="11">
        <v>0</v>
      </c>
      <c r="J35" s="11">
        <v>0</v>
      </c>
      <c r="K35" s="11">
        <v>0</v>
      </c>
      <c r="L35" s="11">
        <v>0</v>
      </c>
      <c r="M35" s="2">
        <v>0</v>
      </c>
    </row>
    <row r="36" spans="1:13" x14ac:dyDescent="0.35">
      <c r="A36" s="1" t="s">
        <v>42</v>
      </c>
      <c r="B36" s="11" t="s">
        <v>52</v>
      </c>
      <c r="C36" s="11">
        <v>5435</v>
      </c>
      <c r="D36" s="11">
        <v>0</v>
      </c>
      <c r="E36" s="11">
        <v>0</v>
      </c>
      <c r="F36" s="11">
        <v>13.18</v>
      </c>
      <c r="G36" s="11">
        <v>0</v>
      </c>
      <c r="H36" s="11">
        <f t="shared" si="3"/>
        <v>0</v>
      </c>
      <c r="I36" s="11">
        <v>0</v>
      </c>
      <c r="J36" s="11">
        <v>0</v>
      </c>
      <c r="K36" s="11">
        <v>0</v>
      </c>
      <c r="L36" s="11">
        <v>0</v>
      </c>
      <c r="M36" s="2">
        <v>0</v>
      </c>
    </row>
    <row r="37" spans="1:13" x14ac:dyDescent="0.35">
      <c r="A37" s="1" t="s">
        <v>42</v>
      </c>
      <c r="B37" s="11" t="s">
        <v>45</v>
      </c>
      <c r="C37" s="11">
        <f>C36*0.75</f>
        <v>4076.25</v>
      </c>
      <c r="D37" s="11">
        <v>0</v>
      </c>
      <c r="E37" s="11">
        <v>0</v>
      </c>
      <c r="F37" s="11">
        <v>13.18</v>
      </c>
      <c r="G37" s="11">
        <v>0</v>
      </c>
      <c r="H37" s="11">
        <f t="shared" si="3"/>
        <v>0</v>
      </c>
      <c r="I37" s="11">
        <v>0</v>
      </c>
      <c r="J37" s="11">
        <v>0</v>
      </c>
      <c r="K37" s="11">
        <v>0</v>
      </c>
      <c r="L37" s="11">
        <v>0</v>
      </c>
      <c r="M37" s="2">
        <v>0</v>
      </c>
    </row>
    <row r="38" spans="1:13" x14ac:dyDescent="0.35">
      <c r="A38" s="1" t="s">
        <v>42</v>
      </c>
      <c r="B38" s="11" t="s">
        <v>46</v>
      </c>
      <c r="C38" s="11">
        <f>C36*1.25</f>
        <v>6793.75</v>
      </c>
      <c r="D38" s="11">
        <v>0</v>
      </c>
      <c r="E38" s="11">
        <v>0</v>
      </c>
      <c r="F38" s="11">
        <v>13.18</v>
      </c>
      <c r="G38" s="11">
        <v>0</v>
      </c>
      <c r="H38" s="11">
        <f t="shared" si="3"/>
        <v>0</v>
      </c>
      <c r="I38" s="11">
        <v>0</v>
      </c>
      <c r="J38" s="11">
        <v>0</v>
      </c>
      <c r="K38" s="11">
        <v>0</v>
      </c>
      <c r="L38" s="11">
        <v>0</v>
      </c>
      <c r="M38" s="2">
        <v>0</v>
      </c>
    </row>
    <row r="39" spans="1:13" x14ac:dyDescent="0.35">
      <c r="A39" s="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2"/>
    </row>
    <row r="40" spans="1:13" x14ac:dyDescent="0.35">
      <c r="A40" s="1"/>
      <c r="B40" s="11" t="s">
        <v>50</v>
      </c>
      <c r="C40" s="11" t="s">
        <v>43</v>
      </c>
      <c r="D40" s="11" t="s">
        <v>2</v>
      </c>
      <c r="E40" s="11" t="s">
        <v>8</v>
      </c>
      <c r="F40" s="11" t="s">
        <v>0</v>
      </c>
      <c r="G40" s="11" t="s">
        <v>10</v>
      </c>
      <c r="H40" s="11" t="s">
        <v>11</v>
      </c>
      <c r="I40" s="11" t="s">
        <v>17</v>
      </c>
      <c r="J40" s="12" t="s">
        <v>31</v>
      </c>
      <c r="K40" s="12" t="s">
        <v>28</v>
      </c>
      <c r="L40" s="12" t="s">
        <v>29</v>
      </c>
      <c r="M40" s="24" t="s">
        <v>30</v>
      </c>
    </row>
    <row r="41" spans="1:13" x14ac:dyDescent="0.35">
      <c r="A41" s="1" t="s">
        <v>18</v>
      </c>
      <c r="B41" s="11" t="s">
        <v>45</v>
      </c>
      <c r="C41" s="11">
        <f>C42*0.75</f>
        <v>1558.125</v>
      </c>
      <c r="D41" s="11">
        <v>612.44000000000005</v>
      </c>
      <c r="E41" s="11">
        <v>98.83</v>
      </c>
      <c r="F41" s="11">
        <v>7.59</v>
      </c>
      <c r="G41" s="11">
        <v>196.57</v>
      </c>
      <c r="H41" s="11">
        <f>G41*0.42</f>
        <v>82.559399999999997</v>
      </c>
      <c r="I41" s="12">
        <v>5420.1</v>
      </c>
      <c r="J41" s="12">
        <v>2.4590000000000001</v>
      </c>
      <c r="K41" s="12">
        <v>0.10100000000000001</v>
      </c>
      <c r="L41" s="12">
        <v>0.20200000000000001</v>
      </c>
      <c r="M41" s="2">
        <f>J41+K41+L41</f>
        <v>2.762</v>
      </c>
    </row>
    <row r="42" spans="1:13" x14ac:dyDescent="0.35">
      <c r="A42" s="1" t="s">
        <v>18</v>
      </c>
      <c r="B42" s="11" t="s">
        <v>52</v>
      </c>
      <c r="C42" s="11">
        <v>2077.5</v>
      </c>
      <c r="D42" s="11">
        <v>599.76</v>
      </c>
      <c r="E42" s="20">
        <f>D42*0.16127</f>
        <v>96.723295199999995</v>
      </c>
      <c r="F42" s="11">
        <v>7.75</v>
      </c>
      <c r="G42" s="11">
        <v>192.5</v>
      </c>
      <c r="H42" s="11">
        <f>G42*0.42</f>
        <v>80.849999999999994</v>
      </c>
      <c r="I42" s="11">
        <v>5307.88</v>
      </c>
      <c r="J42" s="12">
        <v>2.4700000000000002</v>
      </c>
      <c r="K42" s="12">
        <v>0.113</v>
      </c>
      <c r="L42" s="11">
        <v>0.20699999999999999</v>
      </c>
      <c r="M42" s="2">
        <f>J42+K42+L42</f>
        <v>2.79</v>
      </c>
    </row>
    <row r="43" spans="1:13" x14ac:dyDescent="0.35">
      <c r="A43" s="1" t="s">
        <v>18</v>
      </c>
      <c r="B43" s="11" t="s">
        <v>46</v>
      </c>
      <c r="C43" s="11">
        <f>C42*1.25</f>
        <v>2596.875</v>
      </c>
      <c r="D43" s="11">
        <v>595.04999999999995</v>
      </c>
      <c r="E43" s="11">
        <v>96.02</v>
      </c>
      <c r="F43" s="11">
        <v>7.76</v>
      </c>
      <c r="G43" s="11">
        <v>190.99</v>
      </c>
      <c r="H43" s="11">
        <f>G43*0.42</f>
        <v>80.215800000000002</v>
      </c>
      <c r="I43" s="12">
        <v>5266.17</v>
      </c>
      <c r="J43" s="12">
        <v>2.54</v>
      </c>
      <c r="K43" s="12">
        <v>0.124</v>
      </c>
      <c r="L43" s="12">
        <v>0.20799999999999999</v>
      </c>
      <c r="M43" s="2">
        <f>J43+K43+L43</f>
        <v>2.8720000000000003</v>
      </c>
    </row>
    <row r="44" spans="1:13" x14ac:dyDescent="0.35">
      <c r="A44" s="1" t="s">
        <v>41</v>
      </c>
      <c r="B44" s="11" t="s">
        <v>45</v>
      </c>
      <c r="C44" s="11" t="s">
        <v>48</v>
      </c>
      <c r="D44" s="11">
        <v>671.23</v>
      </c>
      <c r="E44" s="11">
        <v>108.31</v>
      </c>
      <c r="F44" s="11">
        <v>7.31</v>
      </c>
      <c r="G44" s="11">
        <v>215.45</v>
      </c>
      <c r="H44" s="11">
        <f>G44*0.42</f>
        <v>90.48899999999999</v>
      </c>
      <c r="I44" s="12">
        <v>5940.44</v>
      </c>
      <c r="J44" s="12">
        <v>2.4969999999999999</v>
      </c>
      <c r="K44" s="12">
        <v>0.108</v>
      </c>
      <c r="L44" s="12">
        <v>0.189</v>
      </c>
      <c r="M44" s="2">
        <f>J44+K44+L44</f>
        <v>2.794</v>
      </c>
    </row>
    <row r="45" spans="1:13" x14ac:dyDescent="0.35">
      <c r="A45" s="1" t="s">
        <v>41</v>
      </c>
      <c r="B45" s="11" t="s">
        <v>52</v>
      </c>
      <c r="C45" s="11" t="s">
        <v>47</v>
      </c>
      <c r="D45" s="11">
        <v>599.76</v>
      </c>
      <c r="E45" s="20">
        <f>D45*0.16127</f>
        <v>96.723295199999995</v>
      </c>
      <c r="F45" s="11">
        <v>7.75</v>
      </c>
      <c r="G45" s="11">
        <v>192.5</v>
      </c>
      <c r="H45" s="11">
        <f>G45*0.42</f>
        <v>80.849999999999994</v>
      </c>
      <c r="I45" s="11">
        <v>5307.88</v>
      </c>
      <c r="J45" s="12">
        <v>2.4700000000000002</v>
      </c>
      <c r="K45" s="12">
        <v>0.113</v>
      </c>
      <c r="L45" s="11">
        <v>0.20699999999999999</v>
      </c>
      <c r="M45" s="2">
        <f t="shared" ref="M45:M47" si="4">J45+K45+L45</f>
        <v>2.79</v>
      </c>
    </row>
    <row r="46" spans="1:13" x14ac:dyDescent="0.35">
      <c r="A46" s="1" t="s">
        <v>41</v>
      </c>
      <c r="B46" s="11" t="s">
        <v>46</v>
      </c>
      <c r="C46" s="11" t="s">
        <v>49</v>
      </c>
      <c r="D46" s="11">
        <v>559.28</v>
      </c>
      <c r="E46" s="11">
        <v>90.25</v>
      </c>
      <c r="F46" s="11">
        <v>7.86</v>
      </c>
      <c r="G46" s="11">
        <v>179.51</v>
      </c>
      <c r="H46" s="11">
        <f>G46*0.42</f>
        <v>75.394199999999998</v>
      </c>
      <c r="I46" s="12">
        <v>4949.6499999999996</v>
      </c>
      <c r="J46" s="12">
        <v>2.5379999999999998</v>
      </c>
      <c r="K46" s="12">
        <v>0.11600000000000001</v>
      </c>
      <c r="L46" s="12">
        <v>0.217</v>
      </c>
      <c r="M46" s="2">
        <f>J46+K46+L46</f>
        <v>2.871</v>
      </c>
    </row>
    <row r="47" spans="1:13" x14ac:dyDescent="0.35">
      <c r="A47" s="1" t="s">
        <v>42</v>
      </c>
      <c r="B47" s="11" t="s">
        <v>45</v>
      </c>
      <c r="C47" s="11">
        <f>C48*0.75</f>
        <v>4076.25</v>
      </c>
      <c r="D47" s="11">
        <v>607.55999999999995</v>
      </c>
      <c r="E47" s="11">
        <v>98.04</v>
      </c>
      <c r="F47" s="11">
        <v>7.63</v>
      </c>
      <c r="G47" s="11">
        <v>195.01</v>
      </c>
      <c r="H47" s="11">
        <f>G47*0.42</f>
        <v>81.904199999999989</v>
      </c>
      <c r="I47" s="12">
        <v>5376.9</v>
      </c>
      <c r="J47" s="12">
        <v>2.4449999999999998</v>
      </c>
      <c r="K47" s="12">
        <v>0.112</v>
      </c>
      <c r="L47" s="12">
        <v>0.17299999999999999</v>
      </c>
      <c r="M47" s="2">
        <f>J47+K47+L47</f>
        <v>2.73</v>
      </c>
    </row>
    <row r="48" spans="1:13" x14ac:dyDescent="0.35">
      <c r="A48" s="1" t="s">
        <v>42</v>
      </c>
      <c r="B48" s="11" t="s">
        <v>52</v>
      </c>
      <c r="C48" s="11">
        <v>5435</v>
      </c>
      <c r="D48" s="11">
        <v>599.76</v>
      </c>
      <c r="E48" s="20">
        <f>D48*0.16127</f>
        <v>96.723295199999995</v>
      </c>
      <c r="F48" s="11">
        <v>7.75</v>
      </c>
      <c r="G48" s="11">
        <v>192.5</v>
      </c>
      <c r="H48" s="11">
        <f>G48*0.42</f>
        <v>80.849999999999994</v>
      </c>
      <c r="I48" s="11">
        <v>5307.88</v>
      </c>
      <c r="J48" s="12">
        <v>2.4700000000000002</v>
      </c>
      <c r="K48" s="12">
        <v>0.113</v>
      </c>
      <c r="L48" s="11">
        <v>0.20699999999999999</v>
      </c>
      <c r="M48" s="2">
        <f t="shared" ref="M48:M50" si="5">J48+K48+L48</f>
        <v>2.79</v>
      </c>
    </row>
    <row r="49" spans="1:13" ht="15" thickBot="1" x14ac:dyDescent="0.4">
      <c r="A49" s="4" t="s">
        <v>42</v>
      </c>
      <c r="B49" s="5" t="s">
        <v>46</v>
      </c>
      <c r="C49" s="5">
        <f>C48*1.25</f>
        <v>6793.75</v>
      </c>
      <c r="D49" s="5">
        <v>596.33000000000004</v>
      </c>
      <c r="E49" s="5">
        <v>96.23</v>
      </c>
      <c r="F49" s="5">
        <v>7.75</v>
      </c>
      <c r="G49" s="5">
        <v>191.4</v>
      </c>
      <c r="H49" s="5">
        <f>G49*0.42</f>
        <v>80.388000000000005</v>
      </c>
      <c r="I49" s="25">
        <v>5277.51</v>
      </c>
      <c r="J49" s="25">
        <v>2.5369999999999999</v>
      </c>
      <c r="K49" s="25">
        <v>0.113</v>
      </c>
      <c r="L49" s="25">
        <v>0.23799999999999999</v>
      </c>
      <c r="M49" s="7">
        <f>J49+K49+L49</f>
        <v>2.8879999999999999</v>
      </c>
    </row>
    <row r="66" spans="35:35" x14ac:dyDescent="0.35">
      <c r="AI66" t="s">
        <v>53</v>
      </c>
    </row>
    <row r="90" spans="24:24" x14ac:dyDescent="0.35">
      <c r="X90" t="s">
        <v>44</v>
      </c>
    </row>
  </sheetData>
  <mergeCells count="1">
    <mergeCell ref="C1:M1"/>
  </mergeCells>
  <phoneticPr fontId="2" type="noConversion"/>
  <conditionalFormatting sqref="L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{33C59FA1-CB3A-4466-8E46-D70E2F1FD814}</x14:id>
        </ext>
      </extLst>
    </cfRule>
  </conditionalFormatting>
  <conditionalFormatting sqref="Q6:R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{1A9FC669-5157-4E78-918F-25998B6D1556}</x14:id>
        </ext>
      </extLst>
    </cfRule>
  </conditionalFormatting>
  <conditionalFormatting sqref="L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{4C4B4AA7-4F01-484E-9E07-12BC77B4DA54}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C59FA1-CB3A-4466-8E46-D70E2F1FD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1A9FC669-5157-4E78-918F-25998B6D1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Q6:R13</xm:sqref>
        </x14:conditionalFormatting>
        <x14:conditionalFormatting xmlns:xm="http://schemas.microsoft.com/office/excel/2006/main">
          <x14:cfRule type="dataBar" id="{4C4B4AA7-4F01-484E-9E07-12BC77B4D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2601-B32A-4352-B045-DB010711154C}">
  <dimension ref="A2:Z31"/>
  <sheetViews>
    <sheetView topLeftCell="A3" zoomScale="120" zoomScaleNormal="120" workbookViewId="0">
      <selection activeCell="N51" sqref="N51"/>
    </sheetView>
  </sheetViews>
  <sheetFormatPr defaultRowHeight="14.5" x14ac:dyDescent="0.35"/>
  <cols>
    <col min="2" max="2" width="18.81640625" bestFit="1" customWidth="1"/>
    <col min="3" max="3" width="19.1796875" bestFit="1" customWidth="1"/>
    <col min="4" max="4" width="23.26953125" bestFit="1" customWidth="1"/>
    <col min="5" max="5" width="18.08984375" bestFit="1" customWidth="1"/>
    <col min="6" max="6" width="22.1796875" bestFit="1" customWidth="1"/>
    <col min="7" max="7" width="14.453125" bestFit="1" customWidth="1"/>
    <col min="8" max="8" width="15.6328125" bestFit="1" customWidth="1"/>
    <col min="9" max="9" width="14.1796875" bestFit="1" customWidth="1"/>
    <col min="10" max="10" width="18.6328125" bestFit="1" customWidth="1"/>
    <col min="11" max="11" width="16.6328125" bestFit="1" customWidth="1"/>
    <col min="12" max="12" width="19.90625" bestFit="1" customWidth="1"/>
    <col min="13" max="13" width="15.36328125" bestFit="1" customWidth="1"/>
    <col min="14" max="14" width="13.1796875" bestFit="1" customWidth="1"/>
    <col min="15" max="15" width="15.08984375" customWidth="1"/>
    <col min="16" max="16" width="9.26953125" bestFit="1" customWidth="1"/>
  </cols>
  <sheetData>
    <row r="2" spans="2:26" ht="15" thickBot="1" x14ac:dyDescent="0.4"/>
    <row r="3" spans="2:26" ht="23.5" x14ac:dyDescent="0.55000000000000004"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10"/>
    </row>
    <row r="4" spans="2:26" ht="24" thickBot="1" x14ac:dyDescent="0.6">
      <c r="B4" s="18"/>
      <c r="C4" s="17"/>
      <c r="D4" s="17"/>
      <c r="E4" s="17"/>
      <c r="F4" s="17"/>
      <c r="G4" s="17"/>
      <c r="H4" s="17"/>
      <c r="I4" s="17"/>
      <c r="J4" s="17"/>
      <c r="K4" s="17"/>
      <c r="L4" s="19"/>
    </row>
    <row r="5" spans="2:26" x14ac:dyDescent="0.35">
      <c r="B5" s="1" t="s">
        <v>9</v>
      </c>
      <c r="C5" t="s">
        <v>2</v>
      </c>
      <c r="D5" t="s">
        <v>1</v>
      </c>
      <c r="E5" t="s">
        <v>8</v>
      </c>
      <c r="F5" t="s">
        <v>7</v>
      </c>
      <c r="G5" t="s">
        <v>22</v>
      </c>
      <c r="H5" t="s">
        <v>21</v>
      </c>
      <c r="I5" t="s">
        <v>20</v>
      </c>
      <c r="J5" t="s">
        <v>10</v>
      </c>
      <c r="K5" t="s">
        <v>11</v>
      </c>
      <c r="L5" s="2" t="s">
        <v>12</v>
      </c>
      <c r="M5" t="s">
        <v>39</v>
      </c>
      <c r="N5" t="s">
        <v>40</v>
      </c>
      <c r="Z5" t="s">
        <v>26</v>
      </c>
    </row>
    <row r="6" spans="2:26" x14ac:dyDescent="0.35">
      <c r="B6" s="1">
        <v>2.5</v>
      </c>
      <c r="C6">
        <v>0</v>
      </c>
      <c r="D6">
        <v>933.91</v>
      </c>
      <c r="E6">
        <v>0</v>
      </c>
      <c r="F6">
        <v>270.33</v>
      </c>
      <c r="G6">
        <f>(F6+E6)*50/1000</f>
        <v>13.516500000000001</v>
      </c>
      <c r="H6">
        <f>(D6+C6)*0.42/1000</f>
        <v>0.39224219999999999</v>
      </c>
      <c r="I6">
        <f>J6*0.7357/1000</f>
        <v>0</v>
      </c>
      <c r="J6">
        <v>0</v>
      </c>
      <c r="K6">
        <v>0</v>
      </c>
      <c r="L6" s="2">
        <v>0</v>
      </c>
    </row>
    <row r="7" spans="2:26" x14ac:dyDescent="0.35">
      <c r="B7" s="1">
        <v>3</v>
      </c>
      <c r="C7">
        <v>0</v>
      </c>
      <c r="D7">
        <v>933.91</v>
      </c>
      <c r="E7">
        <v>0</v>
      </c>
      <c r="F7">
        <v>270.33</v>
      </c>
      <c r="G7">
        <f>(F7+E7)*50/1000</f>
        <v>13.516500000000001</v>
      </c>
      <c r="H7">
        <f>(D7+C7)*0.42/1000</f>
        <v>0.39224219999999999</v>
      </c>
      <c r="I7">
        <f t="shared" ref="I7:I28" si="0">J7*0.7357/1000</f>
        <v>0</v>
      </c>
      <c r="J7">
        <v>0</v>
      </c>
      <c r="K7">
        <v>0</v>
      </c>
      <c r="L7" s="2">
        <v>0</v>
      </c>
    </row>
    <row r="8" spans="2:26" x14ac:dyDescent="0.35">
      <c r="B8" s="1">
        <v>3.5</v>
      </c>
      <c r="C8">
        <v>0</v>
      </c>
      <c r="D8">
        <v>933.91</v>
      </c>
      <c r="E8">
        <v>0</v>
      </c>
      <c r="F8">
        <v>270.33</v>
      </c>
      <c r="G8">
        <f>(F8+E8)*50/1000</f>
        <v>13.516500000000001</v>
      </c>
      <c r="H8">
        <f>(D8+C8)*0.42/1000</f>
        <v>0.39224219999999999</v>
      </c>
      <c r="I8">
        <f t="shared" si="0"/>
        <v>0</v>
      </c>
      <c r="J8">
        <v>0</v>
      </c>
      <c r="K8">
        <v>0</v>
      </c>
      <c r="L8" s="2">
        <v>0</v>
      </c>
    </row>
    <row r="9" spans="2:26" x14ac:dyDescent="0.35">
      <c r="B9" s="1">
        <v>4</v>
      </c>
      <c r="C9">
        <v>0</v>
      </c>
      <c r="D9">
        <v>933.91</v>
      </c>
      <c r="E9">
        <v>0</v>
      </c>
      <c r="F9">
        <v>270.33</v>
      </c>
      <c r="G9">
        <f>(F9+E9)*50/1000</f>
        <v>13.516500000000001</v>
      </c>
      <c r="H9">
        <f>(D9+C9)*0.42/1000</f>
        <v>0.39224219999999999</v>
      </c>
      <c r="I9">
        <f t="shared" si="0"/>
        <v>0</v>
      </c>
      <c r="J9">
        <v>0</v>
      </c>
      <c r="K9">
        <v>0</v>
      </c>
      <c r="L9" s="2">
        <v>0</v>
      </c>
    </row>
    <row r="10" spans="2:26" x14ac:dyDescent="0.35">
      <c r="B10" s="1">
        <v>4.5</v>
      </c>
      <c r="C10">
        <v>0</v>
      </c>
      <c r="D10">
        <v>933.91</v>
      </c>
      <c r="E10">
        <v>0</v>
      </c>
      <c r="F10">
        <v>270.33</v>
      </c>
      <c r="G10">
        <f>(F10+E10)*50/1000</f>
        <v>13.516500000000001</v>
      </c>
      <c r="H10">
        <f>(D10+C10)*0.42/1000</f>
        <v>0.39224219999999999</v>
      </c>
      <c r="I10">
        <f t="shared" si="0"/>
        <v>0</v>
      </c>
      <c r="J10">
        <v>0</v>
      </c>
      <c r="K10">
        <v>0</v>
      </c>
      <c r="L10" s="2">
        <v>0</v>
      </c>
    </row>
    <row r="11" spans="2:26" x14ac:dyDescent="0.35">
      <c r="B11" s="1">
        <v>5</v>
      </c>
      <c r="C11">
        <v>0</v>
      </c>
      <c r="D11">
        <v>933.91</v>
      </c>
      <c r="E11">
        <v>0</v>
      </c>
      <c r="F11">
        <v>270.33</v>
      </c>
      <c r="G11">
        <f>(F11+E11)*50/1000</f>
        <v>13.516500000000001</v>
      </c>
      <c r="H11">
        <f>(D11+C11)*0.42/1000</f>
        <v>0.39224219999999999</v>
      </c>
      <c r="I11">
        <f t="shared" si="0"/>
        <v>0</v>
      </c>
      <c r="J11">
        <v>0</v>
      </c>
      <c r="K11">
        <v>0</v>
      </c>
      <c r="L11" s="2">
        <v>0</v>
      </c>
    </row>
    <row r="12" spans="2:26" x14ac:dyDescent="0.35">
      <c r="B12" s="1">
        <v>5.5</v>
      </c>
      <c r="C12">
        <v>0</v>
      </c>
      <c r="D12">
        <v>933.91</v>
      </c>
      <c r="E12">
        <v>0</v>
      </c>
      <c r="F12">
        <v>270.33</v>
      </c>
      <c r="G12">
        <f>(F12+E12)*50/1000</f>
        <v>13.516500000000001</v>
      </c>
      <c r="H12">
        <f>(D12+C12)*0.42/1000</f>
        <v>0.39224219999999999</v>
      </c>
      <c r="I12">
        <f t="shared" si="0"/>
        <v>0</v>
      </c>
      <c r="J12">
        <v>0</v>
      </c>
      <c r="K12">
        <v>0</v>
      </c>
      <c r="L12" s="2">
        <v>0</v>
      </c>
    </row>
    <row r="13" spans="2:26" x14ac:dyDescent="0.35">
      <c r="B13" s="1">
        <v>6</v>
      </c>
      <c r="C13">
        <v>932.88</v>
      </c>
      <c r="D13">
        <v>0</v>
      </c>
      <c r="E13" s="3">
        <v>150.53</v>
      </c>
      <c r="F13">
        <v>114.93</v>
      </c>
      <c r="G13">
        <f>(F13+E13)*50/1000</f>
        <v>13.273000000000001</v>
      </c>
      <c r="H13">
        <f>(D13+C13)*0.42/1000</f>
        <v>0.39180959999999998</v>
      </c>
      <c r="I13">
        <f t="shared" si="0"/>
        <v>0.22029065100000003</v>
      </c>
      <c r="J13">
        <v>299.43</v>
      </c>
      <c r="K13" s="3">
        <f>J13*0.42</f>
        <v>125.7606</v>
      </c>
      <c r="L13" s="2">
        <v>8256</v>
      </c>
      <c r="M13">
        <f>J13*0.35</f>
        <v>104.8005</v>
      </c>
      <c r="N13">
        <f>J13*0.23</f>
        <v>68.868900000000011</v>
      </c>
    </row>
    <row r="14" spans="2:26" x14ac:dyDescent="0.35">
      <c r="B14" s="1">
        <v>7</v>
      </c>
      <c r="C14">
        <v>932.88</v>
      </c>
      <c r="D14">
        <v>0</v>
      </c>
      <c r="E14" s="3">
        <v>150.53</v>
      </c>
      <c r="F14">
        <v>114.93</v>
      </c>
      <c r="G14">
        <f>(F14+E14)*50/1000</f>
        <v>13.273000000000001</v>
      </c>
      <c r="H14">
        <f>(D14+C14)*0.42/1000</f>
        <v>0.39180959999999998</v>
      </c>
      <c r="I14">
        <f t="shared" si="0"/>
        <v>0.22029065100000003</v>
      </c>
      <c r="J14">
        <v>299.43</v>
      </c>
      <c r="K14" s="3">
        <f>J14*0.42</f>
        <v>125.7606</v>
      </c>
      <c r="L14" s="2">
        <v>8256</v>
      </c>
    </row>
    <row r="15" spans="2:26" x14ac:dyDescent="0.35">
      <c r="B15" s="1">
        <v>8</v>
      </c>
      <c r="C15">
        <v>932.88</v>
      </c>
      <c r="D15">
        <v>0</v>
      </c>
      <c r="E15" s="3">
        <v>150.53</v>
      </c>
      <c r="F15">
        <v>114.93</v>
      </c>
      <c r="G15">
        <f>(F15+E15)*50/1000</f>
        <v>13.273000000000001</v>
      </c>
      <c r="H15">
        <f>(D15+C15)*0.42/1000</f>
        <v>0.39180959999999998</v>
      </c>
      <c r="I15">
        <f t="shared" si="0"/>
        <v>0.22029065100000003</v>
      </c>
      <c r="J15">
        <v>299.43</v>
      </c>
      <c r="K15" s="3">
        <f>J15*0.42</f>
        <v>125.7606</v>
      </c>
      <c r="L15" s="2">
        <v>8256</v>
      </c>
    </row>
    <row r="16" spans="2:26" x14ac:dyDescent="0.35">
      <c r="B16" s="1">
        <v>9</v>
      </c>
      <c r="C16">
        <v>932.88</v>
      </c>
      <c r="D16">
        <v>0</v>
      </c>
      <c r="E16" s="3">
        <v>150.53</v>
      </c>
      <c r="F16">
        <v>114.93</v>
      </c>
      <c r="G16">
        <f>(F16+E16)*50/1000</f>
        <v>13.273000000000001</v>
      </c>
      <c r="H16">
        <f>(D16+C16)*0.42/1000</f>
        <v>0.39180959999999998</v>
      </c>
      <c r="I16">
        <f t="shared" si="0"/>
        <v>0.22029065100000003</v>
      </c>
      <c r="J16">
        <v>299.43</v>
      </c>
      <c r="K16" s="3">
        <f>J16*0.42</f>
        <v>125.7606</v>
      </c>
      <c r="L16" s="2">
        <v>8256</v>
      </c>
    </row>
    <row r="17" spans="1:12" ht="15" thickBot="1" x14ac:dyDescent="0.4">
      <c r="B17" s="4">
        <v>10</v>
      </c>
      <c r="C17" s="5">
        <v>932.88</v>
      </c>
      <c r="D17" s="5">
        <v>0</v>
      </c>
      <c r="E17" s="6">
        <v>150.53</v>
      </c>
      <c r="F17" s="5">
        <v>114.93</v>
      </c>
      <c r="G17" s="5">
        <f>(F17+E17)*50/1000</f>
        <v>13.273000000000001</v>
      </c>
      <c r="H17" s="5">
        <f>(D17+C17)*0.42/1000</f>
        <v>0.39180959999999998</v>
      </c>
      <c r="I17" s="5">
        <f t="shared" si="0"/>
        <v>0.22029065100000003</v>
      </c>
      <c r="J17" s="5">
        <v>299.43</v>
      </c>
      <c r="K17" s="6">
        <f>J17*0.42</f>
        <v>125.7606</v>
      </c>
      <c r="L17" s="7">
        <v>8256</v>
      </c>
    </row>
    <row r="18" spans="1:12" x14ac:dyDescent="0.35">
      <c r="B18" s="1" t="s">
        <v>15</v>
      </c>
      <c r="C18" t="s">
        <v>2</v>
      </c>
      <c r="D18" t="s">
        <v>1</v>
      </c>
      <c r="E18" t="s">
        <v>8</v>
      </c>
      <c r="F18" t="s">
        <v>7</v>
      </c>
      <c r="G18" t="s">
        <v>22</v>
      </c>
      <c r="H18" t="s">
        <v>21</v>
      </c>
      <c r="I18" t="s">
        <v>20</v>
      </c>
      <c r="J18" t="s">
        <v>10</v>
      </c>
      <c r="K18" t="s">
        <v>11</v>
      </c>
      <c r="L18" s="2" t="s">
        <v>12</v>
      </c>
    </row>
    <row r="19" spans="1:12" x14ac:dyDescent="0.35">
      <c r="B19" s="1">
        <v>2</v>
      </c>
      <c r="C19">
        <v>0</v>
      </c>
      <c r="D19">
        <v>933.91</v>
      </c>
      <c r="E19" s="3">
        <v>0</v>
      </c>
      <c r="F19">
        <v>248.41</v>
      </c>
      <c r="G19">
        <f>F19*50/1000</f>
        <v>12.420500000000001</v>
      </c>
      <c r="H19">
        <f>D19*0.42/1000</f>
        <v>0.39224219999999999</v>
      </c>
      <c r="I19">
        <f t="shared" si="0"/>
        <v>0</v>
      </c>
      <c r="J19">
        <v>0</v>
      </c>
      <c r="K19" s="3">
        <v>0</v>
      </c>
      <c r="L19" s="2">
        <v>0</v>
      </c>
    </row>
    <row r="20" spans="1:12" x14ac:dyDescent="0.35">
      <c r="B20" s="1">
        <v>4</v>
      </c>
      <c r="C20">
        <v>0</v>
      </c>
      <c r="D20">
        <v>933.91</v>
      </c>
      <c r="E20" s="3">
        <v>0</v>
      </c>
      <c r="F20">
        <v>270.33</v>
      </c>
      <c r="G20">
        <f>F20*50/1000</f>
        <v>13.516500000000001</v>
      </c>
      <c r="H20">
        <f>D20*0.42/1000</f>
        <v>0.39224219999999999</v>
      </c>
      <c r="I20">
        <f t="shared" si="0"/>
        <v>0</v>
      </c>
      <c r="J20">
        <v>0</v>
      </c>
      <c r="K20" s="3">
        <v>0</v>
      </c>
      <c r="L20" s="2">
        <v>0</v>
      </c>
    </row>
    <row r="21" spans="1:12" x14ac:dyDescent="0.35">
      <c r="B21" s="1">
        <v>6</v>
      </c>
      <c r="C21">
        <v>0</v>
      </c>
      <c r="D21">
        <v>933.91</v>
      </c>
      <c r="E21" s="3">
        <v>0</v>
      </c>
      <c r="F21">
        <v>270.33</v>
      </c>
      <c r="G21">
        <f>F21*50/1000</f>
        <v>13.516500000000001</v>
      </c>
      <c r="H21">
        <f>D21*0.42/1000</f>
        <v>0.39224219999999999</v>
      </c>
      <c r="I21">
        <f t="shared" si="0"/>
        <v>0</v>
      </c>
      <c r="J21">
        <v>0</v>
      </c>
      <c r="K21" s="3">
        <v>0</v>
      </c>
      <c r="L21" s="2">
        <v>0</v>
      </c>
    </row>
    <row r="22" spans="1:12" ht="15" thickBot="1" x14ac:dyDescent="0.4">
      <c r="B22" s="4">
        <v>8</v>
      </c>
      <c r="C22" s="5">
        <v>0</v>
      </c>
      <c r="D22" s="5">
        <v>933.91</v>
      </c>
      <c r="E22" s="6">
        <v>0</v>
      </c>
      <c r="F22" s="5">
        <v>270.33</v>
      </c>
      <c r="G22" s="5">
        <f>F22*50/1000</f>
        <v>13.516500000000001</v>
      </c>
      <c r="H22" s="5">
        <f>D22*0.42/1000</f>
        <v>0.39224219999999999</v>
      </c>
      <c r="I22" s="5">
        <f t="shared" si="0"/>
        <v>0</v>
      </c>
      <c r="J22" s="5">
        <v>0</v>
      </c>
      <c r="K22" s="6">
        <v>0</v>
      </c>
      <c r="L22" s="7">
        <v>0</v>
      </c>
    </row>
    <row r="23" spans="1:12" x14ac:dyDescent="0.35">
      <c r="B23" s="1" t="s">
        <v>16</v>
      </c>
      <c r="C23" t="s">
        <v>2</v>
      </c>
      <c r="D23" t="s">
        <v>1</v>
      </c>
      <c r="E23" t="s">
        <v>8</v>
      </c>
      <c r="F23" t="s">
        <v>7</v>
      </c>
      <c r="G23" t="s">
        <v>22</v>
      </c>
      <c r="H23" t="s">
        <v>21</v>
      </c>
      <c r="I23" t="s">
        <v>20</v>
      </c>
      <c r="J23" t="s">
        <v>10</v>
      </c>
      <c r="K23" t="s">
        <v>11</v>
      </c>
      <c r="L23" s="2" t="s">
        <v>12</v>
      </c>
    </row>
    <row r="24" spans="1:12" x14ac:dyDescent="0.35">
      <c r="B24" s="1">
        <v>0.1</v>
      </c>
      <c r="C24">
        <v>0</v>
      </c>
      <c r="D24">
        <v>0</v>
      </c>
      <c r="E24" s="3">
        <v>0</v>
      </c>
      <c r="F24">
        <v>288.81</v>
      </c>
      <c r="G24">
        <f>F24*50/1000</f>
        <v>14.4405</v>
      </c>
      <c r="H24">
        <f>D24*0.42/1000</f>
        <v>0</v>
      </c>
      <c r="I24">
        <f t="shared" si="0"/>
        <v>0</v>
      </c>
      <c r="J24">
        <v>0</v>
      </c>
      <c r="K24" s="3">
        <v>0</v>
      </c>
      <c r="L24" s="2">
        <v>0</v>
      </c>
    </row>
    <row r="25" spans="1:12" x14ac:dyDescent="0.35">
      <c r="B25" s="1">
        <v>0.12</v>
      </c>
      <c r="C25">
        <v>0</v>
      </c>
      <c r="D25">
        <v>933.91</v>
      </c>
      <c r="E25" s="3">
        <v>0</v>
      </c>
      <c r="F25">
        <v>270.33</v>
      </c>
      <c r="G25">
        <f>F25*50/1000</f>
        <v>13.516500000000001</v>
      </c>
      <c r="H25">
        <f>D25*0.42/1000</f>
        <v>0.39224219999999999</v>
      </c>
      <c r="I25">
        <f t="shared" si="0"/>
        <v>0</v>
      </c>
      <c r="J25">
        <v>0</v>
      </c>
      <c r="K25" s="3">
        <v>0</v>
      </c>
      <c r="L25" s="2">
        <v>0</v>
      </c>
    </row>
    <row r="26" spans="1:12" x14ac:dyDescent="0.35">
      <c r="B26" s="1">
        <v>0.15</v>
      </c>
      <c r="C26">
        <v>0</v>
      </c>
      <c r="D26">
        <v>933.91</v>
      </c>
      <c r="E26" s="3">
        <v>0</v>
      </c>
      <c r="F26">
        <v>270.33</v>
      </c>
      <c r="G26">
        <f>F26*50/1000</f>
        <v>13.516500000000001</v>
      </c>
      <c r="H26">
        <f>D26*0.42/1000</f>
        <v>0.39224219999999999</v>
      </c>
      <c r="I26">
        <f t="shared" si="0"/>
        <v>0</v>
      </c>
      <c r="J26">
        <v>0</v>
      </c>
      <c r="K26" s="3">
        <v>0</v>
      </c>
      <c r="L26" s="2">
        <v>0</v>
      </c>
    </row>
    <row r="27" spans="1:12" x14ac:dyDescent="0.35">
      <c r="B27" s="1">
        <v>0.2</v>
      </c>
      <c r="C27">
        <v>0</v>
      </c>
      <c r="D27">
        <v>933.91</v>
      </c>
      <c r="E27" s="3">
        <v>0</v>
      </c>
      <c r="F27">
        <v>270.33</v>
      </c>
      <c r="G27">
        <f>F27*50/1000</f>
        <v>13.516500000000001</v>
      </c>
      <c r="H27">
        <f>D27*0.42/1000</f>
        <v>0.39224219999999999</v>
      </c>
      <c r="I27">
        <f t="shared" si="0"/>
        <v>0</v>
      </c>
      <c r="J27">
        <v>0</v>
      </c>
      <c r="K27" s="3">
        <v>0</v>
      </c>
      <c r="L27" s="2">
        <v>0</v>
      </c>
    </row>
    <row r="28" spans="1:12" ht="15" thickBot="1" x14ac:dyDescent="0.4">
      <c r="B28" s="4">
        <v>0.25</v>
      </c>
      <c r="C28" s="5">
        <v>0</v>
      </c>
      <c r="D28" s="5">
        <v>933.91</v>
      </c>
      <c r="E28" s="6">
        <v>0</v>
      </c>
      <c r="F28" s="5">
        <v>270.33</v>
      </c>
      <c r="G28" s="5">
        <f>F28*50/1000</f>
        <v>13.516500000000001</v>
      </c>
      <c r="H28" s="5">
        <f>D28*0.42/1000</f>
        <v>0.39224219999999999</v>
      </c>
      <c r="I28" s="5">
        <f t="shared" si="0"/>
        <v>0</v>
      </c>
      <c r="J28" s="5">
        <v>0</v>
      </c>
      <c r="K28" s="6">
        <v>0</v>
      </c>
      <c r="L28" s="7">
        <v>0</v>
      </c>
    </row>
    <row r="29" spans="1:12" x14ac:dyDescent="0.35">
      <c r="B29" s="11"/>
      <c r="C29" s="11"/>
      <c r="D29" s="11"/>
      <c r="E29" s="20"/>
      <c r="F29" s="11"/>
      <c r="G29" s="11"/>
      <c r="H29" s="11"/>
      <c r="I29" s="11"/>
      <c r="J29" s="11"/>
      <c r="K29" s="20"/>
      <c r="L29" s="11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35">
      <c r="B31" s="11"/>
      <c r="C31" s="11"/>
      <c r="D31" s="11"/>
      <c r="E31" s="20"/>
      <c r="F31" s="11"/>
      <c r="G31" s="11"/>
      <c r="H31" s="11"/>
      <c r="I31" s="11"/>
      <c r="J31" s="11"/>
      <c r="K31" s="20"/>
      <c r="L31" s="11"/>
    </row>
  </sheetData>
  <mergeCells count="1">
    <mergeCell ref="B3:L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Riis Enander</dc:creator>
  <cp:lastModifiedBy>Erik Riis Enander</cp:lastModifiedBy>
  <dcterms:created xsi:type="dcterms:W3CDTF">2024-05-16T10:43:44Z</dcterms:created>
  <dcterms:modified xsi:type="dcterms:W3CDTF">2024-06-13T16:20:37Z</dcterms:modified>
</cp:coreProperties>
</file>