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2700" yWindow="0" windowWidth="25600" windowHeight="16060" tabRatio="500" firstSheet="5" activeTab="9"/>
  </bookViews>
  <sheets>
    <sheet name="Luskin Retialers Data" sheetId="1" r:id="rId1"/>
    <sheet name="Demands" sheetId="17" r:id="rId2"/>
    <sheet name="GW Basins" sheetId="13" r:id="rId3"/>
    <sheet name="Rate_vs_Demand_Sort" sheetId="4" r:id="rId4"/>
    <sheet name="Stats1 Pivot" sheetId="9" r:id="rId5"/>
    <sheet name="Stats2 Pivot" sheetId="14" r:id="rId6"/>
    <sheet name="Rate vs Demand" sheetId="11" r:id="rId7"/>
    <sheet name="Buck et al" sheetId="16" r:id="rId8"/>
    <sheet name="Losses" sheetId="15" r:id="rId9"/>
    <sheet name="Merge" sheetId="18" r:id="rId10"/>
    <sheet name="Amortized" sheetId="19" r:id="rId11"/>
  </sheets>
  <calcPr calcId="140001" concurrentCalc="0"/>
  <pivotCaches>
    <pivotCache cacheId="65" r:id="rId12"/>
    <pivotCache cacheId="66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" i="18" l="1"/>
  <c r="I87" i="18"/>
  <c r="G345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9" i="18"/>
  <c r="J33" i="18"/>
  <c r="J34" i="18"/>
  <c r="J35" i="18"/>
  <c r="J36" i="18"/>
  <c r="J37" i="18"/>
  <c r="J38" i="18"/>
  <c r="J39" i="18"/>
  <c r="J41" i="18"/>
  <c r="J42" i="18"/>
  <c r="J44" i="18"/>
  <c r="J45" i="18"/>
  <c r="J46" i="18"/>
  <c r="J48" i="18"/>
  <c r="J50" i="18"/>
  <c r="J52" i="18"/>
  <c r="J53" i="18"/>
  <c r="J54" i="18"/>
  <c r="J55" i="18"/>
  <c r="J56" i="18"/>
  <c r="J57" i="18"/>
  <c r="J58" i="18"/>
  <c r="J59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1" i="18"/>
  <c r="J122" i="18"/>
  <c r="J123" i="18"/>
  <c r="J125" i="18"/>
  <c r="J126" i="18"/>
  <c r="J127" i="18"/>
  <c r="J128" i="18"/>
  <c r="J129" i="18"/>
  <c r="J130" i="18"/>
  <c r="J131" i="18"/>
  <c r="J132" i="18"/>
  <c r="J133" i="18"/>
  <c r="J134" i="18"/>
  <c r="J135" i="18"/>
  <c r="J137" i="18"/>
  <c r="J138" i="18"/>
  <c r="J139" i="18"/>
  <c r="J141" i="18"/>
  <c r="J142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V85" i="19"/>
  <c r="W85" i="19"/>
  <c r="X85" i="19"/>
  <c r="Z85" i="19"/>
  <c r="Y85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Z84" i="19"/>
  <c r="Y84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Z83" i="19"/>
  <c r="Y83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Z82" i="19"/>
  <c r="Y82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Z81" i="19"/>
  <c r="Y81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Z80" i="19"/>
  <c r="Y80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Z79" i="19"/>
  <c r="Y79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Z78" i="19"/>
  <c r="Y78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Z77" i="19"/>
  <c r="Y77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Z76" i="19"/>
  <c r="Y76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Z75" i="19"/>
  <c r="Y75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Z74" i="19"/>
  <c r="Y74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Z73" i="19"/>
  <c r="Y73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Z72" i="19"/>
  <c r="Y72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Z71" i="19"/>
  <c r="Y71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Z70" i="19"/>
  <c r="Y70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Z69" i="19"/>
  <c r="Y69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V68" i="19"/>
  <c r="W68" i="19"/>
  <c r="X68" i="19"/>
  <c r="Z68" i="19"/>
  <c r="Y68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Z67" i="19"/>
  <c r="Y67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Z66" i="19"/>
  <c r="Y66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Z65" i="19"/>
  <c r="Y65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Z64" i="19"/>
  <c r="Y64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Z63" i="19"/>
  <c r="Y63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Z62" i="19"/>
  <c r="Y62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Z61" i="19"/>
  <c r="Y61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Z60" i="19"/>
  <c r="Y60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Z59" i="19"/>
  <c r="Y59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Z58" i="19"/>
  <c r="Y58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Z57" i="19"/>
  <c r="Y57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Z56" i="19"/>
  <c r="Y56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Z55" i="19"/>
  <c r="Y55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Z54" i="19"/>
  <c r="Y54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Z53" i="19"/>
  <c r="Y53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Z52" i="19"/>
  <c r="Y52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Z51" i="19"/>
  <c r="Y51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Z50" i="19"/>
  <c r="Y50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Z49" i="19"/>
  <c r="Y49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Z48" i="19"/>
  <c r="Y48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Z47" i="19"/>
  <c r="Y47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Z46" i="19"/>
  <c r="Y46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Z45" i="19"/>
  <c r="Y45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Z44" i="19"/>
  <c r="Y44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Z43" i="19"/>
  <c r="Y43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Z42" i="19"/>
  <c r="Y42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Z41" i="19"/>
  <c r="Y41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Z40" i="19"/>
  <c r="Y40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Z39" i="19"/>
  <c r="Y39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Z38" i="19"/>
  <c r="Y38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Z37" i="19"/>
  <c r="Y37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Z36" i="19"/>
  <c r="Y36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Z35" i="19"/>
  <c r="Y35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Z34" i="19"/>
  <c r="Y34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Z33" i="19"/>
  <c r="Y33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Z32" i="19"/>
  <c r="Y32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Z31" i="19"/>
  <c r="Y31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Z30" i="19"/>
  <c r="Y30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Z29" i="19"/>
  <c r="Y29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Z28" i="19"/>
  <c r="Y28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Z27" i="19"/>
  <c r="Y27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Z26" i="19"/>
  <c r="Y26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Z25" i="19"/>
  <c r="Y25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Z24" i="19"/>
  <c r="Y24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Z23" i="19"/>
  <c r="Y23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Z22" i="19"/>
  <c r="Y22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Z21" i="19"/>
  <c r="Y21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Z20" i="19"/>
  <c r="Y20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Z19" i="19"/>
  <c r="Y19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Z18" i="19"/>
  <c r="Y18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Z17" i="19"/>
  <c r="Y17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Z16" i="19"/>
  <c r="Y16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Z15" i="19"/>
  <c r="Y15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Z14" i="19"/>
  <c r="Y14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Z13" i="19"/>
  <c r="Y13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Z12" i="19"/>
  <c r="Y12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Z11" i="19"/>
  <c r="Y11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Z10" i="19"/>
  <c r="Y10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Z9" i="19"/>
  <c r="Y9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Z8" i="19"/>
  <c r="Y8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Z7" i="19"/>
  <c r="Y7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Z6" i="19"/>
  <c r="Y6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Z5" i="19"/>
  <c r="Y5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Z4" i="19"/>
  <c r="Y4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Z3" i="19"/>
  <c r="Y3" i="19"/>
  <c r="S3" i="15"/>
  <c r="K3" i="15"/>
  <c r="L3" i="15"/>
  <c r="G4" i="18"/>
  <c r="H4" i="18"/>
  <c r="G5" i="18"/>
  <c r="H5" i="18"/>
  <c r="G6" i="18"/>
  <c r="H6" i="18"/>
  <c r="G7" i="18"/>
  <c r="H7" i="18"/>
  <c r="G8" i="18"/>
  <c r="H8" i="18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24" i="18"/>
  <c r="H24" i="18"/>
  <c r="G25" i="18"/>
  <c r="H25" i="18"/>
  <c r="G26" i="18"/>
  <c r="H26" i="18"/>
  <c r="G27" i="18"/>
  <c r="H27" i="18"/>
  <c r="G28" i="18"/>
  <c r="H28" i="18"/>
  <c r="G29" i="18"/>
  <c r="H29" i="18"/>
  <c r="G30" i="18"/>
  <c r="H30" i="18"/>
  <c r="G31" i="18"/>
  <c r="H31" i="18"/>
  <c r="G32" i="18"/>
  <c r="H32" i="18"/>
  <c r="G33" i="18"/>
  <c r="H33" i="18"/>
  <c r="G34" i="18"/>
  <c r="H34" i="18"/>
  <c r="G35" i="18"/>
  <c r="H35" i="18"/>
  <c r="G36" i="18"/>
  <c r="H36" i="18"/>
  <c r="G37" i="18"/>
  <c r="H37" i="18"/>
  <c r="G38" i="18"/>
  <c r="H38" i="18"/>
  <c r="G39" i="18"/>
  <c r="H39" i="18"/>
  <c r="G40" i="18"/>
  <c r="H40" i="18"/>
  <c r="G41" i="18"/>
  <c r="H41" i="18"/>
  <c r="G42" i="18"/>
  <c r="H42" i="18"/>
  <c r="G43" i="18"/>
  <c r="G44" i="18"/>
  <c r="H44" i="18"/>
  <c r="G45" i="18"/>
  <c r="H45" i="18"/>
  <c r="G46" i="18"/>
  <c r="H46" i="18"/>
  <c r="G47" i="18"/>
  <c r="H47" i="18"/>
  <c r="G48" i="18"/>
  <c r="H48" i="18"/>
  <c r="G49" i="18"/>
  <c r="H49" i="18"/>
  <c r="G50" i="18"/>
  <c r="H50" i="18"/>
  <c r="G51" i="18"/>
  <c r="H51" i="18"/>
  <c r="G52" i="18"/>
  <c r="H52" i="18"/>
  <c r="G53" i="18"/>
  <c r="H53" i="18"/>
  <c r="G54" i="18"/>
  <c r="H54" i="18"/>
  <c r="G55" i="18"/>
  <c r="H55" i="18"/>
  <c r="G56" i="18"/>
  <c r="H56" i="18"/>
  <c r="G57" i="18"/>
  <c r="H57" i="18"/>
  <c r="G58" i="18"/>
  <c r="H58" i="18"/>
  <c r="G59" i="18"/>
  <c r="H59" i="18"/>
  <c r="G60" i="18"/>
  <c r="H60" i="18"/>
  <c r="G61" i="18"/>
  <c r="H61" i="18"/>
  <c r="G62" i="18"/>
  <c r="H62" i="18"/>
  <c r="G63" i="18"/>
  <c r="H63" i="18"/>
  <c r="G64" i="18"/>
  <c r="H64" i="18"/>
  <c r="G65" i="18"/>
  <c r="H65" i="18"/>
  <c r="G66" i="18"/>
  <c r="H66" i="18"/>
  <c r="G67" i="18"/>
  <c r="H67" i="18"/>
  <c r="G68" i="18"/>
  <c r="H68" i="18"/>
  <c r="G69" i="18"/>
  <c r="H69" i="18"/>
  <c r="G70" i="18"/>
  <c r="H70" i="18"/>
  <c r="G71" i="18"/>
  <c r="H71" i="18"/>
  <c r="G72" i="18"/>
  <c r="H72" i="18"/>
  <c r="G73" i="18"/>
  <c r="H73" i="18"/>
  <c r="G74" i="18"/>
  <c r="H74" i="18"/>
  <c r="G75" i="18"/>
  <c r="H75" i="18"/>
  <c r="G76" i="18"/>
  <c r="H76" i="18"/>
  <c r="G77" i="18"/>
  <c r="H77" i="18"/>
  <c r="G78" i="18"/>
  <c r="H78" i="18"/>
  <c r="G79" i="18"/>
  <c r="H79" i="18"/>
  <c r="G80" i="18"/>
  <c r="H80" i="18"/>
  <c r="G81" i="18"/>
  <c r="H81" i="18"/>
  <c r="G82" i="18"/>
  <c r="H82" i="18"/>
  <c r="G83" i="18"/>
  <c r="H83" i="18"/>
  <c r="G84" i="18"/>
  <c r="H84" i="18"/>
  <c r="G85" i="18"/>
  <c r="H85" i="18"/>
  <c r="G86" i="18"/>
  <c r="H86" i="18"/>
  <c r="G87" i="18"/>
  <c r="H87" i="18"/>
  <c r="G88" i="18"/>
  <c r="H88" i="18"/>
  <c r="G89" i="18"/>
  <c r="H89" i="18"/>
  <c r="G90" i="18"/>
  <c r="H90" i="18"/>
  <c r="G91" i="18"/>
  <c r="H91" i="18"/>
  <c r="G92" i="18"/>
  <c r="H92" i="18"/>
  <c r="G93" i="18"/>
  <c r="H93" i="18"/>
  <c r="G94" i="18"/>
  <c r="H94" i="18"/>
  <c r="G95" i="18"/>
  <c r="H95" i="18"/>
  <c r="G96" i="18"/>
  <c r="H96" i="18"/>
  <c r="G97" i="18"/>
  <c r="H97" i="18"/>
  <c r="G98" i="18"/>
  <c r="H98" i="18"/>
  <c r="G99" i="18"/>
  <c r="H99" i="18"/>
  <c r="G100" i="18"/>
  <c r="H100" i="18"/>
  <c r="G101" i="18"/>
  <c r="H101" i="18"/>
  <c r="G102" i="18"/>
  <c r="H102" i="18"/>
  <c r="G103" i="18"/>
  <c r="H103" i="18"/>
  <c r="G104" i="18"/>
  <c r="H104" i="18"/>
  <c r="G105" i="18"/>
  <c r="H105" i="18"/>
  <c r="G106" i="18"/>
  <c r="H106" i="18"/>
  <c r="G107" i="18"/>
  <c r="H107" i="18"/>
  <c r="G108" i="18"/>
  <c r="H108" i="18"/>
  <c r="G109" i="18"/>
  <c r="H109" i="18"/>
  <c r="G110" i="18"/>
  <c r="H110" i="18"/>
  <c r="G111" i="18"/>
  <c r="H111" i="18"/>
  <c r="G112" i="18"/>
  <c r="H112" i="18"/>
  <c r="G113" i="18"/>
  <c r="H113" i="18"/>
  <c r="G114" i="18"/>
  <c r="H114" i="18"/>
  <c r="G115" i="18"/>
  <c r="H115" i="18"/>
  <c r="G116" i="18"/>
  <c r="H116" i="18"/>
  <c r="G117" i="18"/>
  <c r="H117" i="18"/>
  <c r="G118" i="18"/>
  <c r="H118" i="18"/>
  <c r="G119" i="18"/>
  <c r="H119" i="18"/>
  <c r="G120" i="18"/>
  <c r="H120" i="18"/>
  <c r="G121" i="18"/>
  <c r="H121" i="18"/>
  <c r="G122" i="18"/>
  <c r="H122" i="18"/>
  <c r="G123" i="18"/>
  <c r="H123" i="18"/>
  <c r="G124" i="18"/>
  <c r="H124" i="18"/>
  <c r="G125" i="18"/>
  <c r="H125" i="18"/>
  <c r="G126" i="18"/>
  <c r="H126" i="18"/>
  <c r="G127" i="18"/>
  <c r="H127" i="18"/>
  <c r="G128" i="18"/>
  <c r="H128" i="18"/>
  <c r="G129" i="18"/>
  <c r="H129" i="18"/>
  <c r="G130" i="18"/>
  <c r="H130" i="18"/>
  <c r="G131" i="18"/>
  <c r="H131" i="18"/>
  <c r="G132" i="18"/>
  <c r="H132" i="18"/>
  <c r="G133" i="18"/>
  <c r="H133" i="18"/>
  <c r="G134" i="18"/>
  <c r="H134" i="18"/>
  <c r="G135" i="18"/>
  <c r="H135" i="18"/>
  <c r="G136" i="18"/>
  <c r="H136" i="18"/>
  <c r="G137" i="18"/>
  <c r="H137" i="18"/>
  <c r="G138" i="18"/>
  <c r="H138" i="18"/>
  <c r="G139" i="18"/>
  <c r="H139" i="18"/>
  <c r="G140" i="18"/>
  <c r="H140" i="18"/>
  <c r="G141" i="18"/>
  <c r="H141" i="18"/>
  <c r="G142" i="18"/>
  <c r="H142" i="18"/>
  <c r="G143" i="18"/>
  <c r="H143" i="18"/>
  <c r="G144" i="18"/>
  <c r="H144" i="18"/>
  <c r="G145" i="18"/>
  <c r="H145" i="18"/>
  <c r="G146" i="18"/>
  <c r="H146" i="18"/>
  <c r="G147" i="18"/>
  <c r="H147" i="18"/>
  <c r="G148" i="18"/>
  <c r="H148" i="18"/>
  <c r="G149" i="18"/>
  <c r="H149" i="18"/>
  <c r="G150" i="18"/>
  <c r="H150" i="18"/>
  <c r="G151" i="18"/>
  <c r="H151" i="18"/>
  <c r="G152" i="18"/>
  <c r="H152" i="18"/>
  <c r="G153" i="18"/>
  <c r="H153" i="18"/>
  <c r="G154" i="18"/>
  <c r="H154" i="18"/>
  <c r="G155" i="18"/>
  <c r="H155" i="18"/>
  <c r="G156" i="18"/>
  <c r="H156" i="18"/>
  <c r="G157" i="18"/>
  <c r="H157" i="18"/>
  <c r="G158" i="18"/>
  <c r="H158" i="18"/>
  <c r="G159" i="18"/>
  <c r="H159" i="18"/>
  <c r="G160" i="18"/>
  <c r="H160" i="18"/>
  <c r="G161" i="18"/>
  <c r="H161" i="18"/>
  <c r="G162" i="18"/>
  <c r="H162" i="18"/>
  <c r="G163" i="18"/>
  <c r="H163" i="18"/>
  <c r="G164" i="18"/>
  <c r="H164" i="18"/>
  <c r="G165" i="18"/>
  <c r="H165" i="18"/>
  <c r="G166" i="18"/>
  <c r="H166" i="18"/>
  <c r="G167" i="18"/>
  <c r="H167" i="18"/>
  <c r="G168" i="18"/>
  <c r="H168" i="18"/>
  <c r="G169" i="18"/>
  <c r="H169" i="18"/>
  <c r="G170" i="18"/>
  <c r="H170" i="18"/>
  <c r="G171" i="18"/>
  <c r="H171" i="18"/>
  <c r="G172" i="18"/>
  <c r="H172" i="18"/>
  <c r="G173" i="18"/>
  <c r="H173" i="18"/>
  <c r="G174" i="18"/>
  <c r="H174" i="18"/>
  <c r="G175" i="18"/>
  <c r="H175" i="18"/>
  <c r="G176" i="18"/>
  <c r="H176" i="18"/>
  <c r="G177" i="18"/>
  <c r="H177" i="18"/>
  <c r="G178" i="18"/>
  <c r="H178" i="18"/>
  <c r="G179" i="18"/>
  <c r="H179" i="18"/>
  <c r="G180" i="18"/>
  <c r="H180" i="18"/>
  <c r="G181" i="18"/>
  <c r="H181" i="18"/>
  <c r="G182" i="18"/>
  <c r="H182" i="18"/>
  <c r="G183" i="18"/>
  <c r="H183" i="18"/>
  <c r="G184" i="18"/>
  <c r="H184" i="18"/>
  <c r="G185" i="18"/>
  <c r="H185" i="18"/>
  <c r="G186" i="18"/>
  <c r="H186" i="18"/>
  <c r="G187" i="18"/>
  <c r="H187" i="18"/>
  <c r="G188" i="18"/>
  <c r="H188" i="18"/>
  <c r="G189" i="18"/>
  <c r="H189" i="18"/>
  <c r="G190" i="18"/>
  <c r="H190" i="18"/>
  <c r="G191" i="18"/>
  <c r="H191" i="18"/>
  <c r="G192" i="18"/>
  <c r="H192" i="18"/>
  <c r="G193" i="18"/>
  <c r="H193" i="18"/>
  <c r="G194" i="18"/>
  <c r="H194" i="18"/>
  <c r="G195" i="18"/>
  <c r="H195" i="18"/>
  <c r="G196" i="18"/>
  <c r="H196" i="18"/>
  <c r="G197" i="18"/>
  <c r="H197" i="18"/>
  <c r="G198" i="18"/>
  <c r="H198" i="18"/>
  <c r="G199" i="18"/>
  <c r="H199" i="18"/>
  <c r="G200" i="18"/>
  <c r="H200" i="18"/>
  <c r="G201" i="18"/>
  <c r="H201" i="18"/>
  <c r="G202" i="18"/>
  <c r="H202" i="18"/>
  <c r="G203" i="18"/>
  <c r="H203" i="18"/>
  <c r="G204" i="18"/>
  <c r="H204" i="18"/>
  <c r="G205" i="18"/>
  <c r="H205" i="18"/>
  <c r="G206" i="18"/>
  <c r="H206" i="18"/>
  <c r="G207" i="18"/>
  <c r="H207" i="18"/>
  <c r="G208" i="18"/>
  <c r="H208" i="18"/>
  <c r="G209" i="18"/>
  <c r="H209" i="18"/>
  <c r="G210" i="18"/>
  <c r="H210" i="18"/>
  <c r="G211" i="18"/>
  <c r="H211" i="18"/>
  <c r="G212" i="18"/>
  <c r="H212" i="18"/>
  <c r="G213" i="18"/>
  <c r="H213" i="18"/>
  <c r="G214" i="18"/>
  <c r="H214" i="18"/>
  <c r="G215" i="18"/>
  <c r="H215" i="18"/>
  <c r="G216" i="18"/>
  <c r="H216" i="18"/>
  <c r="G217" i="18"/>
  <c r="H217" i="18"/>
  <c r="G218" i="18"/>
  <c r="H218" i="18"/>
  <c r="G219" i="18"/>
  <c r="H219" i="18"/>
  <c r="G220" i="18"/>
  <c r="H220" i="18"/>
  <c r="G221" i="18"/>
  <c r="H221" i="18"/>
  <c r="G222" i="18"/>
  <c r="H222" i="18"/>
  <c r="G223" i="18"/>
  <c r="H223" i="18"/>
  <c r="G224" i="18"/>
  <c r="H224" i="18"/>
  <c r="G225" i="18"/>
  <c r="H225" i="18"/>
  <c r="G226" i="18"/>
  <c r="H226" i="18"/>
  <c r="G227" i="18"/>
  <c r="H227" i="18"/>
  <c r="G228" i="18"/>
  <c r="H228" i="18"/>
  <c r="G229" i="18"/>
  <c r="H229" i="18"/>
  <c r="G230" i="18"/>
  <c r="H230" i="18"/>
  <c r="G231" i="18"/>
  <c r="H231" i="18"/>
  <c r="G232" i="18"/>
  <c r="H232" i="18"/>
  <c r="G233" i="18"/>
  <c r="H233" i="18"/>
  <c r="G234" i="18"/>
  <c r="H234" i="18"/>
  <c r="G235" i="18"/>
  <c r="H235" i="18"/>
  <c r="G236" i="18"/>
  <c r="H236" i="18"/>
  <c r="G237" i="18"/>
  <c r="H237" i="18"/>
  <c r="G238" i="18"/>
  <c r="H238" i="18"/>
  <c r="G239" i="18"/>
  <c r="H239" i="18"/>
  <c r="G240" i="18"/>
  <c r="H240" i="18"/>
  <c r="G241" i="18"/>
  <c r="H241" i="18"/>
  <c r="G242" i="18"/>
  <c r="H242" i="18"/>
  <c r="G243" i="18"/>
  <c r="H243" i="18"/>
  <c r="G244" i="18"/>
  <c r="H244" i="18"/>
  <c r="G245" i="18"/>
  <c r="H245" i="18"/>
  <c r="G246" i="18"/>
  <c r="H246" i="18"/>
  <c r="G247" i="18"/>
  <c r="H247" i="18"/>
  <c r="G248" i="18"/>
  <c r="H248" i="18"/>
  <c r="G249" i="18"/>
  <c r="H249" i="18"/>
  <c r="G250" i="18"/>
  <c r="H250" i="18"/>
  <c r="G251" i="18"/>
  <c r="H251" i="18"/>
  <c r="G252" i="18"/>
  <c r="H252" i="18"/>
  <c r="G253" i="18"/>
  <c r="H253" i="18"/>
  <c r="G254" i="18"/>
  <c r="H254" i="18"/>
  <c r="G255" i="18"/>
  <c r="H255" i="18"/>
  <c r="G256" i="18"/>
  <c r="H256" i="18"/>
  <c r="G257" i="18"/>
  <c r="H257" i="18"/>
  <c r="G258" i="18"/>
  <c r="H258" i="18"/>
  <c r="G259" i="18"/>
  <c r="H259" i="18"/>
  <c r="G260" i="18"/>
  <c r="H260" i="18"/>
  <c r="G261" i="18"/>
  <c r="H261" i="18"/>
  <c r="G262" i="18"/>
  <c r="H262" i="18"/>
  <c r="G263" i="18"/>
  <c r="H263" i="18"/>
  <c r="G264" i="18"/>
  <c r="H264" i="18"/>
  <c r="G265" i="18"/>
  <c r="H265" i="18"/>
  <c r="G266" i="18"/>
  <c r="H266" i="18"/>
  <c r="G267" i="18"/>
  <c r="H267" i="18"/>
  <c r="G268" i="18"/>
  <c r="H268" i="18"/>
  <c r="G269" i="18"/>
  <c r="H269" i="18"/>
  <c r="G270" i="18"/>
  <c r="H270" i="18"/>
  <c r="G271" i="18"/>
  <c r="H271" i="18"/>
  <c r="G272" i="18"/>
  <c r="H272" i="18"/>
  <c r="G273" i="18"/>
  <c r="H273" i="18"/>
  <c r="G274" i="18"/>
  <c r="H274" i="18"/>
  <c r="G275" i="18"/>
  <c r="H275" i="18"/>
  <c r="G276" i="18"/>
  <c r="H276" i="18"/>
  <c r="G277" i="18"/>
  <c r="H277" i="18"/>
  <c r="G278" i="18"/>
  <c r="H278" i="18"/>
  <c r="G279" i="18"/>
  <c r="H279" i="18"/>
  <c r="G280" i="18"/>
  <c r="H280" i="18"/>
  <c r="G281" i="18"/>
  <c r="H281" i="18"/>
  <c r="G282" i="18"/>
  <c r="H282" i="18"/>
  <c r="G283" i="18"/>
  <c r="H283" i="18"/>
  <c r="G284" i="18"/>
  <c r="H284" i="18"/>
  <c r="G285" i="18"/>
  <c r="H285" i="18"/>
  <c r="G286" i="18"/>
  <c r="H286" i="18"/>
  <c r="G287" i="18"/>
  <c r="H287" i="18"/>
  <c r="G288" i="18"/>
  <c r="H288" i="18"/>
  <c r="G289" i="18"/>
  <c r="H289" i="18"/>
  <c r="G290" i="18"/>
  <c r="H290" i="18"/>
  <c r="G291" i="18"/>
  <c r="H291" i="18"/>
  <c r="G292" i="18"/>
  <c r="H292" i="18"/>
  <c r="G293" i="18"/>
  <c r="H293" i="18"/>
  <c r="G294" i="18"/>
  <c r="H294" i="18"/>
  <c r="G295" i="18"/>
  <c r="H295" i="18"/>
  <c r="G296" i="18"/>
  <c r="H296" i="18"/>
  <c r="G297" i="18"/>
  <c r="H297" i="18"/>
  <c r="G298" i="18"/>
  <c r="H298" i="18"/>
  <c r="G299" i="18"/>
  <c r="H299" i="18"/>
  <c r="G300" i="18"/>
  <c r="H300" i="18"/>
  <c r="G301" i="18"/>
  <c r="H301" i="18"/>
  <c r="G302" i="18"/>
  <c r="H302" i="18"/>
  <c r="G303" i="18"/>
  <c r="H303" i="18"/>
  <c r="G304" i="18"/>
  <c r="H304" i="18"/>
  <c r="G305" i="18"/>
  <c r="H305" i="18"/>
  <c r="G306" i="18"/>
  <c r="H306" i="18"/>
  <c r="G307" i="18"/>
  <c r="H307" i="18"/>
  <c r="G308" i="18"/>
  <c r="H308" i="18"/>
  <c r="G309" i="18"/>
  <c r="H309" i="18"/>
  <c r="G310" i="18"/>
  <c r="H310" i="18"/>
  <c r="G311" i="18"/>
  <c r="H311" i="18"/>
  <c r="G312" i="18"/>
  <c r="H312" i="18"/>
  <c r="G313" i="18"/>
  <c r="H313" i="18"/>
  <c r="G314" i="18"/>
  <c r="H314" i="18"/>
  <c r="G315" i="18"/>
  <c r="H315" i="18"/>
  <c r="G316" i="18"/>
  <c r="H316" i="18"/>
  <c r="G317" i="18"/>
  <c r="H317" i="18"/>
  <c r="G318" i="18"/>
  <c r="H318" i="18"/>
  <c r="G319" i="18"/>
  <c r="H319" i="18"/>
  <c r="G320" i="18"/>
  <c r="H320" i="18"/>
  <c r="G321" i="18"/>
  <c r="H321" i="18"/>
  <c r="G322" i="18"/>
  <c r="H322" i="18"/>
  <c r="G323" i="18"/>
  <c r="H323" i="18"/>
  <c r="G324" i="18"/>
  <c r="H324" i="18"/>
  <c r="G325" i="18"/>
  <c r="H325" i="18"/>
  <c r="G326" i="18"/>
  <c r="H326" i="18"/>
  <c r="G327" i="18"/>
  <c r="H327" i="18"/>
  <c r="G328" i="18"/>
  <c r="H328" i="18"/>
  <c r="G329" i="18"/>
  <c r="H329" i="18"/>
  <c r="G330" i="18"/>
  <c r="H330" i="18"/>
  <c r="G331" i="18"/>
  <c r="H331" i="18"/>
  <c r="G332" i="18"/>
  <c r="H332" i="18"/>
  <c r="G333" i="18"/>
  <c r="H333" i="18"/>
  <c r="G334" i="18"/>
  <c r="H334" i="18"/>
  <c r="G335" i="18"/>
  <c r="H335" i="18"/>
  <c r="G336" i="18"/>
  <c r="H336" i="18"/>
  <c r="G337" i="18"/>
  <c r="H337" i="18"/>
  <c r="G338" i="18"/>
  <c r="H338" i="18"/>
  <c r="G339" i="18"/>
  <c r="H339" i="18"/>
  <c r="G340" i="18"/>
  <c r="H340" i="18"/>
  <c r="G341" i="18"/>
  <c r="H341" i="18"/>
  <c r="G342" i="18"/>
  <c r="H342" i="18"/>
  <c r="G343" i="18"/>
  <c r="H343" i="18"/>
  <c r="H3" i="18"/>
  <c r="G3" i="18"/>
  <c r="D345" i="18"/>
  <c r="C345" i="18"/>
  <c r="M24" i="15"/>
  <c r="N24" i="15"/>
  <c r="O24" i="15"/>
  <c r="R24" i="15"/>
  <c r="P24" i="15"/>
  <c r="V24" i="15"/>
  <c r="M26" i="15"/>
  <c r="N26" i="15"/>
  <c r="O26" i="15"/>
  <c r="R26" i="15"/>
  <c r="P26" i="15"/>
  <c r="V26" i="15"/>
  <c r="M29" i="15"/>
  <c r="N29" i="15"/>
  <c r="O29" i="15"/>
  <c r="R29" i="15"/>
  <c r="P29" i="15"/>
  <c r="V29" i="15"/>
  <c r="M42" i="15"/>
  <c r="N42" i="15"/>
  <c r="O42" i="15"/>
  <c r="R42" i="15"/>
  <c r="P42" i="15"/>
  <c r="V42" i="15"/>
  <c r="M49" i="15"/>
  <c r="N49" i="15"/>
  <c r="O49" i="15"/>
  <c r="R49" i="15"/>
  <c r="P49" i="15"/>
  <c r="V49" i="15"/>
  <c r="M56" i="15"/>
  <c r="N56" i="15"/>
  <c r="O56" i="15"/>
  <c r="R56" i="15"/>
  <c r="P56" i="15"/>
  <c r="V56" i="15"/>
  <c r="E3" i="15"/>
  <c r="E4" i="15"/>
  <c r="E5" i="15"/>
  <c r="E6" i="15"/>
  <c r="M3" i="15"/>
  <c r="N3" i="15"/>
  <c r="O3" i="15"/>
  <c r="P3" i="15"/>
  <c r="R3" i="15"/>
  <c r="V3" i="15"/>
  <c r="W3" i="15"/>
  <c r="X3" i="15"/>
  <c r="K4" i="15"/>
  <c r="L4" i="15"/>
  <c r="M4" i="15"/>
  <c r="N4" i="15"/>
  <c r="O4" i="15"/>
  <c r="P4" i="15"/>
  <c r="R4" i="15"/>
  <c r="V4" i="15"/>
  <c r="W4" i="15"/>
  <c r="X4" i="15"/>
  <c r="K5" i="15"/>
  <c r="L5" i="15"/>
  <c r="M5" i="15"/>
  <c r="N5" i="15"/>
  <c r="O5" i="15"/>
  <c r="P5" i="15"/>
  <c r="R5" i="15"/>
  <c r="V5" i="15"/>
  <c r="W5" i="15"/>
  <c r="X5" i="15"/>
  <c r="K6" i="15"/>
  <c r="L6" i="15"/>
  <c r="M6" i="15"/>
  <c r="N6" i="15"/>
  <c r="O6" i="15"/>
  <c r="P6" i="15"/>
  <c r="R6" i="15"/>
  <c r="V6" i="15"/>
  <c r="W6" i="15"/>
  <c r="X6" i="15"/>
  <c r="E7" i="15"/>
  <c r="K7" i="15"/>
  <c r="L7" i="15"/>
  <c r="M7" i="15"/>
  <c r="N7" i="15"/>
  <c r="O7" i="15"/>
  <c r="P7" i="15"/>
  <c r="R7" i="15"/>
  <c r="V7" i="15"/>
  <c r="W7" i="15"/>
  <c r="X7" i="15"/>
  <c r="E8" i="15"/>
  <c r="K8" i="15"/>
  <c r="L8" i="15"/>
  <c r="M8" i="15"/>
  <c r="N8" i="15"/>
  <c r="O8" i="15"/>
  <c r="P8" i="15"/>
  <c r="R8" i="15"/>
  <c r="V8" i="15"/>
  <c r="W8" i="15"/>
  <c r="X8" i="15"/>
  <c r="E9" i="15"/>
  <c r="K9" i="15"/>
  <c r="L9" i="15"/>
  <c r="M9" i="15"/>
  <c r="N9" i="15"/>
  <c r="O9" i="15"/>
  <c r="P9" i="15"/>
  <c r="R9" i="15"/>
  <c r="V9" i="15"/>
  <c r="W9" i="15"/>
  <c r="X9" i="15"/>
  <c r="E10" i="15"/>
  <c r="K10" i="15"/>
  <c r="L10" i="15"/>
  <c r="M10" i="15"/>
  <c r="N10" i="15"/>
  <c r="O10" i="15"/>
  <c r="P10" i="15"/>
  <c r="R10" i="15"/>
  <c r="V10" i="15"/>
  <c r="W10" i="15"/>
  <c r="X10" i="15"/>
  <c r="E11" i="15"/>
  <c r="K11" i="15"/>
  <c r="L11" i="15"/>
  <c r="M11" i="15"/>
  <c r="N11" i="15"/>
  <c r="O11" i="15"/>
  <c r="P11" i="15"/>
  <c r="R11" i="15"/>
  <c r="V11" i="15"/>
  <c r="W11" i="15"/>
  <c r="X11" i="15"/>
  <c r="E12" i="15"/>
  <c r="K12" i="15"/>
  <c r="L12" i="15"/>
  <c r="M12" i="15"/>
  <c r="N12" i="15"/>
  <c r="O12" i="15"/>
  <c r="P12" i="15"/>
  <c r="R12" i="15"/>
  <c r="V12" i="15"/>
  <c r="W12" i="15"/>
  <c r="X12" i="15"/>
  <c r="E13" i="15"/>
  <c r="K13" i="15"/>
  <c r="L13" i="15"/>
  <c r="M13" i="15"/>
  <c r="N13" i="15"/>
  <c r="O13" i="15"/>
  <c r="P13" i="15"/>
  <c r="R13" i="15"/>
  <c r="V13" i="15"/>
  <c r="W13" i="15"/>
  <c r="X13" i="15"/>
  <c r="E14" i="15"/>
  <c r="K14" i="15"/>
  <c r="L14" i="15"/>
  <c r="M14" i="15"/>
  <c r="N14" i="15"/>
  <c r="O14" i="15"/>
  <c r="P14" i="15"/>
  <c r="R14" i="15"/>
  <c r="V14" i="15"/>
  <c r="W14" i="15"/>
  <c r="X14" i="15"/>
  <c r="E15" i="15"/>
  <c r="K15" i="15"/>
  <c r="L15" i="15"/>
  <c r="M15" i="15"/>
  <c r="N15" i="15"/>
  <c r="O15" i="15"/>
  <c r="P15" i="15"/>
  <c r="R15" i="15"/>
  <c r="V15" i="15"/>
  <c r="W15" i="15"/>
  <c r="X15" i="15"/>
  <c r="E16" i="15"/>
  <c r="K16" i="15"/>
  <c r="L16" i="15"/>
  <c r="M16" i="15"/>
  <c r="N16" i="15"/>
  <c r="O16" i="15"/>
  <c r="P16" i="15"/>
  <c r="R16" i="15"/>
  <c r="V16" i="15"/>
  <c r="W16" i="15"/>
  <c r="X16" i="15"/>
  <c r="E17" i="15"/>
  <c r="K17" i="15"/>
  <c r="L17" i="15"/>
  <c r="M17" i="15"/>
  <c r="N17" i="15"/>
  <c r="O17" i="15"/>
  <c r="P17" i="15"/>
  <c r="R17" i="15"/>
  <c r="V17" i="15"/>
  <c r="W17" i="15"/>
  <c r="X17" i="15"/>
  <c r="E18" i="15"/>
  <c r="K18" i="15"/>
  <c r="L18" i="15"/>
  <c r="M18" i="15"/>
  <c r="N18" i="15"/>
  <c r="O18" i="15"/>
  <c r="P18" i="15"/>
  <c r="R18" i="15"/>
  <c r="V18" i="15"/>
  <c r="W18" i="15"/>
  <c r="X18" i="15"/>
  <c r="E19" i="15"/>
  <c r="K19" i="15"/>
  <c r="L19" i="15"/>
  <c r="M19" i="15"/>
  <c r="N19" i="15"/>
  <c r="O19" i="15"/>
  <c r="P19" i="15"/>
  <c r="R19" i="15"/>
  <c r="V19" i="15"/>
  <c r="W19" i="15"/>
  <c r="X19" i="15"/>
  <c r="E20" i="15"/>
  <c r="K20" i="15"/>
  <c r="L20" i="15"/>
  <c r="M20" i="15"/>
  <c r="N20" i="15"/>
  <c r="O20" i="15"/>
  <c r="P20" i="15"/>
  <c r="R20" i="15"/>
  <c r="V20" i="15"/>
  <c r="W20" i="15"/>
  <c r="X20" i="15"/>
  <c r="E21" i="15"/>
  <c r="K21" i="15"/>
  <c r="L21" i="15"/>
  <c r="M21" i="15"/>
  <c r="N21" i="15"/>
  <c r="O21" i="15"/>
  <c r="P21" i="15"/>
  <c r="R21" i="15"/>
  <c r="V21" i="15"/>
  <c r="W21" i="15"/>
  <c r="X21" i="15"/>
  <c r="E22" i="15"/>
  <c r="K22" i="15"/>
  <c r="L22" i="15"/>
  <c r="M22" i="15"/>
  <c r="N22" i="15"/>
  <c r="O22" i="15"/>
  <c r="P22" i="15"/>
  <c r="R22" i="15"/>
  <c r="V22" i="15"/>
  <c r="W22" i="15"/>
  <c r="X22" i="15"/>
  <c r="E23" i="15"/>
  <c r="K23" i="15"/>
  <c r="L23" i="15"/>
  <c r="M23" i="15"/>
  <c r="N23" i="15"/>
  <c r="O23" i="15"/>
  <c r="P23" i="15"/>
  <c r="R23" i="15"/>
  <c r="V23" i="15"/>
  <c r="W23" i="15"/>
  <c r="X23" i="15"/>
  <c r="E24" i="15"/>
  <c r="K24" i="15"/>
  <c r="L24" i="15"/>
  <c r="W24" i="15"/>
  <c r="X24" i="15"/>
  <c r="E25" i="15"/>
  <c r="K25" i="15"/>
  <c r="L25" i="15"/>
  <c r="M25" i="15"/>
  <c r="N25" i="15"/>
  <c r="O25" i="15"/>
  <c r="P25" i="15"/>
  <c r="R25" i="15"/>
  <c r="V25" i="15"/>
  <c r="W25" i="15"/>
  <c r="X25" i="15"/>
  <c r="E26" i="15"/>
  <c r="K26" i="15"/>
  <c r="L26" i="15"/>
  <c r="W26" i="15"/>
  <c r="X26" i="15"/>
  <c r="E27" i="15"/>
  <c r="K27" i="15"/>
  <c r="L27" i="15"/>
  <c r="M27" i="15"/>
  <c r="N27" i="15"/>
  <c r="O27" i="15"/>
  <c r="P27" i="15"/>
  <c r="R27" i="15"/>
  <c r="V27" i="15"/>
  <c r="W27" i="15"/>
  <c r="X27" i="15"/>
  <c r="E28" i="15"/>
  <c r="K28" i="15"/>
  <c r="L28" i="15"/>
  <c r="M28" i="15"/>
  <c r="N28" i="15"/>
  <c r="O28" i="15"/>
  <c r="P28" i="15"/>
  <c r="R28" i="15"/>
  <c r="V28" i="15"/>
  <c r="W28" i="15"/>
  <c r="X28" i="15"/>
  <c r="E29" i="15"/>
  <c r="K29" i="15"/>
  <c r="L29" i="15"/>
  <c r="W29" i="15"/>
  <c r="X29" i="15"/>
  <c r="E30" i="15"/>
  <c r="K30" i="15"/>
  <c r="L30" i="15"/>
  <c r="M30" i="15"/>
  <c r="N30" i="15"/>
  <c r="O30" i="15"/>
  <c r="P30" i="15"/>
  <c r="R30" i="15"/>
  <c r="V30" i="15"/>
  <c r="W30" i="15"/>
  <c r="X30" i="15"/>
  <c r="E31" i="15"/>
  <c r="K31" i="15"/>
  <c r="L31" i="15"/>
  <c r="M31" i="15"/>
  <c r="N31" i="15"/>
  <c r="O31" i="15"/>
  <c r="P31" i="15"/>
  <c r="R31" i="15"/>
  <c r="V31" i="15"/>
  <c r="W31" i="15"/>
  <c r="X31" i="15"/>
  <c r="E32" i="15"/>
  <c r="K32" i="15"/>
  <c r="L32" i="15"/>
  <c r="M32" i="15"/>
  <c r="N32" i="15"/>
  <c r="O32" i="15"/>
  <c r="P32" i="15"/>
  <c r="R32" i="15"/>
  <c r="V32" i="15"/>
  <c r="W32" i="15"/>
  <c r="X32" i="15"/>
  <c r="E33" i="15"/>
  <c r="K33" i="15"/>
  <c r="L33" i="15"/>
  <c r="M33" i="15"/>
  <c r="N33" i="15"/>
  <c r="O33" i="15"/>
  <c r="P33" i="15"/>
  <c r="R33" i="15"/>
  <c r="V33" i="15"/>
  <c r="W33" i="15"/>
  <c r="X33" i="15"/>
  <c r="E34" i="15"/>
  <c r="K34" i="15"/>
  <c r="L34" i="15"/>
  <c r="M34" i="15"/>
  <c r="N34" i="15"/>
  <c r="O34" i="15"/>
  <c r="P34" i="15"/>
  <c r="R34" i="15"/>
  <c r="V34" i="15"/>
  <c r="W34" i="15"/>
  <c r="X34" i="15"/>
  <c r="E35" i="15"/>
  <c r="K35" i="15"/>
  <c r="L35" i="15"/>
  <c r="M35" i="15"/>
  <c r="N35" i="15"/>
  <c r="O35" i="15"/>
  <c r="P35" i="15"/>
  <c r="R35" i="15"/>
  <c r="V35" i="15"/>
  <c r="W35" i="15"/>
  <c r="X35" i="15"/>
  <c r="E36" i="15"/>
  <c r="K36" i="15"/>
  <c r="L36" i="15"/>
  <c r="M36" i="15"/>
  <c r="N36" i="15"/>
  <c r="O36" i="15"/>
  <c r="P36" i="15"/>
  <c r="R36" i="15"/>
  <c r="V36" i="15"/>
  <c r="W36" i="15"/>
  <c r="X36" i="15"/>
  <c r="E37" i="15"/>
  <c r="K37" i="15"/>
  <c r="L37" i="15"/>
  <c r="M37" i="15"/>
  <c r="N37" i="15"/>
  <c r="O37" i="15"/>
  <c r="P37" i="15"/>
  <c r="R37" i="15"/>
  <c r="V37" i="15"/>
  <c r="W37" i="15"/>
  <c r="X37" i="15"/>
  <c r="E38" i="15"/>
  <c r="K38" i="15"/>
  <c r="L38" i="15"/>
  <c r="M38" i="15"/>
  <c r="N38" i="15"/>
  <c r="O38" i="15"/>
  <c r="P38" i="15"/>
  <c r="R38" i="15"/>
  <c r="V38" i="15"/>
  <c r="W38" i="15"/>
  <c r="X38" i="15"/>
  <c r="E39" i="15"/>
  <c r="K39" i="15"/>
  <c r="L39" i="15"/>
  <c r="M39" i="15"/>
  <c r="N39" i="15"/>
  <c r="O39" i="15"/>
  <c r="P39" i="15"/>
  <c r="R39" i="15"/>
  <c r="V39" i="15"/>
  <c r="W39" i="15"/>
  <c r="X39" i="15"/>
  <c r="E40" i="15"/>
  <c r="K40" i="15"/>
  <c r="L40" i="15"/>
  <c r="M40" i="15"/>
  <c r="N40" i="15"/>
  <c r="O40" i="15"/>
  <c r="P40" i="15"/>
  <c r="R40" i="15"/>
  <c r="V40" i="15"/>
  <c r="W40" i="15"/>
  <c r="X40" i="15"/>
  <c r="E41" i="15"/>
  <c r="K41" i="15"/>
  <c r="L41" i="15"/>
  <c r="M41" i="15"/>
  <c r="N41" i="15"/>
  <c r="O41" i="15"/>
  <c r="P41" i="15"/>
  <c r="R41" i="15"/>
  <c r="V41" i="15"/>
  <c r="W41" i="15"/>
  <c r="X41" i="15"/>
  <c r="E42" i="15"/>
  <c r="K42" i="15"/>
  <c r="L42" i="15"/>
  <c r="W42" i="15"/>
  <c r="X42" i="15"/>
  <c r="E43" i="15"/>
  <c r="K43" i="15"/>
  <c r="L43" i="15"/>
  <c r="M43" i="15"/>
  <c r="N43" i="15"/>
  <c r="O43" i="15"/>
  <c r="P43" i="15"/>
  <c r="R43" i="15"/>
  <c r="V43" i="15"/>
  <c r="W43" i="15"/>
  <c r="X43" i="15"/>
  <c r="E44" i="15"/>
  <c r="K44" i="15"/>
  <c r="L44" i="15"/>
  <c r="M44" i="15"/>
  <c r="N44" i="15"/>
  <c r="O44" i="15"/>
  <c r="P44" i="15"/>
  <c r="R44" i="15"/>
  <c r="V44" i="15"/>
  <c r="W44" i="15"/>
  <c r="X44" i="15"/>
  <c r="E45" i="15"/>
  <c r="K45" i="15"/>
  <c r="L45" i="15"/>
  <c r="M45" i="15"/>
  <c r="N45" i="15"/>
  <c r="O45" i="15"/>
  <c r="P45" i="15"/>
  <c r="R45" i="15"/>
  <c r="V45" i="15"/>
  <c r="W45" i="15"/>
  <c r="X45" i="15"/>
  <c r="E46" i="15"/>
  <c r="K46" i="15"/>
  <c r="L46" i="15"/>
  <c r="M46" i="15"/>
  <c r="N46" i="15"/>
  <c r="O46" i="15"/>
  <c r="P46" i="15"/>
  <c r="R46" i="15"/>
  <c r="V46" i="15"/>
  <c r="W46" i="15"/>
  <c r="X46" i="15"/>
  <c r="E47" i="15"/>
  <c r="K47" i="15"/>
  <c r="L47" i="15"/>
  <c r="M47" i="15"/>
  <c r="N47" i="15"/>
  <c r="O47" i="15"/>
  <c r="P47" i="15"/>
  <c r="R47" i="15"/>
  <c r="V47" i="15"/>
  <c r="W47" i="15"/>
  <c r="X47" i="15"/>
  <c r="E48" i="15"/>
  <c r="K48" i="15"/>
  <c r="L48" i="15"/>
  <c r="M48" i="15"/>
  <c r="N48" i="15"/>
  <c r="O48" i="15"/>
  <c r="P48" i="15"/>
  <c r="R48" i="15"/>
  <c r="V48" i="15"/>
  <c r="W48" i="15"/>
  <c r="X48" i="15"/>
  <c r="E49" i="15"/>
  <c r="K49" i="15"/>
  <c r="L49" i="15"/>
  <c r="W49" i="15"/>
  <c r="X49" i="15"/>
  <c r="E50" i="15"/>
  <c r="K50" i="15"/>
  <c r="L50" i="15"/>
  <c r="M50" i="15"/>
  <c r="N50" i="15"/>
  <c r="O50" i="15"/>
  <c r="P50" i="15"/>
  <c r="R50" i="15"/>
  <c r="V50" i="15"/>
  <c r="W50" i="15"/>
  <c r="X50" i="15"/>
  <c r="E51" i="15"/>
  <c r="K51" i="15"/>
  <c r="L51" i="15"/>
  <c r="M51" i="15"/>
  <c r="N51" i="15"/>
  <c r="O51" i="15"/>
  <c r="P51" i="15"/>
  <c r="R51" i="15"/>
  <c r="V51" i="15"/>
  <c r="W51" i="15"/>
  <c r="X51" i="15"/>
  <c r="E52" i="15"/>
  <c r="K52" i="15"/>
  <c r="L52" i="15"/>
  <c r="M52" i="15"/>
  <c r="N52" i="15"/>
  <c r="O52" i="15"/>
  <c r="P52" i="15"/>
  <c r="R52" i="15"/>
  <c r="V52" i="15"/>
  <c r="W52" i="15"/>
  <c r="X52" i="15"/>
  <c r="E53" i="15"/>
  <c r="K53" i="15"/>
  <c r="L53" i="15"/>
  <c r="M53" i="15"/>
  <c r="N53" i="15"/>
  <c r="O53" i="15"/>
  <c r="P53" i="15"/>
  <c r="R53" i="15"/>
  <c r="V53" i="15"/>
  <c r="W53" i="15"/>
  <c r="X53" i="15"/>
  <c r="E54" i="15"/>
  <c r="K54" i="15"/>
  <c r="L54" i="15"/>
  <c r="M54" i="15"/>
  <c r="N54" i="15"/>
  <c r="O54" i="15"/>
  <c r="P54" i="15"/>
  <c r="R54" i="15"/>
  <c r="V54" i="15"/>
  <c r="W54" i="15"/>
  <c r="X54" i="15"/>
  <c r="E55" i="15"/>
  <c r="K55" i="15"/>
  <c r="L55" i="15"/>
  <c r="M55" i="15"/>
  <c r="N55" i="15"/>
  <c r="O55" i="15"/>
  <c r="P55" i="15"/>
  <c r="R55" i="15"/>
  <c r="V55" i="15"/>
  <c r="W55" i="15"/>
  <c r="X55" i="15"/>
  <c r="E56" i="15"/>
  <c r="K56" i="15"/>
  <c r="L56" i="15"/>
  <c r="W56" i="15"/>
  <c r="X56" i="15"/>
  <c r="E57" i="15"/>
  <c r="K57" i="15"/>
  <c r="L57" i="15"/>
  <c r="M57" i="15"/>
  <c r="N57" i="15"/>
  <c r="O57" i="15"/>
  <c r="P57" i="15"/>
  <c r="R57" i="15"/>
  <c r="V57" i="15"/>
  <c r="W57" i="15"/>
  <c r="X57" i="15"/>
  <c r="E58" i="15"/>
  <c r="K58" i="15"/>
  <c r="L58" i="15"/>
  <c r="M58" i="15"/>
  <c r="N58" i="15"/>
  <c r="O58" i="15"/>
  <c r="P58" i="15"/>
  <c r="R58" i="15"/>
  <c r="V58" i="15"/>
  <c r="W58" i="15"/>
  <c r="X58" i="15"/>
  <c r="E59" i="15"/>
  <c r="K59" i="15"/>
  <c r="L59" i="15"/>
  <c r="M59" i="15"/>
  <c r="N59" i="15"/>
  <c r="O59" i="15"/>
  <c r="P59" i="15"/>
  <c r="R59" i="15"/>
  <c r="V59" i="15"/>
  <c r="W59" i="15"/>
  <c r="X59" i="15"/>
  <c r="E60" i="15"/>
  <c r="K60" i="15"/>
  <c r="L60" i="15"/>
  <c r="M60" i="15"/>
  <c r="N60" i="15"/>
  <c r="O60" i="15"/>
  <c r="P60" i="15"/>
  <c r="R60" i="15"/>
  <c r="V60" i="15"/>
  <c r="W60" i="15"/>
  <c r="X60" i="15"/>
  <c r="E61" i="15"/>
  <c r="K61" i="15"/>
  <c r="L61" i="15"/>
  <c r="M61" i="15"/>
  <c r="N61" i="15"/>
  <c r="O61" i="15"/>
  <c r="P61" i="15"/>
  <c r="R61" i="15"/>
  <c r="V61" i="15"/>
  <c r="W61" i="15"/>
  <c r="X61" i="15"/>
  <c r="E62" i="15"/>
  <c r="K62" i="15"/>
  <c r="L62" i="15"/>
  <c r="M62" i="15"/>
  <c r="N62" i="15"/>
  <c r="O62" i="15"/>
  <c r="P62" i="15"/>
  <c r="R62" i="15"/>
  <c r="V62" i="15"/>
  <c r="W62" i="15"/>
  <c r="X62" i="15"/>
  <c r="E63" i="15"/>
  <c r="K63" i="15"/>
  <c r="L63" i="15"/>
  <c r="M63" i="15"/>
  <c r="N63" i="15"/>
  <c r="O63" i="15"/>
  <c r="P63" i="15"/>
  <c r="R63" i="15"/>
  <c r="V63" i="15"/>
  <c r="W63" i="15"/>
  <c r="X63" i="15"/>
  <c r="E64" i="15"/>
  <c r="K64" i="15"/>
  <c r="L64" i="15"/>
  <c r="M64" i="15"/>
  <c r="N64" i="15"/>
  <c r="O64" i="15"/>
  <c r="P64" i="15"/>
  <c r="R64" i="15"/>
  <c r="V64" i="15"/>
  <c r="W64" i="15"/>
  <c r="X64" i="15"/>
  <c r="E65" i="15"/>
  <c r="K65" i="15"/>
  <c r="L65" i="15"/>
  <c r="M65" i="15"/>
  <c r="N65" i="15"/>
  <c r="O65" i="15"/>
  <c r="P65" i="15"/>
  <c r="R65" i="15"/>
  <c r="V65" i="15"/>
  <c r="W65" i="15"/>
  <c r="X65" i="15"/>
  <c r="E66" i="15"/>
  <c r="K66" i="15"/>
  <c r="L66" i="15"/>
  <c r="M66" i="15"/>
  <c r="N66" i="15"/>
  <c r="O66" i="15"/>
  <c r="P66" i="15"/>
  <c r="R66" i="15"/>
  <c r="V66" i="15"/>
  <c r="W66" i="15"/>
  <c r="X66" i="15"/>
  <c r="E67" i="15"/>
  <c r="K67" i="15"/>
  <c r="L67" i="15"/>
  <c r="M67" i="15"/>
  <c r="N67" i="15"/>
  <c r="O67" i="15"/>
  <c r="P67" i="15"/>
  <c r="R67" i="15"/>
  <c r="V67" i="15"/>
  <c r="W67" i="15"/>
  <c r="X67" i="15"/>
  <c r="E68" i="15"/>
  <c r="K68" i="15"/>
  <c r="L68" i="15"/>
  <c r="M68" i="15"/>
  <c r="N68" i="15"/>
  <c r="O68" i="15"/>
  <c r="P68" i="15"/>
  <c r="R68" i="15"/>
  <c r="V68" i="15"/>
  <c r="W68" i="15"/>
  <c r="X68" i="15"/>
  <c r="E69" i="15"/>
  <c r="K69" i="15"/>
  <c r="L69" i="15"/>
  <c r="M69" i="15"/>
  <c r="N69" i="15"/>
  <c r="O69" i="15"/>
  <c r="P69" i="15"/>
  <c r="R69" i="15"/>
  <c r="V69" i="15"/>
  <c r="W69" i="15"/>
  <c r="X69" i="15"/>
  <c r="E70" i="15"/>
  <c r="K70" i="15"/>
  <c r="L70" i="15"/>
  <c r="M70" i="15"/>
  <c r="N70" i="15"/>
  <c r="O70" i="15"/>
  <c r="P70" i="15"/>
  <c r="R70" i="15"/>
  <c r="V70" i="15"/>
  <c r="W70" i="15"/>
  <c r="X70" i="15"/>
  <c r="E71" i="15"/>
  <c r="K71" i="15"/>
  <c r="L71" i="15"/>
  <c r="M71" i="15"/>
  <c r="N71" i="15"/>
  <c r="O71" i="15"/>
  <c r="P71" i="15"/>
  <c r="R71" i="15"/>
  <c r="V71" i="15"/>
  <c r="W71" i="15"/>
  <c r="X71" i="15"/>
  <c r="E72" i="15"/>
  <c r="K72" i="15"/>
  <c r="L72" i="15"/>
  <c r="M72" i="15"/>
  <c r="N72" i="15"/>
  <c r="O72" i="15"/>
  <c r="P72" i="15"/>
  <c r="R72" i="15"/>
  <c r="V72" i="15"/>
  <c r="W72" i="15"/>
  <c r="X72" i="15"/>
  <c r="E73" i="15"/>
  <c r="K73" i="15"/>
  <c r="L73" i="15"/>
  <c r="M73" i="15"/>
  <c r="N73" i="15"/>
  <c r="O73" i="15"/>
  <c r="P73" i="15"/>
  <c r="R73" i="15"/>
  <c r="V73" i="15"/>
  <c r="W73" i="15"/>
  <c r="X73" i="15"/>
  <c r="E74" i="15"/>
  <c r="K74" i="15"/>
  <c r="L74" i="15"/>
  <c r="M74" i="15"/>
  <c r="N74" i="15"/>
  <c r="O74" i="15"/>
  <c r="P74" i="15"/>
  <c r="R74" i="15"/>
  <c r="V74" i="15"/>
  <c r="W74" i="15"/>
  <c r="X74" i="15"/>
  <c r="E75" i="15"/>
  <c r="K75" i="15"/>
  <c r="L75" i="15"/>
  <c r="M75" i="15"/>
  <c r="N75" i="15"/>
  <c r="O75" i="15"/>
  <c r="P75" i="15"/>
  <c r="R75" i="15"/>
  <c r="V75" i="15"/>
  <c r="W75" i="15"/>
  <c r="X75" i="15"/>
  <c r="E76" i="15"/>
  <c r="K76" i="15"/>
  <c r="L76" i="15"/>
  <c r="M76" i="15"/>
  <c r="N76" i="15"/>
  <c r="O76" i="15"/>
  <c r="P76" i="15"/>
  <c r="R76" i="15"/>
  <c r="V76" i="15"/>
  <c r="W76" i="15"/>
  <c r="X76" i="15"/>
  <c r="E77" i="15"/>
  <c r="K77" i="15"/>
  <c r="L77" i="15"/>
  <c r="M77" i="15"/>
  <c r="N77" i="15"/>
  <c r="O77" i="15"/>
  <c r="P77" i="15"/>
  <c r="R77" i="15"/>
  <c r="V77" i="15"/>
  <c r="W77" i="15"/>
  <c r="X77" i="15"/>
  <c r="E78" i="15"/>
  <c r="K78" i="15"/>
  <c r="L78" i="15"/>
  <c r="M78" i="15"/>
  <c r="N78" i="15"/>
  <c r="O78" i="15"/>
  <c r="P78" i="15"/>
  <c r="R78" i="15"/>
  <c r="V78" i="15"/>
  <c r="W78" i="15"/>
  <c r="X78" i="15"/>
  <c r="E79" i="15"/>
  <c r="K79" i="15"/>
  <c r="L79" i="15"/>
  <c r="M79" i="15"/>
  <c r="N79" i="15"/>
  <c r="O79" i="15"/>
  <c r="P79" i="15"/>
  <c r="R79" i="15"/>
  <c r="V79" i="15"/>
  <c r="W79" i="15"/>
  <c r="X79" i="15"/>
  <c r="E80" i="15"/>
  <c r="K80" i="15"/>
  <c r="L80" i="15"/>
  <c r="M80" i="15"/>
  <c r="N80" i="15"/>
  <c r="O80" i="15"/>
  <c r="P80" i="15"/>
  <c r="R80" i="15"/>
  <c r="V80" i="15"/>
  <c r="W80" i="15"/>
  <c r="X80" i="15"/>
  <c r="E81" i="15"/>
  <c r="K81" i="15"/>
  <c r="L81" i="15"/>
  <c r="M81" i="15"/>
  <c r="N81" i="15"/>
  <c r="O81" i="15"/>
  <c r="P81" i="15"/>
  <c r="R81" i="15"/>
  <c r="V81" i="15"/>
  <c r="W81" i="15"/>
  <c r="X81" i="15"/>
  <c r="E82" i="15"/>
  <c r="K82" i="15"/>
  <c r="L82" i="15"/>
  <c r="M82" i="15"/>
  <c r="N82" i="15"/>
  <c r="O82" i="15"/>
  <c r="P82" i="15"/>
  <c r="R82" i="15"/>
  <c r="V82" i="15"/>
  <c r="W82" i="15"/>
  <c r="X82" i="15"/>
  <c r="E83" i="15"/>
  <c r="K83" i="15"/>
  <c r="L83" i="15"/>
  <c r="M83" i="15"/>
  <c r="N83" i="15"/>
  <c r="O83" i="15"/>
  <c r="P83" i="15"/>
  <c r="R83" i="15"/>
  <c r="V83" i="15"/>
  <c r="W83" i="15"/>
  <c r="X83" i="15"/>
  <c r="E84" i="15"/>
  <c r="K84" i="15"/>
  <c r="L84" i="15"/>
  <c r="M84" i="15"/>
  <c r="N84" i="15"/>
  <c r="O84" i="15"/>
  <c r="P84" i="15"/>
  <c r="R84" i="15"/>
  <c r="V84" i="15"/>
  <c r="W84" i="15"/>
  <c r="X84" i="15"/>
  <c r="E85" i="15"/>
  <c r="K85" i="15"/>
  <c r="L85" i="15"/>
  <c r="M85" i="15"/>
  <c r="N85" i="15"/>
  <c r="O85" i="15"/>
  <c r="P85" i="15"/>
  <c r="R85" i="15"/>
  <c r="V85" i="15"/>
  <c r="W85" i="15"/>
  <c r="X85" i="15"/>
  <c r="U3" i="15"/>
  <c r="CK112" i="1"/>
  <c r="CL112" i="1"/>
  <c r="CK107" i="1"/>
  <c r="CL107" i="1"/>
  <c r="CK5" i="1"/>
  <c r="CL5" i="1"/>
  <c r="CK96" i="1"/>
  <c r="CL96" i="1"/>
  <c r="CK201" i="1"/>
  <c r="CL201" i="1"/>
  <c r="CK126" i="1"/>
  <c r="CL126" i="1"/>
  <c r="CI14" i="1"/>
  <c r="CK14" i="1"/>
  <c r="CL14" i="1"/>
  <c r="CK167" i="1"/>
  <c r="CL167" i="1"/>
  <c r="CK197" i="1"/>
  <c r="CL197" i="1"/>
  <c r="CK158" i="1"/>
  <c r="CL158" i="1"/>
  <c r="CK176" i="1"/>
  <c r="CL176" i="1"/>
  <c r="CK140" i="1"/>
  <c r="CL140" i="1"/>
  <c r="CK171" i="1"/>
  <c r="CL171" i="1"/>
  <c r="CK100" i="1"/>
  <c r="CL100" i="1"/>
  <c r="CK105" i="1"/>
  <c r="CL105" i="1"/>
  <c r="CK202" i="1"/>
  <c r="CL202" i="1"/>
  <c r="CI87" i="1"/>
  <c r="CK87" i="1"/>
  <c r="CL87" i="1"/>
  <c r="CK54" i="1"/>
  <c r="CL54" i="1"/>
  <c r="CK170" i="1"/>
  <c r="CL170" i="1"/>
  <c r="CI88" i="1"/>
  <c r="CK88" i="1"/>
  <c r="CL88" i="1"/>
  <c r="CK152" i="1"/>
  <c r="CL152" i="1"/>
  <c r="CK129" i="1"/>
  <c r="CL129" i="1"/>
  <c r="CK161" i="1"/>
  <c r="CL161" i="1"/>
  <c r="CK185" i="1"/>
  <c r="CL185" i="1"/>
  <c r="CK48" i="1"/>
  <c r="CL48" i="1"/>
  <c r="CK42" i="1"/>
  <c r="CL42" i="1"/>
  <c r="CK121" i="1"/>
  <c r="CL121" i="1"/>
  <c r="CK162" i="1"/>
  <c r="CL162" i="1"/>
  <c r="CK47" i="1"/>
  <c r="CL47" i="1"/>
  <c r="CK128" i="1"/>
  <c r="CL128" i="1"/>
  <c r="CK89" i="1"/>
  <c r="CL89" i="1"/>
  <c r="CK200" i="1"/>
  <c r="CL200" i="1"/>
  <c r="CK46" i="1"/>
  <c r="CL46" i="1"/>
  <c r="CK81" i="1"/>
  <c r="CL81" i="1"/>
  <c r="CK131" i="1"/>
  <c r="CL131" i="1"/>
  <c r="CK39" i="1"/>
  <c r="CL39" i="1"/>
  <c r="CK61" i="1"/>
  <c r="CL61" i="1"/>
  <c r="CK137" i="1"/>
  <c r="CL137" i="1"/>
  <c r="CK151" i="1"/>
  <c r="CL151" i="1"/>
  <c r="CK16" i="1"/>
  <c r="CL16" i="1"/>
  <c r="CI211" i="1"/>
  <c r="CK211" i="1"/>
  <c r="CL211" i="1"/>
  <c r="CI12" i="1"/>
  <c r="CK12" i="1"/>
  <c r="CL12" i="1"/>
  <c r="CK40" i="1"/>
  <c r="CL40" i="1"/>
  <c r="CK175" i="1"/>
  <c r="CL175" i="1"/>
  <c r="CK23" i="1"/>
  <c r="CL23" i="1"/>
  <c r="CK9" i="1"/>
  <c r="CL9" i="1"/>
  <c r="CK157" i="1"/>
  <c r="CL157" i="1"/>
  <c r="CK166" i="1"/>
  <c r="CL166" i="1"/>
  <c r="CK153" i="1"/>
  <c r="CL153" i="1"/>
  <c r="CK148" i="1"/>
  <c r="CL148" i="1"/>
  <c r="CK147" i="1"/>
  <c r="CL147" i="1"/>
  <c r="CK146" i="1"/>
  <c r="CL146" i="1"/>
  <c r="CK122" i="1"/>
  <c r="CL122" i="1"/>
  <c r="CK149" i="1"/>
  <c r="CL149" i="1"/>
  <c r="CK145" i="1"/>
  <c r="CL145" i="1"/>
  <c r="CK91" i="1"/>
  <c r="CL91" i="1"/>
  <c r="CK165" i="1"/>
  <c r="CL165" i="1"/>
  <c r="CK82" i="1"/>
  <c r="CL82" i="1"/>
  <c r="CK203" i="1"/>
  <c r="CL203" i="1"/>
  <c r="CK66" i="1"/>
  <c r="CL66" i="1"/>
  <c r="CK65" i="1"/>
  <c r="CL65" i="1"/>
  <c r="CK51" i="1"/>
  <c r="CL51" i="1"/>
  <c r="CK27" i="1"/>
  <c r="CL27" i="1"/>
  <c r="CK60" i="1"/>
  <c r="CL60" i="1"/>
  <c r="CK37" i="1"/>
  <c r="CL37" i="1"/>
  <c r="CK183" i="1"/>
  <c r="CL183" i="1"/>
  <c r="CK182" i="1"/>
  <c r="CL182" i="1"/>
  <c r="CK181" i="1"/>
  <c r="CL181" i="1"/>
  <c r="CK180" i="1"/>
  <c r="CL180" i="1"/>
  <c r="CK179" i="1"/>
  <c r="CL179" i="1"/>
  <c r="CK20" i="1"/>
  <c r="CL20" i="1"/>
  <c r="CK163" i="1"/>
  <c r="CL163" i="1"/>
  <c r="CK205" i="1"/>
  <c r="CL205" i="1"/>
  <c r="CK97" i="1"/>
  <c r="CL97" i="1"/>
  <c r="CK192" i="1"/>
  <c r="CL192" i="1"/>
  <c r="CK106" i="1"/>
  <c r="CL106" i="1"/>
  <c r="CK56" i="1"/>
  <c r="CL56" i="1"/>
  <c r="CK116" i="1"/>
  <c r="CL116" i="1"/>
  <c r="CJ116" i="1"/>
  <c r="CJ14" i="1"/>
  <c r="CJ12" i="1"/>
  <c r="CJ88" i="1"/>
  <c r="CJ87" i="1"/>
  <c r="CJ211" i="1"/>
  <c r="CI202" i="1"/>
  <c r="CJ202" i="1"/>
  <c r="CI201" i="1"/>
  <c r="CJ201" i="1"/>
  <c r="CJ205" i="1"/>
  <c r="CL204" i="1"/>
  <c r="CK204" i="1"/>
  <c r="CJ204" i="1"/>
  <c r="CJ203" i="1"/>
  <c r="CJ200" i="1"/>
  <c r="CL194" i="1"/>
  <c r="CK194" i="1"/>
  <c r="CJ194" i="1"/>
  <c r="CL193" i="1"/>
  <c r="CK193" i="1"/>
  <c r="CJ193" i="1"/>
  <c r="CJ192" i="1"/>
  <c r="CJ183" i="1"/>
  <c r="CJ182" i="1"/>
  <c r="CJ181" i="1"/>
  <c r="CJ180" i="1"/>
  <c r="CJ179" i="1"/>
  <c r="CL178" i="1"/>
  <c r="CK178" i="1"/>
  <c r="CJ178" i="1"/>
  <c r="CJ176" i="1"/>
  <c r="CJ175" i="1"/>
  <c r="CJ171" i="1"/>
  <c r="CJ170" i="1"/>
  <c r="CJ167" i="1"/>
  <c r="CJ166" i="1"/>
  <c r="CJ165" i="1"/>
  <c r="CJ163" i="1"/>
  <c r="CJ162" i="1"/>
  <c r="CJ161" i="1"/>
  <c r="CL159" i="1"/>
  <c r="CK159" i="1"/>
  <c r="CJ159" i="1"/>
  <c r="CJ158" i="1"/>
  <c r="CJ157" i="1"/>
  <c r="CJ153" i="1"/>
  <c r="CJ152" i="1"/>
  <c r="CJ151" i="1"/>
  <c r="CJ149" i="1"/>
  <c r="CJ148" i="1"/>
  <c r="CJ147" i="1"/>
  <c r="CJ146" i="1"/>
  <c r="CJ145" i="1"/>
  <c r="CJ140" i="1"/>
  <c r="CJ137" i="1"/>
  <c r="CJ131" i="1"/>
  <c r="CJ129" i="1"/>
  <c r="CJ128" i="1"/>
  <c r="CJ122" i="1"/>
  <c r="CL120" i="1"/>
  <c r="CK120" i="1"/>
  <c r="CJ120" i="1"/>
  <c r="CJ112" i="1"/>
  <c r="CJ106" i="1"/>
  <c r="CJ105" i="1"/>
  <c r="CJ100" i="1"/>
  <c r="CJ97" i="1"/>
  <c r="CJ96" i="1"/>
  <c r="CJ91" i="1"/>
  <c r="CJ89" i="1"/>
  <c r="CJ82" i="1"/>
  <c r="CJ81" i="1"/>
  <c r="CL79" i="1"/>
  <c r="CK79" i="1"/>
  <c r="CJ79" i="1"/>
  <c r="CJ66" i="1"/>
  <c r="CJ65" i="1"/>
  <c r="CJ61" i="1"/>
  <c r="CJ60" i="1"/>
  <c r="CJ56" i="1"/>
  <c r="CJ54" i="1"/>
  <c r="CL52" i="1"/>
  <c r="CK52" i="1"/>
  <c r="CJ52" i="1"/>
  <c r="CJ51" i="1"/>
  <c r="CL49" i="1"/>
  <c r="CK49" i="1"/>
  <c r="CJ49" i="1"/>
  <c r="CJ48" i="1"/>
  <c r="CJ47" i="1"/>
  <c r="CJ46" i="1"/>
  <c r="CJ42" i="1"/>
  <c r="CJ40" i="1"/>
  <c r="CJ39" i="1"/>
  <c r="CJ37" i="1"/>
  <c r="CJ27" i="1"/>
  <c r="CJ23" i="1"/>
  <c r="CL21" i="1"/>
  <c r="CK21" i="1"/>
  <c r="CJ21" i="1"/>
  <c r="CJ20" i="1"/>
  <c r="CJ16" i="1"/>
  <c r="CL13" i="1"/>
  <c r="CK13" i="1"/>
  <c r="CJ13" i="1"/>
  <c r="CJ9" i="1"/>
  <c r="CL3" i="1"/>
  <c r="CK3" i="1"/>
  <c r="CJ3" i="1"/>
  <c r="CM211" i="1"/>
  <c r="CM205" i="1"/>
  <c r="CM204" i="1"/>
  <c r="CM203" i="1"/>
  <c r="CM202" i="1"/>
  <c r="CM201" i="1"/>
  <c r="CM200" i="1"/>
  <c r="CM197" i="1"/>
  <c r="CM194" i="1"/>
  <c r="CM193" i="1"/>
  <c r="CM192" i="1"/>
  <c r="CM185" i="1"/>
  <c r="CM183" i="1"/>
  <c r="CM182" i="1"/>
  <c r="CM181" i="1"/>
  <c r="CM180" i="1"/>
  <c r="CM179" i="1"/>
  <c r="CM178" i="1"/>
  <c r="CM176" i="1"/>
  <c r="CM175" i="1"/>
  <c r="CM171" i="1"/>
  <c r="CM170" i="1"/>
  <c r="CM167" i="1"/>
  <c r="CM166" i="1"/>
  <c r="CM165" i="1"/>
  <c r="CM163" i="1"/>
  <c r="CM162" i="1"/>
  <c r="CM161" i="1"/>
  <c r="CM159" i="1"/>
  <c r="CM158" i="1"/>
  <c r="CM157" i="1"/>
  <c r="CM153" i="1"/>
  <c r="CM152" i="1"/>
  <c r="CM151" i="1"/>
  <c r="CM149" i="1"/>
  <c r="CM148" i="1"/>
  <c r="CM147" i="1"/>
  <c r="CM146" i="1"/>
  <c r="CM145" i="1"/>
  <c r="CM140" i="1"/>
  <c r="CM137" i="1"/>
  <c r="CM131" i="1"/>
  <c r="CM129" i="1"/>
  <c r="CM128" i="1"/>
  <c r="CM126" i="1"/>
  <c r="CM122" i="1"/>
  <c r="CM121" i="1"/>
  <c r="CM120" i="1"/>
  <c r="CM116" i="1"/>
  <c r="CM112" i="1"/>
  <c r="CM107" i="1"/>
  <c r="CM106" i="1"/>
  <c r="CM105" i="1"/>
  <c r="CM100" i="1"/>
  <c r="CM97" i="1"/>
  <c r="CM96" i="1"/>
  <c r="CM91" i="1"/>
  <c r="CM89" i="1"/>
  <c r="CM88" i="1"/>
  <c r="CM87" i="1"/>
  <c r="CM82" i="1"/>
  <c r="CM81" i="1"/>
  <c r="CM79" i="1"/>
  <c r="CM66" i="1"/>
  <c r="CM65" i="1"/>
  <c r="CM61" i="1"/>
  <c r="CM60" i="1"/>
  <c r="CM56" i="1"/>
  <c r="CM54" i="1"/>
  <c r="CM52" i="1"/>
  <c r="CM51" i="1"/>
  <c r="CM49" i="1"/>
  <c r="CM48" i="1"/>
  <c r="CM47" i="1"/>
  <c r="CM46" i="1"/>
  <c r="CM42" i="1"/>
  <c r="CM40" i="1"/>
  <c r="CM39" i="1"/>
  <c r="CM37" i="1"/>
  <c r="CM27" i="1"/>
  <c r="CM23" i="1"/>
  <c r="CM21" i="1"/>
  <c r="CM20" i="1"/>
  <c r="CM16" i="1"/>
  <c r="CM14" i="1"/>
  <c r="CM13" i="1"/>
  <c r="CM12" i="1"/>
  <c r="CM9" i="1"/>
  <c r="CM5" i="1"/>
  <c r="CM3" i="1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U55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G83" i="4"/>
  <c r="G81" i="4"/>
  <c r="G80" i="4"/>
  <c r="G79" i="4"/>
  <c r="G77" i="4"/>
  <c r="G76" i="4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58" i="4"/>
  <c r="G57" i="4"/>
  <c r="G55" i="4"/>
  <c r="G54" i="4"/>
  <c r="G53" i="4"/>
  <c r="G51" i="4"/>
  <c r="G50" i="4"/>
  <c r="G48" i="4"/>
  <c r="G47" i="4"/>
  <c r="G46" i="4"/>
  <c r="G44" i="4"/>
  <c r="G41" i="4"/>
  <c r="G36" i="4"/>
  <c r="G35" i="4"/>
  <c r="G34" i="4"/>
  <c r="G33" i="4"/>
  <c r="G32" i="4"/>
  <c r="G31" i="4"/>
  <c r="G30" i="4"/>
  <c r="G29" i="4"/>
  <c r="G27" i="4"/>
  <c r="G25" i="4"/>
  <c r="G24" i="4"/>
  <c r="G23" i="4"/>
  <c r="G22" i="4"/>
  <c r="G21" i="4"/>
  <c r="G20" i="4"/>
  <c r="G19" i="4"/>
  <c r="G18" i="4"/>
  <c r="G17" i="4"/>
  <c r="G16" i="4"/>
  <c r="G14" i="4"/>
  <c r="G11" i="4"/>
  <c r="G10" i="4"/>
  <c r="G9" i="4"/>
  <c r="G8" i="4"/>
  <c r="G7" i="4"/>
  <c r="G5" i="4"/>
  <c r="G4" i="4"/>
  <c r="G3" i="4"/>
  <c r="G2" i="4"/>
  <c r="CI210" i="1"/>
  <c r="CI209" i="1"/>
  <c r="CI208" i="1"/>
  <c r="CI207" i="1"/>
  <c r="CI206" i="1"/>
  <c r="CI205" i="1"/>
  <c r="CI204" i="1"/>
  <c r="CI203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1" i="1"/>
  <c r="CI10" i="1"/>
  <c r="CI9" i="1"/>
  <c r="CI8" i="1"/>
  <c r="CI7" i="1"/>
  <c r="CI6" i="1"/>
  <c r="CI5" i="1"/>
  <c r="CI4" i="1"/>
  <c r="CI3" i="1"/>
  <c r="CI2" i="1"/>
</calcChain>
</file>

<file path=xl/sharedStrings.xml><?xml version="1.0" encoding="utf-8"?>
<sst xmlns="http://schemas.openxmlformats.org/spreadsheetml/2006/main" count="5503" uniqueCount="1580">
  <si>
    <t>pwsname</t>
  </si>
  <si>
    <t>Shape_Leng</t>
  </si>
  <si>
    <t>Shape_Area</t>
  </si>
  <si>
    <t>pwsid</t>
  </si>
  <si>
    <t>Count</t>
  </si>
  <si>
    <t>advice_bin</t>
  </si>
  <si>
    <t>age_ratio</t>
  </si>
  <si>
    <t>annual_cos</t>
  </si>
  <si>
    <t>annualized</t>
  </si>
  <si>
    <t>baserate</t>
  </si>
  <si>
    <t>benefit_ty</t>
  </si>
  <si>
    <t>benefit__1</t>
  </si>
  <si>
    <t>bill_pay_b</t>
  </si>
  <si>
    <t>billingper</t>
  </si>
  <si>
    <t>ces2_score</t>
  </si>
  <si>
    <t>count_1</t>
  </si>
  <si>
    <t>count_HHin</t>
  </si>
  <si>
    <t>count_age1</t>
  </si>
  <si>
    <t>count_age7</t>
  </si>
  <si>
    <t>county_sys</t>
  </si>
  <si>
    <t>dac_system</t>
  </si>
  <si>
    <t>dependency</t>
  </si>
  <si>
    <t>disabled_l</t>
  </si>
  <si>
    <t>doyouserve</t>
  </si>
  <si>
    <t>drought_me</t>
  </si>
  <si>
    <t>enroll</t>
  </si>
  <si>
    <t>fid_1</t>
  </si>
  <si>
    <t>fixed_fee</t>
  </si>
  <si>
    <t>full_depen</t>
  </si>
  <si>
    <t>full_dep_1</t>
  </si>
  <si>
    <t>full_dep_2</t>
  </si>
  <si>
    <t>full_dep_3</t>
  </si>
  <si>
    <t>hh_num</t>
  </si>
  <si>
    <t>howcanienr</t>
  </si>
  <si>
    <t>howcanie_1</t>
  </si>
  <si>
    <t>howcanie_2</t>
  </si>
  <si>
    <t>howcanie_3</t>
  </si>
  <si>
    <t>irrigation</t>
  </si>
  <si>
    <t>language</t>
  </si>
  <si>
    <t>li_assista</t>
  </si>
  <si>
    <t>li_info_bi</t>
  </si>
  <si>
    <t>low_income</t>
  </si>
  <si>
    <t>low_inco_1</t>
  </si>
  <si>
    <t>lowincome_</t>
  </si>
  <si>
    <t>med_income</t>
  </si>
  <si>
    <t>met_progra</t>
  </si>
  <si>
    <t>middif</t>
  </si>
  <si>
    <t>municipal_</t>
  </si>
  <si>
    <t>mutual_sys</t>
  </si>
  <si>
    <t>no_contam_</t>
  </si>
  <si>
    <t>pctfixed_t</t>
  </si>
  <si>
    <t>per_cost</t>
  </si>
  <si>
    <t>perc_brack</t>
  </si>
  <si>
    <t>pop_groups</t>
  </si>
  <si>
    <t>pop_served</t>
  </si>
  <si>
    <t>price_bina</t>
  </si>
  <si>
    <t>primary_so</t>
  </si>
  <si>
    <t>private_sy</t>
  </si>
  <si>
    <t>rate_class</t>
  </si>
  <si>
    <t>ratetype</t>
  </si>
  <si>
    <t>ratio_cont</t>
  </si>
  <si>
    <t>rebate_bin</t>
  </si>
  <si>
    <t>rebatetype</t>
  </si>
  <si>
    <t>senior_low</t>
  </si>
  <si>
    <t>sys_type</t>
  </si>
  <si>
    <t>sys_wells</t>
  </si>
  <si>
    <t>totalbilli</t>
  </si>
  <si>
    <t>uniformrat</t>
  </si>
  <si>
    <t>uniformr_1</t>
  </si>
  <si>
    <t>unknown_sy</t>
  </si>
  <si>
    <t>url</t>
  </si>
  <si>
    <t>website_co</t>
  </si>
  <si>
    <t>wells_cont</t>
  </si>
  <si>
    <t>COVINA-CITY, WATER DEPT.</t>
  </si>
  <si>
    <t>purchased</t>
  </si>
  <si>
    <t>YES</t>
  </si>
  <si>
    <t>Redirect to external website</t>
  </si>
  <si>
    <t>&lt;1.5%</t>
  </si>
  <si>
    <t>Large (10,001-100,000)</t>
  </si>
  <si>
    <t>flat_tiered</t>
  </si>
  <si>
    <t>Service Charge + Tiered Quantity Rate + CIP Charge</t>
  </si>
  <si>
    <t>All rebates are directed to external websites: www.bewaterwise.com, www.socalwatersmart.com, www.saveourwater.org</t>
  </si>
  <si>
    <t>Municipal Water District</t>
  </si>
  <si>
    <t>http://www.covinaca.gov/city-departments/public-works/water</t>
  </si>
  <si>
    <t>LAS VIRGENES MWD</t>
  </si>
  <si>
    <t>Download application online and send by U.S. Mail</t>
  </si>
  <si>
    <t>Service Charge + Tiered Quantity Rate</t>
  </si>
  <si>
    <t>Water efficient appliances (washing machines, etc.), Low-flow plumbing devices (shower heads, low-flow toilet, hose nozzle, etc), Turf or landscape replacement, Rain collection barrels, weather based irrigation controllers, rotating nozzles (www.socalwat</t>
  </si>
  <si>
    <t>http://www.lvmwd.com/</t>
  </si>
  <si>
    <t>BELLFLOWER MUNICIPAL WATER SYSTEM</t>
  </si>
  <si>
    <t>exempt from payment of 50% of the water rate increase for a period not to exceed two years</t>
  </si>
  <si>
    <t>rate stability</t>
  </si>
  <si>
    <t>Mixed</t>
  </si>
  <si>
    <t>English Only</t>
  </si>
  <si>
    <t>Medium (3,301-10,000)</t>
  </si>
  <si>
    <t>flat_uniform</t>
  </si>
  <si>
    <t>Service Charge+ Uniform</t>
  </si>
  <si>
    <t>Redirect to other website: bewaterwise.com</t>
  </si>
  <si>
    <t>1 CCF</t>
  </si>
  <si>
    <t>http://www.bellflower.org/home/index.asp?page=435</t>
  </si>
  <si>
    <t>LOS ANGELES CO WW DIST 4 &amp; 34-LANCASTER</t>
  </si>
  <si>
    <t>Very Large (&gt;100,000)</t>
  </si>
  <si>
    <t>Service Charge + Quantity Charge + Tiered Volumetric Rate + Quantity Surcharges</t>
  </si>
  <si>
    <t>Water efficient appliances (washing machines, etc.), Turf or landscape replacement, sprinkler controller, rotary nozzles</t>
  </si>
  <si>
    <t>County Waterworks District</t>
  </si>
  <si>
    <t>http://dpw.lacounty.gov/wwd/web/Default.aspx</t>
  </si>
  <si>
    <t>SANTA MONICA-CITY, WATER DIVISION</t>
  </si>
  <si>
    <t>(two elibigility options) UUT Exemption (Seniors only); waived fixed bimonthly portion of water and sewer bill.</t>
  </si>
  <si>
    <t>combo</t>
  </si>
  <si>
    <t>Redirect to socalwatersmart</t>
  </si>
  <si>
    <t>Online application</t>
  </si>
  <si>
    <t>English ONly</t>
  </si>
  <si>
    <t>groundwater</t>
  </si>
  <si>
    <t>uniform_tiered</t>
  </si>
  <si>
    <t>Tiered Volumetric Rates</t>
  </si>
  <si>
    <t>Water efficient appliances; low-flow plumbing; turf replacement; irrigation controllers; rain barrels</t>
  </si>
  <si>
    <t>http://www.smgov.net/departments/publicworks/water.aspx</t>
  </si>
  <si>
    <t>SAN GABRIEL COUNTY WD</t>
  </si>
  <si>
    <t>Redirect to external website, Fill out and submit application online, Redirects here: http://www.bewaterwise.com/</t>
  </si>
  <si>
    <t>Service Charge + Tiered Quantity Rate + Fees</t>
  </si>
  <si>
    <t>Water efficient appliances (washing machines, etc.), Low-flow plumbing devices (shower heads, low-flow toilet, hose nozzle, etc), Turf or landscape replacement, Rain collection barrels, Weather-based Irrigation Controllers, Soil Moisture Sensor System</t>
  </si>
  <si>
    <t>County Water District</t>
  </si>
  <si>
    <t>http://www.sgcwd.com/</t>
  </si>
  <si>
    <t>LOS ANGELES CWWD 40 REG. 35 - N.E. L.A.</t>
  </si>
  <si>
    <t>1.5% - 2.0%</t>
  </si>
  <si>
    <t>Small (501-3,330)</t>
  </si>
  <si>
    <t>Base Charge + Tiered Quanity Rate</t>
  </si>
  <si>
    <t>CAL/AM WATER COMPANY - BALDWIN HILLS</t>
  </si>
  <si>
    <t>surcredit per month $9.50</t>
  </si>
  <si>
    <t>fixed credit</t>
  </si>
  <si>
    <t>Spanish</t>
  </si>
  <si>
    <t>Service Charge + Tiered Vol + Uniform Fees + Tax + Reimbursement Fee (1.5% gross bill)</t>
  </si>
  <si>
    <t>Water efficient appliances (washing machines, etc.), Low-flow plumbing devices (shower heads, low-flow toilet, hose nozzle, etc), Turf or landscape replacement, Rain collection barrels, Weather-Based Irrigation Controller, Soil Moisture Sensor Systems</t>
  </si>
  <si>
    <t>Private Water Utility</t>
  </si>
  <si>
    <t>http://www.amwater.com/caaw/customer-service/water-quality-reports.html</t>
  </si>
  <si>
    <t>LOS ANGELES-CITY, DEPT. OF WATER &amp; POWER</t>
  </si>
  <si>
    <t>three discrete programs: Residential Low Income Rate provide discount equivalent to 15% of average cost of electricity and water bill</t>
  </si>
  <si>
    <t>percentage discount</t>
  </si>
  <si>
    <t>Water efficient appliances (washing machines, etc.), Low-flow plumbing devices (shower heads, low-flow toilet, hose nozzle, etc), Turf or landscape replacement, Rain collection barrels, Rebates through SoCalWaterSmart. LADWP also offers free aerators and</t>
  </si>
  <si>
    <t>https://www.ladwp.com/ladwp/faces/ladwp/residential/r-customerservices/r-cs-waterservices?_adf.ctrl-state=146fn14esh_4&amp;_afrLoop=315037552847061</t>
  </si>
  <si>
    <t>LINCOLN AVENUE WATER CO.</t>
  </si>
  <si>
    <t>Tiered Vol</t>
  </si>
  <si>
    <t>Low-flow plumbing devices (shower heads, low-flow toilet, hose nozzle, etc), Turf or landscape replacement, Rain collection barrels</t>
  </si>
  <si>
    <t>Mutual Water Company</t>
  </si>
  <si>
    <t>http://lawc.org/</t>
  </si>
  <si>
    <t>CALIFORNIA WATER SERVICE CO. - DOMINGUEZ</t>
  </si>
  <si>
    <t>credit equal to 50% of the monthly service charge (5/8'' x 3/4'' SFR) capped at $18.00 per month</t>
  </si>
  <si>
    <t>Download application line and send by U.S. Mail</t>
  </si>
  <si>
    <t>Download application online and send US Mail</t>
  </si>
  <si>
    <t>Service Charge + Quantity Rates + Surcredits/Surcharges + CPUC charge (1.5%) + RSF Charge on quantity and service charges (0.502%)</t>
  </si>
  <si>
    <t>Water efficienct appliances, Low-flow plumbing, turf removal, irrigation controller and sprinkler nozzels</t>
  </si>
  <si>
    <t>https://www.calwater.com/</t>
  </si>
  <si>
    <t>ROWLAND WATER DISTRICT</t>
  </si>
  <si>
    <t>Redirect to external website, Fill out and submit application online, Redirects here: http://socalwatersmart.com/index.php/home/?p=res</t>
  </si>
  <si>
    <t>Redirect to external website, Fill out and submit application online</t>
  </si>
  <si>
    <t>http://www.rowlandwater.com/</t>
  </si>
  <si>
    <t>GSWC - CULVER CITY</t>
  </si>
  <si>
    <t>Monthly credit $9.00</t>
  </si>
  <si>
    <t>Redirect to external website, all rebates through www.socalwatersmart.com</t>
  </si>
  <si>
    <t>Service Charge + Tiered Quantity Rate + 1.5% surcharge</t>
  </si>
  <si>
    <t>Water efficient appliances (washing machines, etc.), Low-flow plumbing devices (shower heads, low-flow toilet, hose nozzle, etc), Turf or landscape replacement, weather-based irrigation controller, rotating sprinkler nozzles, soil moisture sensor systems</t>
  </si>
  <si>
    <t>http://www.gswater.com/culver-city/</t>
  </si>
  <si>
    <t>LOS ANGELES CO WW DIST 36-VAL VERDE</t>
  </si>
  <si>
    <t>Base Charge + Uniform Quantity Rate</t>
  </si>
  <si>
    <t>CITY OF SOUTH PASADENA</t>
  </si>
  <si>
    <t>User's Utility Tax Exemption; Reduced Rate Program for Rubbish and Water</t>
  </si>
  <si>
    <t>Tiered Quantity Rate (Graduated by Meter Size)</t>
  </si>
  <si>
    <t>Water efficient appliances (washing machines, etc.), Low-flow plumbing devices (shower heads, low-flow toilet, hose nozzle, etc), weather-based irrigation controller, rotating nozzles for pop-up spray heads retrofits</t>
  </si>
  <si>
    <t>http://www.ci.south-pasadena.ca.us/index.aspx?page=430</t>
  </si>
  <si>
    <t>COMMERCE-CITY, WATER DEPT.</t>
  </si>
  <si>
    <t>Fill out and submit application online, Download application online and send by U.S. Mail</t>
  </si>
  <si>
    <t>Fill out and submit application online</t>
  </si>
  <si>
    <t>2.0% - 2.5%</t>
  </si>
  <si>
    <t>Low-flow plumbing devices (shower heads, low-flow toilet, hose nozzle, etc), Turf or landscape replacement</t>
  </si>
  <si>
    <t>https://www.calwater.com/about/district-information/ela/</t>
  </si>
  <si>
    <t>VERNON-CITY, WATER DEPT.</t>
  </si>
  <si>
    <t>Redirect to external website, Fill out and submit application online, Download application online and send by U.S. Mail, Has it's own application process for industries here: http://www.bewaterwise.com/images/water-savings-incentive-program/MWD_Water_Sav</t>
  </si>
  <si>
    <t>Service Charge + Uniform Quantity Rate</t>
  </si>
  <si>
    <t>Redirects here again:http://socalwatersmart.com/index.php</t>
  </si>
  <si>
    <t>http://www.cityofvernon.org/</t>
  </si>
  <si>
    <t>MANHATTAN BEACH-CITY, WATER DEPT.</t>
  </si>
  <si>
    <t>Water efficient appliances (washing machines, etc.), Low-flow plumbing devices (shower heads, low-flow toilet, hose nozzle, etc), Turf or landscape replacement, Rain collection barrels, Rebates offered through SoCalWaterSmart, West Basin, Southern Califo</t>
  </si>
  <si>
    <t>http://www.ci.manhattan-beach.ca.us/city-officials/public-works/utilities-division/water-systems</t>
  </si>
  <si>
    <t>GSWC - HOLLYDALE</t>
  </si>
  <si>
    <t>http://www.gswater.com/hollydaleccr/</t>
  </si>
  <si>
    <t>SIERRA MADRE-CITY, WATER DEPT.</t>
  </si>
  <si>
    <t>Download application from Sierra Madre and send by U.S, Mail</t>
  </si>
  <si>
    <t>Redirect to external website (SGV MWD), Download application online and send by U.S. Mail, Purchase a washing machine at their preferred location before filling out the rebate form.</t>
  </si>
  <si>
    <t>Water efficient appliances (washing machines, etc.); turf removal</t>
  </si>
  <si>
    <t>http://www.cityofsierramadre.com/water</t>
  </si>
  <si>
    <t>GSWC - FLORENCE/GRAHAM</t>
  </si>
  <si>
    <t>&gt;2.5%</t>
  </si>
  <si>
    <t>http://www.gswater.com/florencegrahamccr/</t>
  </si>
  <si>
    <t>NEWHALL CWD-NEWHALL</t>
  </si>
  <si>
    <t>Redirect to external website, Fill out and submit application online, Redirects here: http://lawnreplacement.clwa.org/</t>
  </si>
  <si>
    <t>Water efficient appliances (washing machines, etc.), Low-flow plumbing devices (shower heads, low-flow toilet, hose nozzle, etc), Turf or landscape replacement, drip irrigation conversion, irrigation controllers</t>
  </si>
  <si>
    <t>http://www.ncwd.org/</t>
  </si>
  <si>
    <t>WINTERHAVEN MOBILE ESTATES</t>
  </si>
  <si>
    <t>Very Small (0-500)</t>
  </si>
  <si>
    <t>Free of Charge</t>
  </si>
  <si>
    <t>Other Private Company</t>
  </si>
  <si>
    <t>LAS FLORES WATER CO.</t>
  </si>
  <si>
    <t>GLENDALE-CITY, WATER DEPT.</t>
  </si>
  <si>
    <t>User's Utility Tax Exemption</t>
  </si>
  <si>
    <t>UUT Exemption</t>
  </si>
  <si>
    <t>redirect to external website</t>
  </si>
  <si>
    <t>Service Charge + Tiered Quantity Rate + Drought Charge</t>
  </si>
  <si>
    <t>Water efficient appliances (washing machines, etc.), Low-flow plumbing devices (shower heads, low-flow toilet, hose nozzle, etc), turf replacement, Rebates offered through the external website: American Efficient Inc.</t>
  </si>
  <si>
    <t>http://www.glendaleca.gov/government/departments/glendale-water-and-power</t>
  </si>
  <si>
    <t>GSWC - SOUTHWEST</t>
  </si>
  <si>
    <t>http://www.gswater.com/southwest/</t>
  </si>
  <si>
    <t>GSWC - ARTESIA</t>
  </si>
  <si>
    <t>http://www.gswater.com/artesiaccr/?s=artesia</t>
  </si>
  <si>
    <t>LA PUENTE VALLEY CWD</t>
  </si>
  <si>
    <t>Water efficient appliances (washing machines, etc.), Low-flow plumbing devices (shower heads, low-flow toilet, hose nozzle, etc), Turf or landscape replacement, weather based irrigation controllers, rotating nozzles (www.socalwatersmart.com)</t>
  </si>
  <si>
    <t>http://www.lapuentewater.com/</t>
  </si>
  <si>
    <t>GSWC - NORWALK</t>
  </si>
  <si>
    <t>http://www.gswater.com/norwalkccr/</t>
  </si>
  <si>
    <t>NEWHALL CWD-PINETREE</t>
  </si>
  <si>
    <t>Redirect to external website, Fill out and submit application online, Redirects here: http://www.scvh2oprograms.com/</t>
  </si>
  <si>
    <t>TORRANCE-CITY, WATER DEPT.</t>
  </si>
  <si>
    <t>senior or handicapped, both low income required</t>
  </si>
  <si>
    <t>Request application by e-mail and send by U.S. Mail, Enroll by telephone</t>
  </si>
  <si>
    <t>Service Charge + Tiered Quanity Rate</t>
  </si>
  <si>
    <t>Water efficient appliances (washing machines, etc.), Low-flow plumbing devices (shower heads, low-flow toilet, hose nozzle, etc), Turf or landscape replacement, Rain collection barrels, Soil Moisture Sensor Systems, Weather-Based Irrigation Controllers (</t>
  </si>
  <si>
    <t>http://www.torranceca.gov/1846.htm</t>
  </si>
  <si>
    <t>PICO WD</t>
  </si>
  <si>
    <t>Redirect to external website, Fill out and submit application online, Redirects here: http://www.centralbasin.org/en/conservation/commercial-and-industrial-rebates/high-efficiency-toilets/</t>
  </si>
  <si>
    <t>Low-flow plumbing devices</t>
  </si>
  <si>
    <t>Irrigation District</t>
  </si>
  <si>
    <t>http://www.picowaterdistrict.net/</t>
  </si>
  <si>
    <t>MAYWOOD MUTUAL WATER CO. #1</t>
  </si>
  <si>
    <t>flat</t>
  </si>
  <si>
    <t>Flat Rate by connection size</t>
  </si>
  <si>
    <t>http://www.maywoodmutualwater.com/</t>
  </si>
  <si>
    <t>LA CANADA IRRIGATION DIST.</t>
  </si>
  <si>
    <t>Tiered Quantity Rate</t>
  </si>
  <si>
    <t>Water efficient appliances (washing machines, etc.), Low-flow plumbing devices (shower heads, low-flow toilet, hose nozzle, etc), Turf or landscape replacement, weather based irrigation controllers, rotating nozzles, soil moisture sensors (www.socalwater</t>
  </si>
  <si>
    <t>http://lacanadairrigation.org/</t>
  </si>
  <si>
    <t>GSWC - BELL, BELL GARDENS</t>
  </si>
  <si>
    <t>http://www.gswater.com/bellbellgardensccr/</t>
  </si>
  <si>
    <t>CAL-AM WATER COMPANY - DUARTE</t>
  </si>
  <si>
    <t>CAL/AM WATER COMPANY - SAN MARINO</t>
  </si>
  <si>
    <t>surcredit per month $12.00</t>
  </si>
  <si>
    <t>NEWHALL CWD-TESORO DEL VALLE</t>
  </si>
  <si>
    <t>BEVERLY HILLS-CITY, WATER DEPT.</t>
  </si>
  <si>
    <t>Service Charge + Tiered Vol</t>
  </si>
  <si>
    <t>Water efficient appliances (washing machines, etc.), Low-flow plumbing devices (shower heads, low-flow toilet, hose nozzle, etc), Turf or landscape replacement, Weather based irrigation controller, rotating sprinkler nozzle, soil moisture sensor, rain ba</t>
  </si>
  <si>
    <t>http://www.beverlyhills.org/living/utilities/waterservices/</t>
  </si>
  <si>
    <t>CALIFORNIA WATER SERVICE CO. - ELA F</t>
  </si>
  <si>
    <t>Download application online and send by U.S mail</t>
  </si>
  <si>
    <t>Water efficient appliances, Low-flow Plumbing, turf removal, irrigation controller and sprinkler nozzels</t>
  </si>
  <si>
    <t>LOS ANGELES CWWD 40, R24, 27,33-PEARBLSM</t>
  </si>
  <si>
    <t>LOS ANGELES CO WW DIST 37-ACTON</t>
  </si>
  <si>
    <t>GSWC - WILLOWBROOK</t>
  </si>
  <si>
    <t>http://www.gswater.com/willowbrookccr/</t>
  </si>
  <si>
    <t>RUBIO CANON LAND &amp; WATER ASSOCIATION</t>
  </si>
  <si>
    <t>http://rclwa.org/</t>
  </si>
  <si>
    <t>LOS ANGELES CO WW DIST 21-KAGEL CANYON</t>
  </si>
  <si>
    <t>LOS ANGELES CWWD 40 REG. 39-ROCK CREEK</t>
  </si>
  <si>
    <t>LOS ANGELES CO WW DIST 40 REG 38 LAKE LA</t>
  </si>
  <si>
    <t>CITY OF ALHAMBRA</t>
  </si>
  <si>
    <t>http://www.cityofalhambra.org/page/24/utilities_division/</t>
  </si>
  <si>
    <t>NEWHALL CWD-CASTAIC</t>
  </si>
  <si>
    <t>GSWC-SOUTH SAN GABRIEL</t>
  </si>
  <si>
    <t>Monthly credit $8.00</t>
  </si>
  <si>
    <t>http://www.gswater.com/san-gabriel/</t>
  </si>
  <si>
    <t>MONTEREY PARK-CITY, WATER DEPT.</t>
  </si>
  <si>
    <t>UUTE 3% and 50% discount on base fee by meter size</t>
  </si>
  <si>
    <t>Redirect to external website, Unclear how application works. Tells customer to check backin 2015: http://www.montereypark.ca.gov/618/Low-Flush-Toilet-Program</t>
  </si>
  <si>
    <t>Download application online and send by U.S. Mail, Has a flyer that tells customer to visit www.sgvmwd.org/rebates to claim their rebate</t>
  </si>
  <si>
    <t>Water efficient appliances (washing machines, etc.), Low-flow plumbing devices (shower heads, low-flow toilet, hose nozzle, etc)</t>
  </si>
  <si>
    <t>http://www.montereypark.ca.gov/608/Water</t>
  </si>
  <si>
    <t>LOMITA-CITY, WATER DEPT.</t>
  </si>
  <si>
    <t>Flat rate by connection size</t>
  </si>
  <si>
    <t>http://www.lomita.com/cityhall/public_works/index.cfm?p=water_operations.cfm&amp;h=m</t>
  </si>
  <si>
    <t>BAXTER MUTUAL WATER CO.</t>
  </si>
  <si>
    <t>no set benefits/rules</t>
  </si>
  <si>
    <t>other</t>
  </si>
  <si>
    <t>Case by case in person</t>
  </si>
  <si>
    <t>Flat Rate</t>
  </si>
  <si>
    <t>http://www.baxterwater.com/</t>
  </si>
  <si>
    <t>EL SEGUNDO-CITY, WATER DEPT.</t>
  </si>
  <si>
    <t>All rebates are directed to the external website www.bewaterwise.com</t>
  </si>
  <si>
    <t>http://www.elsegundo.org/depts/works/water/default.asp</t>
  </si>
  <si>
    <t>ALPINE SPRINGS MOBILE HOME PARK</t>
  </si>
  <si>
    <t>CALIFORNIAFWATER SERVICE CO-LEONA VALLEY</t>
  </si>
  <si>
    <t>credit equal to 50% of the monthly service charge (5/8'' x 3/4'' SFR) capped at $30.00 per month</t>
  </si>
  <si>
    <t>Water efficient appliances (washing machines, etc.), Low-flow plumbing devices (shower heads, low-flow toilet, hose nozzle, etc), Smart Irrigation Controller rebate, free sprinkler nozzle</t>
  </si>
  <si>
    <t>https://www.calwater.com/docs/ccr/2012/av-leo-2012.pdf</t>
  </si>
  <si>
    <t>SHERWOOD MOBILE HOME PARK</t>
  </si>
  <si>
    <t>DOWNEY - CITY, WATER DEPT.</t>
  </si>
  <si>
    <t>Low-flow plumbing devices (shower heads, low-flow toilet, hose nozzle, etc), Only a high-efficiency rebate is offered through Downey; however, rebates arealso offered through external websites of SoCal Water Smart and centralbasin.org</t>
  </si>
  <si>
    <t>http://www.downeyca.org/services/general_services/water_services.asp</t>
  </si>
  <si>
    <t>WALNUT VALLEY WATER DISTRICT</t>
  </si>
  <si>
    <t>Redirect to external website, Fill out and submit application online, Gives you a list of retail stores</t>
  </si>
  <si>
    <t>Redirect to external website, Fill out and submit application online, Website redirects here:http://socalwatersmart.com/index.php/qualifyingproducts</t>
  </si>
  <si>
    <t>http://wvwd.com/</t>
  </si>
  <si>
    <t>LA VERNE, CITY WD</t>
  </si>
  <si>
    <t>50% discount on monthly meter service charge</t>
  </si>
  <si>
    <t>fixed discount</t>
  </si>
  <si>
    <t>Application by phone call, U.S. Mail</t>
  </si>
  <si>
    <t>Water efficient appliances, low-flow plumbing fixtures, irrigation control and sprinkler nozzels, turf removal, rain barrels</t>
  </si>
  <si>
    <t>http://www.ci.la-verne.ca.us/index.php/departments/public-works/water-sewer-maintenance</t>
  </si>
  <si>
    <t>GSWC-SAN DIMAS</t>
  </si>
  <si>
    <t>http://www.gswater.com/san-dimas/</t>
  </si>
  <si>
    <t>CALIFORNIA WATER SERVICE CO. - PALOS VER</t>
  </si>
  <si>
    <t>AZUSA LIGHT AND WATER</t>
  </si>
  <si>
    <t>discount of $2.20 from basic monthly meter service charge</t>
  </si>
  <si>
    <t>Service Charge+ Tiered Vol</t>
  </si>
  <si>
    <t>Turf or landscape replacement, Rain collection barrels, Water controllers</t>
  </si>
  <si>
    <t>http://www.ci.azusa.ca.us/index.aspx?nid=132</t>
  </si>
  <si>
    <t>SATIVA-L.A. CWDF</t>
  </si>
  <si>
    <t>GSWC - CLAREMONT</t>
  </si>
  <si>
    <t>http://www.gswater.com/claremont/</t>
  </si>
  <si>
    <t>PASADENA-CITY, WATER DEPT.</t>
  </si>
  <si>
    <t>Redirect to external website, Fill out and submit application online (socalwatersmart)</t>
  </si>
  <si>
    <t>Water efficient appliances (washing machines, etc.), Low-flow plumbing devices (shower heads, low-flow toilet, hose nozzle, etc), Turf or landscape replacement, Rain collection barrels, Refrigerator Recycling, Pool Pump, Sprinkler nozzles</t>
  </si>
  <si>
    <t>http://www.cityofpasadena.net/waterandpower/</t>
  </si>
  <si>
    <t>WHITTIER-CITY, WATER DEPT.</t>
  </si>
  <si>
    <t>User Utilities Tax Exemption (%5 utility tax on electric, gas, telephone, water, and cable service)</t>
  </si>
  <si>
    <t>SoCalWaterSmart</t>
  </si>
  <si>
    <t>http://www.cityofwhittier.org/depts/pw/water/</t>
  </si>
  <si>
    <t>CITY OF ARCADIA</t>
  </si>
  <si>
    <t>Service Change + Uniform Quantity Rate</t>
  </si>
  <si>
    <t>http://socalwatersmart.com - All rebates through this site</t>
  </si>
  <si>
    <t>http://www.ci.arcadia.ca.us/home/index.asp?page=863</t>
  </si>
  <si>
    <t>CALIFORNIA WATER SERVICE CO. - HERM/REDO</t>
  </si>
  <si>
    <t>SUBURBAN WATER SYSTEMS-COVINA KNOLLS</t>
  </si>
  <si>
    <t>Credit of $6.50 per month</t>
  </si>
  <si>
    <t>Socalwatersmart</t>
  </si>
  <si>
    <t>Service Charge + Tiered Quantity Rate +1.5% service charge</t>
  </si>
  <si>
    <t>Full SoCalWater Smart Suite</t>
  </si>
  <si>
    <t>http://www.swwc.com/suburban/</t>
  </si>
  <si>
    <t>LAKEWOOD - CITY, WATER DEPT.</t>
  </si>
  <si>
    <t>Low-flow plumbing devices (shower heads, low-flow toilet, hose nozzle, etc), Turf or landscape replacement, drip irrigation, hose end timer, rotor nozzle, rain sensor, weather based irrigation controller</t>
  </si>
  <si>
    <t>http://www.lakewoodcity.org/services/water/</t>
  </si>
  <si>
    <t>GSWC-SOUTH ARCADIA</t>
  </si>
  <si>
    <t>http://www.gswater.com/southarcadiaccr/</t>
  </si>
  <si>
    <t>LONG BEACH-CITY, WATER DEPT.</t>
  </si>
  <si>
    <t>Fill out and submit application online, Rebate offered through LB Water Dept</t>
  </si>
  <si>
    <t>http://www.lbwater.org/</t>
  </si>
  <si>
    <t>BURBANK-CITY, WATER DEPT.</t>
  </si>
  <si>
    <t>exempt from monthly Customer Service charge and Utility User's Tax</t>
  </si>
  <si>
    <t>Service Charge + Tiered Vol + Uniform Adjustment Charge</t>
  </si>
  <si>
    <t>Water efficient appliances (washing machines, etc.), Low-flow plumbing devices (shower heads, low-flow toilet, hose nozzle, etc), Turf or landscape replacement, Smart irrigation</t>
  </si>
  <si>
    <t>http://www.burbankwaterandpower.com/</t>
  </si>
  <si>
    <t>EL DORADO MUTUAL WATER CO.</t>
  </si>
  <si>
    <t>http://www.eldoradowater.org/</t>
  </si>
  <si>
    <t>FENNER CANYON YOUTH CONSERVATION CAMP</t>
  </si>
  <si>
    <t>VALLEY COUNTY WATER DIST.</t>
  </si>
  <si>
    <t>http://www.vcwd.org/page/8291_Home.asp</t>
  </si>
  <si>
    <t>EL MONTE-CITY, WATER DEPT.</t>
  </si>
  <si>
    <t>http://www.ci.el-monte.ca.us/Government/Water.aspx</t>
  </si>
  <si>
    <t>KINNELOA IRRIGATION DIST.</t>
  </si>
  <si>
    <t>http://www.kinneloairrigationdistrict.info/</t>
  </si>
  <si>
    <t>NORWALK - CITY, WATER DEPT.</t>
  </si>
  <si>
    <t>https://tw.ci.norwalk.ca.us/utilityworks/</t>
  </si>
  <si>
    <t>LYNWOOD-CITY, WATER DEPT.</t>
  </si>
  <si>
    <t>http://www.lynwood.ca.us/residents/water-billing</t>
  </si>
  <si>
    <t>MONTEBELLO LAND &amp; WATER CO.</t>
  </si>
  <si>
    <t>http://www.mtblw.com/</t>
  </si>
  <si>
    <t>COMPTON-CITY, WATER DEPT.</t>
  </si>
  <si>
    <t>All rebates are directed to external websites: SoCal Water Smart, Southern California Edison, and Southern California Gas</t>
  </si>
  <si>
    <t>http://www.comptoncity.org/index.php/Water/Solid-Waste/watersolid-waste-department-overview.htm</t>
  </si>
  <si>
    <t>ORCHARD DALE WATER DISTRICT</t>
  </si>
  <si>
    <t>http://www.odwd.org/Your-Bill/Start-Stop-Change-Service.aspx</t>
  </si>
  <si>
    <t>BELLFLOWER - SOMERSET MWC</t>
  </si>
  <si>
    <t>Redirect to other websites</t>
  </si>
  <si>
    <t>http://www.bsmwc.com/</t>
  </si>
  <si>
    <t>WALNUT PARK MUTUAL WATER CO.</t>
  </si>
  <si>
    <t>Uniform Vol Rate</t>
  </si>
  <si>
    <t>PICO RIVERA - CITY, WATER DEPT.</t>
  </si>
  <si>
    <t>Service Charge</t>
  </si>
  <si>
    <t>http://www.ci.pico-rivera.ca.us/howdoi/paymy/water_bill.asp</t>
  </si>
  <si>
    <t>SUBURBAN WATER SYSTEMS-GLENDORA</t>
  </si>
  <si>
    <t>MAYWOOD MUTUAL WATER CO. #3</t>
  </si>
  <si>
    <t>http://www.maywoodmutualwatercompanyno3.com/</t>
  </si>
  <si>
    <t>Santa Fe Springs_modified</t>
  </si>
  <si>
    <t>15% discount off of water bill, discount only applies to the first 1,800 cu ft of water used per month</t>
  </si>
  <si>
    <t>Redirect to external website, Fill out and submit application online, Redirects here: http://www.centralbasin.org/en/ to socalwatersmart</t>
  </si>
  <si>
    <t>Redirect to external website, Fill out and submit application online, Redirects here: http://www.centralbasin.org/en/</t>
  </si>
  <si>
    <t>http://www.santafesprings.org/cityhall/public_works/water_utility_authority.asp</t>
  </si>
  <si>
    <t>POMONA - CITY, WATER DEPT.</t>
  </si>
  <si>
    <t>http://www.ci.pomona.ca.us/index.php/government/city-departments/public-works/water-and-wastewater-operations-services</t>
  </si>
  <si>
    <t>SAN GABRIEL VALLEY WATER CO-EL MONTE</t>
  </si>
  <si>
    <t>alternative rates: reduced quantity rates and service charges</t>
  </si>
  <si>
    <t>reduced fixed and variable rates</t>
  </si>
  <si>
    <t>http://www.sgvwater.com/</t>
  </si>
  <si>
    <t>HUNTINGTON PARK-CITY, WATER DEPT.</t>
  </si>
  <si>
    <t>Water efficient appliances (washing machines, etc.), Low-flow plumbing devices (shower heads, low-flow toilet, hose nozzle, etc), Turf Replacement, sprinkler nozzels, controllers, rain barrels</t>
  </si>
  <si>
    <t>http://www.hpca.gov/index.aspx?nid=76</t>
  </si>
  <si>
    <t>LANDALE MUTUAL WATER COMPANY</t>
  </si>
  <si>
    <t>SUBURBAN WATER SYSTEMS-SAN JOSE F</t>
  </si>
  <si>
    <t>CALIFORNIA WATER SERVICE CO-LAKE HUGHES</t>
  </si>
  <si>
    <t>Water efficient appliances, low-flow plumbling, irrigation controlled and sprinkler nozzels</t>
  </si>
  <si>
    <t>VALENCIA HEIGHTS WATER CO.</t>
  </si>
  <si>
    <t>Water efficient appliances (washing machines, etc.), Low-flow plumbing devices (shower heads, low-flow toilet, hose nozzle, etc), Turf or landscape replacement, Rain collection barrels</t>
  </si>
  <si>
    <t>http://vhwc.org/</t>
  </si>
  <si>
    <t>SANTA CLARITA WATER DIVISION F</t>
  </si>
  <si>
    <t>Water efficient appliances (washing machines, etc.), Low-flow plumbing devices (shower heads, low-flow toilet, hose nozzle, etc), Turf or landscape replacement</t>
  </si>
  <si>
    <t>http://santaclaritawater.com/</t>
  </si>
  <si>
    <t>EAST PASADENA WATER CO.</t>
  </si>
  <si>
    <t>http://www.epwater.com/</t>
  </si>
  <si>
    <t>MONTEBELLO-CITY, WATER DEPT. F</t>
  </si>
  <si>
    <t>Request application and send by U.S. Mail</t>
  </si>
  <si>
    <t>Redirect to external website (IEUA)</t>
  </si>
  <si>
    <t>Water efficient appliances, low-flow plumbing devices, rain barrels, weather based irrigation controller</t>
  </si>
  <si>
    <t>http://www.sgvwater.com/mws/</t>
  </si>
  <si>
    <t>CERRITOS - CITY, WATER DEPT.</t>
  </si>
  <si>
    <t>Base Rate + Tiered Quantity Rate</t>
  </si>
  <si>
    <t>Water efficient appliances (washing machines, etc.), Low-flow plumbing devices (shower heads, low-flow toilet, hose nozzle, etc), Turf or landscape replacement, Rain collection barrels, http://socalwatersmart.com/index.php/home/?p=res</t>
  </si>
  <si>
    <t>http://www.cerritos.us/RESIDENTS/utilities_water/water_use.php</t>
  </si>
  <si>
    <t>HAWTHORNE-CITY WATER DEPT.</t>
  </si>
  <si>
    <t>Water efficient appliances (washing machines, etc.), Low-flow plumbing devices (shower heads, low-flow toilet, hose nozzle, etc), Turf or landscape replacement, sprinkler controller</t>
  </si>
  <si>
    <t>https://www.calwater.com/about/district-information/rd/</t>
  </si>
  <si>
    <t>CRESCENTA VALLEY CWD</t>
  </si>
  <si>
    <t>20% reduction on combined water and wastewater bills</t>
  </si>
  <si>
    <t>Service Charge + Tiered Quantity Rate + Utility Tax</t>
  </si>
  <si>
    <t>Water efficient appliances (washing machines, etc.), Low-flow plumbing devices (shower heads, low-flow toilet, hose nozzle, etc), Turf or landscape replacement, Rain collection barrels, weather-based irrigation controller, rotating sprinkler nozzles, soi</t>
  </si>
  <si>
    <t>http://www.cvwd.com/</t>
  </si>
  <si>
    <t>LITTLE BALDY</t>
  </si>
  <si>
    <t>CALIFORNIA WATER SERVICE CO.-LANCASTER</t>
  </si>
  <si>
    <t>SUBURBAN WATER SYSTEMS-WHITTIER F</t>
  </si>
  <si>
    <t>Service Charge + Tiered Quantity Rate + 1.5% surcharge + 12% Local Gov't Fee Surcharge</t>
  </si>
  <si>
    <t>SUNDALE MUTUAL WATER COMPANY A, B</t>
  </si>
  <si>
    <t>http://sundalemutual.com/</t>
  </si>
  <si>
    <t>LEISURE LAKE MOBILE ESTATES</t>
  </si>
  <si>
    <t>Free to Residents</t>
  </si>
  <si>
    <t>http://www.leisurelakemobileestates.com/</t>
  </si>
  <si>
    <t>PALM RANCH IRRIGATION DIST.</t>
  </si>
  <si>
    <t>Service Charge + Tiered Quanity Rate + Fees</t>
  </si>
  <si>
    <t>http://www.palmranchid.com/</t>
  </si>
  <si>
    <t>GREEN VALLEY CWD</t>
  </si>
  <si>
    <t>http://gvcwd.org/</t>
  </si>
  <si>
    <t>LAKE ELIZABETH MUTUAL WATER CO.</t>
  </si>
  <si>
    <t>http://www.lakeelizabethwater.com/</t>
  </si>
  <si>
    <t>LYNWOOD PARK MUTUAL WATER CO.</t>
  </si>
  <si>
    <t>CITY OF INDUSTRY WATERWORKS SYSTEMS</t>
  </si>
  <si>
    <t>LA HABRA HEIGHTS CWD</t>
  </si>
  <si>
    <t>http://www.lhhcity.org/index.php?option=com_content&amp;task=view&amp;id=21&amp;Itemid=38</t>
  </si>
  <si>
    <t>PARADISE RANCH MHP</t>
  </si>
  <si>
    <t>http://paradiseranchmobilehomepark.com/</t>
  </si>
  <si>
    <t>AQUA J MUTUAL WATER COMPANY</t>
  </si>
  <si>
    <t>Base Rate+ Tiered Vol</t>
  </si>
  <si>
    <t>http://aquaj.info/</t>
  </si>
  <si>
    <t>PARK WC - LYNWOOD</t>
  </si>
  <si>
    <t>discount of $6.50/month</t>
  </si>
  <si>
    <t>Service Charge + Tiered Quantity Rate (*1.5% surcharge)</t>
  </si>
  <si>
    <t>http://www.parkwater.com/</t>
  </si>
  <si>
    <t>PARK WC - BELLFLOWER-NORWALK F</t>
  </si>
  <si>
    <t>Service Charge + Tiered Quantity Rate (*1.5% surcharge +2.5% surcharge for City of Norwalk)</t>
  </si>
  <si>
    <t>PARK WC - COMPTON</t>
  </si>
  <si>
    <t>SUBURBAN WATER SYSTEMS-LA MIRADA</t>
  </si>
  <si>
    <t>LANCASTER PARK MOBILE HOME PARK</t>
  </si>
  <si>
    <t>SUNNYSIDE FARMS MUTUAL</t>
  </si>
  <si>
    <t>LLANO DEL RIO WATER COMPANY</t>
  </si>
  <si>
    <t>Unknown</t>
  </si>
  <si>
    <t>QUARTZ HILL WATER DIST.</t>
  </si>
  <si>
    <t>Download application online and send by U.S. Mail, Application Here: http://www.qhwd.org/pdf/2014/Rebate%20Packet%20increased.pdf</t>
  </si>
  <si>
    <t>Low-flow plumbing devices (shower heads, low-flow toilet, hose nozzle, etc), Turf or landscape replacement, sprinkler nozzels, Professional Consultation</t>
  </si>
  <si>
    <t>http://www.qhwd.org/</t>
  </si>
  <si>
    <t>CAMP WILLIAMS- RESORT</t>
  </si>
  <si>
    <t>REESEDALE MUTUAL</t>
  </si>
  <si>
    <t>RURBAN HOMES MUTUAL WATER CO.</t>
  </si>
  <si>
    <t>COLORADO MUTUAL</t>
  </si>
  <si>
    <t>OAK GROVE TRAILER PARK</t>
  </si>
  <si>
    <t>WESTERN SKIES MOBILE HOME PARK</t>
  </si>
  <si>
    <t>TRACT 180 MUTUAL WATER CO.</t>
  </si>
  <si>
    <t>SAN FERNANDO-CITY, WATER DEPT.</t>
  </si>
  <si>
    <t>Redirec to socalwatersmart</t>
  </si>
  <si>
    <t>http://www.ci.san-fernando.ca.us/city_government/departments/pubworks/divisions/water.shtml</t>
  </si>
  <si>
    <t>EL RANCHO MOBILE HOME PARK</t>
  </si>
  <si>
    <t>ANTELOPE PARK MUTUAL WATER COMPANY</t>
  </si>
  <si>
    <t>PARAMOUNT - CITY, WATER DEPT.</t>
  </si>
  <si>
    <t>http://www.paramountcity.com/ps.services.cfm?ID=23</t>
  </si>
  <si>
    <t>BELLFLOWER HOME GARDENS WC</t>
  </si>
  <si>
    <t>GOLDEN SANDS MOBILE HOME PARK</t>
  </si>
  <si>
    <t>EVERGREEN MUTUAL WATER COMPANY</t>
  </si>
  <si>
    <t>LITTLEROCK CREEK IRRIGATION DIST.</t>
  </si>
  <si>
    <t>http://www.lrcid.com/</t>
  </si>
  <si>
    <t>BLEICH FLATS MUTUAL</t>
  </si>
  <si>
    <t>OASIS PARK MOBILE HOME PARK</t>
  </si>
  <si>
    <t>http://www.sticklebackriverranch.com/</t>
  </si>
  <si>
    <t>HEMLOCK MUTUAL WATER CO.</t>
  </si>
  <si>
    <t>SIGNAL HILL - CITY, WATER DEPT.</t>
  </si>
  <si>
    <t>Redirects here: http://socalwatersmart.com/index.php/home/?p=res</t>
  </si>
  <si>
    <t>Redirect to external website, Fill out and submit application online, Redirects here: http://socalwatersmart.com/index.php/qualifyingproducts/turfremoval</t>
  </si>
  <si>
    <t>http://www.cityofsignalhill.org/index.aspx?nid=22</t>
  </si>
  <si>
    <t>TRACT 349 MUTUAL WATER CO.</t>
  </si>
  <si>
    <t>CHAMPION WATER MUTUAL</t>
  </si>
  <si>
    <t>WILSONA GARDENS MUTUAL</t>
  </si>
  <si>
    <t>WEST SIDE PARK MUTUAL</t>
  </si>
  <si>
    <t>http://westsideparkmutual.com/</t>
  </si>
  <si>
    <t>SHADOW ACRES MUTUAL WATER CO</t>
  </si>
  <si>
    <t>LOS ANGELES CO WW DISTRICT 29 &amp; 80-MALIB</t>
  </si>
  <si>
    <t>Water efficient appliances (washing machines, etc.), sprinkler controller, rotary nozzles</t>
  </si>
  <si>
    <t>CASA DULCE ESTATES</t>
  </si>
  <si>
    <t>FOLLOWS CAMP</t>
  </si>
  <si>
    <t>LANCASTER WATER COMPANY</t>
  </si>
  <si>
    <t>THE ROBIN S NEST RECR. RESORT</t>
  </si>
  <si>
    <t>TIERRA BONITA MUTUAL WATER COMPANY</t>
  </si>
  <si>
    <t>LLANO MUTUAL WATER COMPANY</t>
  </si>
  <si>
    <t>MESA CREST WATER CO.</t>
  </si>
  <si>
    <t>ACTON REHAB CENTER</t>
  </si>
  <si>
    <t>BLUE SKIES MOBILE HOME PARK</t>
  </si>
  <si>
    <t>GOLDEN VALLEY MUNICIPAL WATER DISTRICT</t>
  </si>
  <si>
    <t>LILY OF THE VALLEY MOBILE VILLAGE</t>
  </si>
  <si>
    <t>http://lilyofthevalleymhc.com/community.htm</t>
  </si>
  <si>
    <t>SAN DIMAS CANYON IMPROVMENT ASSOCIATION</t>
  </si>
  <si>
    <t>SLEEPY VALLEY WATER CO., INC.</t>
  </si>
  <si>
    <t>SPV WATER CO INC</t>
  </si>
  <si>
    <t>THE OAKS</t>
  </si>
  <si>
    <t>VALHALLA WATER ASSOCIATION</t>
  </si>
  <si>
    <t>WHITE FENCE FARMS MWC NO.3</t>
  </si>
  <si>
    <t>JOSHUA VIEW MOBILE HOME PARK</t>
  </si>
  <si>
    <t>PALMDALE TRAILER PARK</t>
  </si>
  <si>
    <t>DEL RIO MUTUAL</t>
  </si>
  <si>
    <t>GLENDORA-CITY, WATER DEPT.</t>
  </si>
  <si>
    <t>Water efficient appliances (washing machines, etc.), Low-flow plumbing devices (shower heads, low-flow toilet, hose nozzle, etc), Turf or landscape replacement, weather-based irrigation controller, micro irrigation kits</t>
  </si>
  <si>
    <t>http://ci.glendora.ca.us/departments-services/public-works/water</t>
  </si>
  <si>
    <t>INGLEWOOD- CITY, WATER DEPT.</t>
  </si>
  <si>
    <t>http://www.cityofinglewood.org/depts/pw/divisions/water_works/</t>
  </si>
  <si>
    <t>STERLING MUTUAL WATER COMPANY</t>
  </si>
  <si>
    <t>SOUTH MONTEBELLO IRRIGATION DIST.</t>
  </si>
  <si>
    <t>SUNNY SLOPE WATER CO.</t>
  </si>
  <si>
    <t>http://www.sunnyslopewatercompany.com/</t>
  </si>
  <si>
    <t>VALLEY WATER CO.</t>
  </si>
  <si>
    <t>Redirect to external website, Download application online and send by U.S. Mail, Link here: http://www.fmwd.com/Conservation.aspx</t>
  </si>
  <si>
    <t>Redirect to external website, Fill out and submit application online, Rebate info here: http://socalwatersmart.com/index.php/qualifyingproducts/rain-barrels</t>
  </si>
  <si>
    <t>Redirect to external website, Download application online and send by U.S. Mail, Link here:http://www.fmwd.com/Conservation.aspx</t>
  </si>
  <si>
    <t>http://valleywatercompany.com/</t>
  </si>
  <si>
    <t>THE VILLAGE MOBILE HOME PARK</t>
  </si>
  <si>
    <t>YOUNG NAK CHURCH OF LOS ANGELES</t>
  </si>
  <si>
    <t>DESERT PALMS MOBILE HOME PARK</t>
  </si>
  <si>
    <t>L.A RETARDED CHILDREN RANCH WATER AGENCY</t>
  </si>
  <si>
    <t>MITCHELL S AVENUE E MOBILE HOME PARK</t>
  </si>
  <si>
    <t>THE RIVER COMMUNITY</t>
  </si>
  <si>
    <t>BLUE SKIES TRAILER PARK</t>
  </si>
  <si>
    <t>HATHAWAY-SYCAMORES CHILD FAMILY SVCS</t>
  </si>
  <si>
    <t>CALIFORNIAN MOBILE HOME PARK</t>
  </si>
  <si>
    <t>CAMP PAIGE-AFFGBAUGH</t>
  </si>
  <si>
    <t>CLEAR SKIES MOBILE HOME RANCH</t>
  </si>
  <si>
    <t>HILLCREST MOBILE HOME PARK</t>
  </si>
  <si>
    <t>MT HIGH EAST SKI AREA</t>
  </si>
  <si>
    <t>PETER PITCHESS HONOR RANCHO. LAFCO. SHER</t>
  </si>
  <si>
    <t>RIVERS END TRAILER PARK</t>
  </si>
  <si>
    <t>SKY TERRACE MOBILE HOME PARK</t>
  </si>
  <si>
    <t>USFS-CHILAO MAIN (A-9)</t>
  </si>
  <si>
    <t>USFS-JACKSON LAKE V-4</t>
  </si>
  <si>
    <t>WHITE ROCK LAKE RV PARK</t>
  </si>
  <si>
    <t>MONROVIA-CITY, WATER DEPT.</t>
  </si>
  <si>
    <t>reduced monthly charge based on water meter size: $3.30 for 5/8'' x 3/4''</t>
  </si>
  <si>
    <t>reduced fixed rate</t>
  </si>
  <si>
    <t>Water efficient appliances (washing machines, etc.), Low-flow plumbing devices (shower heads, low-flow toilet, hose nozzle, etc), Turf or landscape replacement, Rain collection barrels,  Weather Based Smart Timers, Rotary Irrigation Nozzles</t>
  </si>
  <si>
    <t>http://www.cityofmonrovia.org/publicworks/page/utilities</t>
  </si>
  <si>
    <t>VALENCIA WATER CO.</t>
  </si>
  <si>
    <t>50% discount on monthly meter service charge for several meter sizes</t>
  </si>
  <si>
    <t>Water efficient appliances (washing machines, etc.), Low-flow plumbing devices (shower heads, low-flow toilet, hose nozzle, etc), high efficiency irrigation technologies (HELIUM program); turf replacement; part of SCV Family of Water Suppliers rebate pro</t>
  </si>
  <si>
    <t>http://www.valenciawater.com/</t>
  </si>
  <si>
    <t>SOUTH GATE-CITY, WATER DEPT.</t>
  </si>
  <si>
    <t>http://www.cityofsouthgate.org/232/Water-Division</t>
  </si>
  <si>
    <t>Cal Poly Pomona University</t>
  </si>
  <si>
    <t>AMARILLO MUTUAL WATER COMPANY</t>
  </si>
  <si>
    <t>WHITE FENCE FARMS MUTUAL WATER CO.</t>
  </si>
  <si>
    <t>CALIFORNIA DOMESTIC WATER COMPANY</t>
  </si>
  <si>
    <t>AVERYDALE MWC</t>
  </si>
  <si>
    <t>LAND PROJECT MUTUAL WATER CO.</t>
  </si>
  <si>
    <t>VALLEY VIEW MUTUAL WATER CO.</t>
  </si>
  <si>
    <t>ADAMS RANCH MUTUAL</t>
  </si>
  <si>
    <t>LOWEL TRACT MUTUAL</t>
  </si>
  <si>
    <t>BEVERLY ACRES</t>
  </si>
  <si>
    <t>MAYWOOD MUTUAL WATER CO. #2</t>
  </si>
  <si>
    <t>http://maywoodmutualwaterco2.com/Home_Page.php</t>
  </si>
  <si>
    <t>SO. CAL. EDISON CO.-SANTA CATALINA</t>
  </si>
  <si>
    <t>Water efficient appliances (washing machines, etc.), Refrigerators, Variable Speed Pool Pump, Electric Water Heater</t>
  </si>
  <si>
    <t>https://www.sce.com/wps/portal/home/regulatory/tariff-books/santa-catalina-gas-water-tariffs/!ut/p/b0/04_Sj9CPykssy0xPLMnMz0vMAfGjzOINLdwdPTyDDTwtfAKNDTydnDz9zdxMjA28jfQLsh0VAY010s4!/</t>
  </si>
  <si>
    <t>BELL GARDENS-CITY, WATER DEPT.</t>
  </si>
  <si>
    <t>LOS ANGELES, CITY OF - POWER PLANT #2</t>
  </si>
  <si>
    <t>LOS ANGELES, CITY OF - POWER PLANT #1</t>
  </si>
  <si>
    <t>PALMDALE WATER DIST.</t>
  </si>
  <si>
    <t>covers up to 50% of monthly service charges for residential 5/8'' or 3/4'' connection; priority to customers over age 62</t>
  </si>
  <si>
    <t>Water efficient appliances (washing machines, etc.), Low-flow plumbing devices (shower heads, low-flow toilet, hose nozzle, etc), turf replacement, Smart controllers for irrigation, rotating sprinkler nozzles</t>
  </si>
  <si>
    <t>http://www.palmdalewater.org/</t>
  </si>
  <si>
    <t>MET_MEMBER</t>
  </si>
  <si>
    <t>RET_TYPE</t>
  </si>
  <si>
    <t>Rates_20_1</t>
  </si>
  <si>
    <t>Rates_20_2</t>
  </si>
  <si>
    <t>Import</t>
  </si>
  <si>
    <t>Imp_Perc</t>
  </si>
  <si>
    <t>GWater</t>
  </si>
  <si>
    <t>GW_Perc</t>
  </si>
  <si>
    <t>Surface</t>
  </si>
  <si>
    <t>SW_Perc</t>
  </si>
  <si>
    <t>Recycle</t>
  </si>
  <si>
    <t>Rec_Perc</t>
  </si>
  <si>
    <t>WRCB_PopSe</t>
  </si>
  <si>
    <t>Jun15_GPCD</t>
  </si>
  <si>
    <t>Jul15_GPCD</t>
  </si>
  <si>
    <t>Aug15_GPCD</t>
  </si>
  <si>
    <t>Ave_GPCD</t>
  </si>
  <si>
    <t>MEANMHI_Nu</t>
  </si>
  <si>
    <t>Pop_Dens</t>
  </si>
  <si>
    <t>SUBURBAN WATER SYSTEMS</t>
  </si>
  <si>
    <t>INVESTOR OWNED UTILITY</t>
  </si>
  <si>
    <t>CAL WATER SERVICE CO. - PALOS VERDES</t>
  </si>
  <si>
    <t>CITY RETAILER</t>
  </si>
  <si>
    <t>SAN GABRIEL CWD</t>
  </si>
  <si>
    <t>COUNTY WATER DISTRICT</t>
  </si>
  <si>
    <t>RUBIO CANON LAND AND WATER ASSOCIATION</t>
  </si>
  <si>
    <t>MUTUAL WATER COMPANY</t>
  </si>
  <si>
    <t>CITY OF VERNON</t>
  </si>
  <si>
    <t>CUSTOMER</t>
  </si>
  <si>
    <t>KINNELOA ID</t>
  </si>
  <si>
    <t>IRRIGATION DISTRICT</t>
  </si>
  <si>
    <t>ADAMS RANCH MUTUAL WATER COMPANY</t>
  </si>
  <si>
    <t>CITY OF LYNWOOD</t>
  </si>
  <si>
    <t>CITY OF BURBANK</t>
  </si>
  <si>
    <t>EAST PASADENA WATER COMPANY</t>
  </si>
  <si>
    <t>CAL POLY POMONA WATER SYSTEM</t>
  </si>
  <si>
    <t>DEL RIO MUTUAL WATER COMPANY</t>
  </si>
  <si>
    <t>CITY OF LOMITA</t>
  </si>
  <si>
    <t>SOUTH MONTEBELLO ID</t>
  </si>
  <si>
    <t>SUNNY SLOPE MUTUAL WATER COMPANY</t>
  </si>
  <si>
    <t>TRACT 349 MUTUAL WATER COMPANY</t>
  </si>
  <si>
    <t>CITY OF SIERRA MADRE</t>
  </si>
  <si>
    <t>MONTEBELLO LAND AND WATER COMPANY</t>
  </si>
  <si>
    <t>MESA CREST WATER COMPANY</t>
  </si>
  <si>
    <t>VALLEY VIEW MUTUAL WATER COMPANY</t>
  </si>
  <si>
    <t>CITY OF GLENDALE</t>
  </si>
  <si>
    <t>CITY OF MANHATTAN BEACH</t>
  </si>
  <si>
    <t>CITY OF MONROVIA</t>
  </si>
  <si>
    <t>L A COUNTY WATERWORKS DIST #29</t>
  </si>
  <si>
    <t>COUNTY WATERWORKS DISTRICT</t>
  </si>
  <si>
    <t>CITY OF POMONA</t>
  </si>
  <si>
    <t>L A COUNTY WATERWORKS DIST #21</t>
  </si>
  <si>
    <t>CITY OF LA VERNE</t>
  </si>
  <si>
    <t>CITY OF SOUTH GATE</t>
  </si>
  <si>
    <t>BELLFLOWER-SOMERSET MUTUAL WATER COMPANY</t>
  </si>
  <si>
    <t>CAL-AM WATER CO. - DUARTE</t>
  </si>
  <si>
    <t>LINCOLN AVENUE WATER COMPANY</t>
  </si>
  <si>
    <t>CITY OF HUNTINGTON PARK</t>
  </si>
  <si>
    <t>CITY OF SAN FERNANDO</t>
  </si>
  <si>
    <t>CITY OF INGLEWOOD</t>
  </si>
  <si>
    <t>BELLFLOWER HOME GARDEN WATER COMPANY</t>
  </si>
  <si>
    <t>CITY OF PASADENA</t>
  </si>
  <si>
    <t>CITY OF BEVERLY HILLS</t>
  </si>
  <si>
    <t>CITY OF DOWNEY</t>
  </si>
  <si>
    <t>LYNWOOD PARK MUTUAL WATER COMPANY</t>
  </si>
  <si>
    <t>VALLEY WATER COMPANY</t>
  </si>
  <si>
    <t>GOLDEN STATE WATER CO. - METROPOLITAN</t>
  </si>
  <si>
    <t>CITY OF AZUSA</t>
  </si>
  <si>
    <t>CITY OF LAKEWOOD</t>
  </si>
  <si>
    <t>CAL WATER SERVICE CO. - HERMOSA REDONDO</t>
  </si>
  <si>
    <t>CITY OF SANTA FE SPRINGS</t>
  </si>
  <si>
    <t>HEMLOCK MUTUAL WATER COMPANY</t>
  </si>
  <si>
    <t>CITY OF LOS ANGELES</t>
  </si>
  <si>
    <t>CAL-AM WATER CO. - BALDWIN HILLS</t>
  </si>
  <si>
    <t>CITY OF EL MONTE</t>
  </si>
  <si>
    <t>CITY OF COVINA</t>
  </si>
  <si>
    <t>RURBAN HOMES MUTUAL WATER COMPANY</t>
  </si>
  <si>
    <t>LAS FLORES WATER COMPANY</t>
  </si>
  <si>
    <t>CITY OF TORRANCE</t>
  </si>
  <si>
    <t>CAL-AM WATER CO. - SAN MARINO</t>
  </si>
  <si>
    <t>CITY OF CERRITOS</t>
  </si>
  <si>
    <t>CITY OF PICO RIVERA</t>
  </si>
  <si>
    <t>CITY OF WHITTIER</t>
  </si>
  <si>
    <t>CITY OF EL SEGUNDO</t>
  </si>
  <si>
    <t>CITY OF NORWALK</t>
  </si>
  <si>
    <t>MUNICIPAL WATER DISTRICT</t>
  </si>
  <si>
    <t>PICO CWD</t>
  </si>
  <si>
    <t>WALNUT PARK MUTUAL WATER COMPANY</t>
  </si>
  <si>
    <t>TRACT 180 MUTUAL WATER COMPANY</t>
  </si>
  <si>
    <t>VALENCIA HEIGHTS WATER COMPANY</t>
  </si>
  <si>
    <t>CAL WATER SERVICE CO. - EAST LA</t>
  </si>
  <si>
    <t>CITY OF SANTA MONICA</t>
  </si>
  <si>
    <t>VALLEY CWD</t>
  </si>
  <si>
    <t>CITY OF MONTEREY PARK</t>
  </si>
  <si>
    <t>CITY OF COMPTON</t>
  </si>
  <si>
    <t>SAN GABRIEL VALLEY WATER COMPANY</t>
  </si>
  <si>
    <t>LA CANADA ID</t>
  </si>
  <si>
    <t>CITY OF LONG BEACH</t>
  </si>
  <si>
    <t>GOLDEN STATE WATER CO. - REGION 3</t>
  </si>
  <si>
    <t>SATIVA CWD</t>
  </si>
  <si>
    <t>PARK WATER COMPANY</t>
  </si>
  <si>
    <t>CITY OF PARAMOUNT</t>
  </si>
  <si>
    <t>CITY OF GLENDORA</t>
  </si>
  <si>
    <t>CITY OF SIGNAL HILL</t>
  </si>
  <si>
    <t>ROWLAND CWD</t>
  </si>
  <si>
    <t>CCSC_Database_Name</t>
  </si>
  <si>
    <t>Total_Dem</t>
  </si>
  <si>
    <t>Total_Demand</t>
  </si>
  <si>
    <t>Row Labels</t>
  </si>
  <si>
    <t>(blank)</t>
  </si>
  <si>
    <t>Grand Total</t>
  </si>
  <si>
    <t>Average of annual_cos</t>
  </si>
  <si>
    <t>Values</t>
  </si>
  <si>
    <t>Average of fixed_fee</t>
  </si>
  <si>
    <t>Average of pctfixed_t</t>
  </si>
  <si>
    <t>Region</t>
  </si>
  <si>
    <t>Central</t>
  </si>
  <si>
    <t>West Coast</t>
  </si>
  <si>
    <t>AREA</t>
  </si>
  <si>
    <t>BASIN</t>
  </si>
  <si>
    <t>SYMBOL</t>
  </si>
  <si>
    <t>NUMBER</t>
  </si>
  <si>
    <t>AdjYear</t>
  </si>
  <si>
    <t>Name</t>
  </si>
  <si>
    <t>NUM_PUMP</t>
  </si>
  <si>
    <t>Main San Gabriel Basin</t>
  </si>
  <si>
    <t>Main San Gabriel</t>
  </si>
  <si>
    <t>San Fernando Basin</t>
  </si>
  <si>
    <t>ULARA Basins</t>
  </si>
  <si>
    <t>Central Basin</t>
  </si>
  <si>
    <t>Santa Monica Basin</t>
  </si>
  <si>
    <t>West Coast Basin</t>
  </si>
  <si>
    <t>Raymond Basin</t>
  </si>
  <si>
    <t>Raymond</t>
  </si>
  <si>
    <t>Puente Basin</t>
  </si>
  <si>
    <t>Puente</t>
  </si>
  <si>
    <t>La Habra Basin</t>
  </si>
  <si>
    <t>San Dimas Basin</t>
  </si>
  <si>
    <t>Spadra Basin</t>
  </si>
  <si>
    <t>Sylmar Basin</t>
  </si>
  <si>
    <t>Foothill Basin</t>
  </si>
  <si>
    <t>GW_Basin</t>
  </si>
  <si>
    <t>Hollywood</t>
  </si>
  <si>
    <t>Six Basins</t>
  </si>
  <si>
    <t>Verdugo Basin</t>
  </si>
  <si>
    <t>Holloywood Basin</t>
  </si>
  <si>
    <t>Median_HHInc</t>
  </si>
  <si>
    <t>Elasticities (From Buck et al 2015)</t>
  </si>
  <si>
    <t>Table 5. Estimated Price Elasticities and Prices per Acre-Foot by Utility</t>
  </si>
  <si>
    <t>e</t>
  </si>
  <si>
    <t>Anaheim</t>
  </si>
  <si>
    <t>–.195</t>
  </si>
  <si>
    <t>Beverly_Hills</t>
  </si>
  <si>
    <t>–.149</t>
  </si>
  <si>
    <t>Burbank</t>
  </si>
  <si>
    <t>–.197</t>
  </si>
  <si>
    <t>Calleguas_MWD</t>
  </si>
  <si>
    <t>–.161</t>
  </si>
  <si>
    <t>Central_Basin_MWD</t>
  </si>
  <si>
    <t>–.213</t>
  </si>
  <si>
    <t>Compton</t>
  </si>
  <si>
    <t>–.243</t>
  </si>
  <si>
    <t>Eastern_MWD</t>
  </si>
  <si>
    <t>–.215</t>
  </si>
  <si>
    <t>Foothill_MWD</t>
  </si>
  <si>
    <t>–.151</t>
  </si>
  <si>
    <t>Fullerton</t>
  </si>
  <si>
    <t>–.187</t>
  </si>
  <si>
    <t>Glendale</t>
  </si>
  <si>
    <t>–.205</t>
  </si>
  <si>
    <t>IEUA</t>
  </si>
  <si>
    <t>–.189</t>
  </si>
  <si>
    <t>Las_Virgenes_MWD</t>
  </si>
  <si>
    <t>–.123</t>
  </si>
  <si>
    <t>Long_Beach</t>
  </si>
  <si>
    <t>–.216</t>
  </si>
  <si>
    <t>Los_Angeles</t>
  </si>
  <si>
    <t>MWD_Orange_County</t>
  </si>
  <si>
    <t>–.162</t>
  </si>
  <si>
    <t>Pasadena</t>
  </si>
  <si>
    <t>–.194</t>
  </si>
  <si>
    <t>San_Diego_CWA</t>
  </si>
  <si>
    <t>–.193</t>
  </si>
  <si>
    <t>San_Fernando</t>
  </si>
  <si>
    <t>–.223</t>
  </si>
  <si>
    <t>San_Marino</t>
  </si>
  <si>
    <t>–.100</t>
  </si>
  <si>
    <t>Santa_Ana</t>
  </si>
  <si>
    <t>–.209</t>
  </si>
  <si>
    <t>Santa_Monica</t>
  </si>
  <si>
    <t>–.184</t>
  </si>
  <si>
    <t>Torrance</t>
  </si>
  <si>
    <t>–.182</t>
  </si>
  <si>
    <t>USGV_MWD</t>
  </si>
  <si>
    <t>–.200</t>
  </si>
  <si>
    <t>West_Basin_MWD</t>
  </si>
  <si>
    <t>Western_MWD</t>
  </si>
  <si>
    <t>Southern California Retailer</t>
  </si>
  <si>
    <t>Price ($/ac-ft)</t>
  </si>
  <si>
    <t>Retailer</t>
  </si>
  <si>
    <t>Three Valleys</t>
  </si>
  <si>
    <t>Three Valleys MWD</t>
  </si>
  <si>
    <t>Integration Constant c</t>
  </si>
  <si>
    <t>1+(1/e)</t>
  </si>
  <si>
    <t>Jenkins et al Losses per ac-ft</t>
  </si>
  <si>
    <t>Residential</t>
  </si>
  <si>
    <t>ID</t>
  </si>
  <si>
    <t>NODENAME</t>
  </si>
  <si>
    <t>DISPLAYNAME</t>
  </si>
  <si>
    <t>DATASOURCE</t>
  </si>
  <si>
    <t>TYPE</t>
  </si>
  <si>
    <t>SELL_TYPE</t>
  </si>
  <si>
    <t>POP_SERVED</t>
  </si>
  <si>
    <t>POP_2035</t>
  </si>
  <si>
    <t>TOTAL_CONN</t>
  </si>
  <si>
    <t>Inflows</t>
  </si>
  <si>
    <t>Rates_Month</t>
  </si>
  <si>
    <t>Rates_Year</t>
  </si>
  <si>
    <t>DEMAND_AVG</t>
  </si>
  <si>
    <t>DEMAND_AVG_INPUT</t>
  </si>
  <si>
    <t>DEM2030</t>
  </si>
  <si>
    <t>DEM2010_RES</t>
  </si>
  <si>
    <t>DEM2010_COM</t>
  </si>
  <si>
    <t>DEM2010_IND</t>
  </si>
  <si>
    <t>DEM2010_LAN</t>
  </si>
  <si>
    <t>DEM2035_RES</t>
  </si>
  <si>
    <t>DEM2035_COM</t>
  </si>
  <si>
    <t>DEM2035_IND</t>
  </si>
  <si>
    <t>DEM2035_LAN</t>
  </si>
  <si>
    <t>CTY_BEL</t>
  </si>
  <si>
    <t>Bellflower Municipal Water System</t>
  </si>
  <si>
    <t>CEHTP Water Boundary Tool</t>
  </si>
  <si>
    <t>CTY_ALH</t>
  </si>
  <si>
    <t>City Of Alhambra</t>
  </si>
  <si>
    <t>Water_Purveyor_Service_Areas</t>
  </si>
  <si>
    <t>CTY_ARC</t>
  </si>
  <si>
    <t>City Of Arcadia</t>
  </si>
  <si>
    <t>CTY_AZU</t>
  </si>
  <si>
    <t>City Of Azusa</t>
  </si>
  <si>
    <t>City of Azusa</t>
  </si>
  <si>
    <t>CTY_BHL</t>
  </si>
  <si>
    <t>City Of Beverly Hills</t>
  </si>
  <si>
    <t>CTY_BUR</t>
  </si>
  <si>
    <t>City Of Burbank</t>
  </si>
  <si>
    <t>CTY_CER</t>
  </si>
  <si>
    <t>City Of Cerritos</t>
  </si>
  <si>
    <t>Retailer &amp; Wholesaler</t>
  </si>
  <si>
    <t>CTY_CLM</t>
  </si>
  <si>
    <t>CITY OF CLAREMONT</t>
  </si>
  <si>
    <t>City of Claremont</t>
  </si>
  <si>
    <t>CTY_CPT</t>
  </si>
  <si>
    <t>City Of Compton</t>
  </si>
  <si>
    <t>CTY_COV</t>
  </si>
  <si>
    <t>City Of Covina</t>
  </si>
  <si>
    <t>CTY_DOW</t>
  </si>
  <si>
    <t>City Of Downey</t>
  </si>
  <si>
    <t>City of Downey</t>
  </si>
  <si>
    <t>CTY_ELM</t>
  </si>
  <si>
    <t>City Of El Monte</t>
  </si>
  <si>
    <t>CTY_ELS</t>
  </si>
  <si>
    <t>City Of El Segundo</t>
  </si>
  <si>
    <t>CTY_GDL</t>
  </si>
  <si>
    <t>City Of Glendale</t>
  </si>
  <si>
    <t>CTY_GDR</t>
  </si>
  <si>
    <t>City Of Glendora</t>
  </si>
  <si>
    <t>CTY_HUP</t>
  </si>
  <si>
    <t>City Of Huntington Park</t>
  </si>
  <si>
    <t>CTY_IND</t>
  </si>
  <si>
    <t>CITY OF INDUSTRY</t>
  </si>
  <si>
    <t>City Of Industry</t>
  </si>
  <si>
    <t>CTY_ING</t>
  </si>
  <si>
    <t>City Of Inglewood</t>
  </si>
  <si>
    <t>CTY_IRW</t>
  </si>
  <si>
    <t>CITY OF IRWINDALE</t>
  </si>
  <si>
    <t>City of Irwindale</t>
  </si>
  <si>
    <t>CTY_LAV</t>
  </si>
  <si>
    <t>City Of La Verne</t>
  </si>
  <si>
    <t>Not provided</t>
  </si>
  <si>
    <t>CTY_LKW</t>
  </si>
  <si>
    <t>City Of Lakewood</t>
  </si>
  <si>
    <t>CTY_LOM</t>
  </si>
  <si>
    <t>City Of Lomita</t>
  </si>
  <si>
    <t>CTY_LBH</t>
  </si>
  <si>
    <t>City Of Long Beach</t>
  </si>
  <si>
    <t>CTY_LAX</t>
  </si>
  <si>
    <t>City Of Los Angeles</t>
  </si>
  <si>
    <t>Water_Purveyor_Service_Areas_edited</t>
  </si>
  <si>
    <t>CTY_LYN</t>
  </si>
  <si>
    <t>City Of Lynwood</t>
  </si>
  <si>
    <t>CTY_MBC</t>
  </si>
  <si>
    <t>City Of Manhattan Beach</t>
  </si>
  <si>
    <t>CTY_MON</t>
  </si>
  <si>
    <t>City Of Monrovia</t>
  </si>
  <si>
    <t>CTY_MTP</t>
  </si>
  <si>
    <t>City Of Monterey Park</t>
  </si>
  <si>
    <t>CTY_NOR</t>
  </si>
  <si>
    <t>City Of Norwalk</t>
  </si>
  <si>
    <t>CTY_PAR</t>
  </si>
  <si>
    <t>City Of Paramount</t>
  </si>
  <si>
    <t>CTY_PAS</t>
  </si>
  <si>
    <t>City Of Pasadena</t>
  </si>
  <si>
    <t>CTY_PCR</t>
  </si>
  <si>
    <t>City Of Pico Rivera</t>
  </si>
  <si>
    <t>CTY_PNM</t>
  </si>
  <si>
    <t>City Of Pomona</t>
  </si>
  <si>
    <t>CTY_SFE</t>
  </si>
  <si>
    <t>City Of San Fernando</t>
  </si>
  <si>
    <t>CTY_SMR</t>
  </si>
  <si>
    <t>CITY OF SAN MARINO</t>
  </si>
  <si>
    <t>City Of San Marino</t>
  </si>
  <si>
    <t>CTY_SFS</t>
  </si>
  <si>
    <t>City Of Santa Fe Springs</t>
  </si>
  <si>
    <t>CTY_SMC</t>
  </si>
  <si>
    <t>City Of Santa Monica</t>
  </si>
  <si>
    <t>CTY_SIE</t>
  </si>
  <si>
    <t>City Of Sierra Madre</t>
  </si>
  <si>
    <t>CTY_SIG</t>
  </si>
  <si>
    <t>City Of Signal Hill</t>
  </si>
  <si>
    <t>CTY_SGT</t>
  </si>
  <si>
    <t>City Of South Gate</t>
  </si>
  <si>
    <t>CTY_SPA</t>
  </si>
  <si>
    <t>City Of South Pasadena</t>
  </si>
  <si>
    <t>CTY_TOR</t>
  </si>
  <si>
    <t>City Of Torrance</t>
  </si>
  <si>
    <t>City of Torrance_edited</t>
  </si>
  <si>
    <t>CTY_VER</t>
  </si>
  <si>
    <t>City Of Vernon</t>
  </si>
  <si>
    <t>CTY_WHT</t>
  </si>
  <si>
    <t>City Of Whittier</t>
  </si>
  <si>
    <t>CWD_CRE</t>
  </si>
  <si>
    <t>Crescenta Valley Cwd</t>
  </si>
  <si>
    <t>LAFCO</t>
  </si>
  <si>
    <t>CWD_LAH</t>
  </si>
  <si>
    <t>La Habra Heights Cwd</t>
  </si>
  <si>
    <t>CWD_LAP</t>
  </si>
  <si>
    <t>La Puente Valley Cwd</t>
  </si>
  <si>
    <t>CWD_ORC</t>
  </si>
  <si>
    <t>Orchard Dale Water District</t>
  </si>
  <si>
    <t>CWD_PIC</t>
  </si>
  <si>
    <t>Pico Cwd</t>
  </si>
  <si>
    <t>CWD_ROW</t>
  </si>
  <si>
    <t>Rowland Cwd</t>
  </si>
  <si>
    <t>CWD_SGB</t>
  </si>
  <si>
    <t>San Gabriel Cwd</t>
  </si>
  <si>
    <t>CWD_SAV</t>
  </si>
  <si>
    <t>Sativa Cwd</t>
  </si>
  <si>
    <t>CWD_VAL</t>
  </si>
  <si>
    <t>Valley Cwd</t>
  </si>
  <si>
    <t>CWD_WVA</t>
  </si>
  <si>
    <t>Walnut Valley Water District</t>
  </si>
  <si>
    <t>CWD_LA1</t>
  </si>
  <si>
    <t>L A County Waterworks Dist #21</t>
  </si>
  <si>
    <t>CWD_LA2</t>
  </si>
  <si>
    <t>L A County Waterworks Dist #29</t>
  </si>
  <si>
    <t>CWD_LA3</t>
  </si>
  <si>
    <t>L A COUNTY WATERWORKS DIST #80</t>
  </si>
  <si>
    <t>L A County Waterworks Dist #80</t>
  </si>
  <si>
    <t>CUS_CPL</t>
  </si>
  <si>
    <t>Cal Poly Pomona Water System</t>
  </si>
  <si>
    <t>CUS_FIR</t>
  </si>
  <si>
    <t>FIRESTONE SCOUT RESERVATION</t>
  </si>
  <si>
    <t>Firestone Scout Reservation</t>
  </si>
  <si>
    <t>CUS_SAN</t>
  </si>
  <si>
    <t>MT SAN ANTONIO COLLEGE WATER SYSTEM</t>
  </si>
  <si>
    <t>Mt San Antonio College Water System</t>
  </si>
  <si>
    <t>GWB_CEN</t>
  </si>
  <si>
    <t>Central Groundwater Basin</t>
  </si>
  <si>
    <t>Groundwater basin</t>
  </si>
  <si>
    <t>GWB_CHI</t>
  </si>
  <si>
    <t>Chino Groundwater Basin</t>
  </si>
  <si>
    <t>GWB_HOL</t>
  </si>
  <si>
    <t>Hollywood Groundwater Basin</t>
  </si>
  <si>
    <t>GWB_MSG</t>
  </si>
  <si>
    <t>Main San Gabriel Groundwater Basin</t>
  </si>
  <si>
    <t>GWB_PUE</t>
  </si>
  <si>
    <t>Puente Groundwater Basin</t>
  </si>
  <si>
    <t>GWB_RAY</t>
  </si>
  <si>
    <t>Raymond Groundwater Basin</t>
  </si>
  <si>
    <t>GWB_SFE</t>
  </si>
  <si>
    <t>San Fernando Groundwater Basin</t>
  </si>
  <si>
    <t>GWB_SMC</t>
  </si>
  <si>
    <t>Santa Monica Groundwater Basin</t>
  </si>
  <si>
    <t>GWB_SIX</t>
  </si>
  <si>
    <t>Six Basins Groundwater Region</t>
  </si>
  <si>
    <t>GWB_SPA</t>
  </si>
  <si>
    <t>Spadra Groundwater Basin</t>
  </si>
  <si>
    <t>GWB_SYL</t>
  </si>
  <si>
    <t>Sylmar Groundwater Basin</t>
  </si>
  <si>
    <t>GWB_VER</t>
  </si>
  <si>
    <t>Verdugo Groundwater Basin</t>
  </si>
  <si>
    <t>GWB_WCS</t>
  </si>
  <si>
    <t>West Coast Groundwater Basin</t>
  </si>
  <si>
    <t>INF_COL</t>
  </si>
  <si>
    <t>Colorado River</t>
  </si>
  <si>
    <t>Infrastructure</t>
  </si>
  <si>
    <t>INF_SWP</t>
  </si>
  <si>
    <t>State Water Project</t>
  </si>
  <si>
    <t>INF_CBR</t>
  </si>
  <si>
    <t>Coastal Seawater Intrusion Barrier</t>
  </si>
  <si>
    <t>IOU_CWS</t>
  </si>
  <si>
    <t>CAL WATER SERVICE CO</t>
  </si>
  <si>
    <t>Cal Water Service Co</t>
  </si>
  <si>
    <t>CWSC</t>
  </si>
  <si>
    <t>IOU_CAW</t>
  </si>
  <si>
    <t>Cal-Am Water Co. - Baldwin Hills</t>
  </si>
  <si>
    <t>IOU_EPS</t>
  </si>
  <si>
    <t>East Pasadena Water Company</t>
  </si>
  <si>
    <t>IOU_GSM</t>
  </si>
  <si>
    <t>Golden State Water Co. - Metropolitan</t>
  </si>
  <si>
    <t>GSWC</t>
  </si>
  <si>
    <t>IOU_GSR</t>
  </si>
  <si>
    <t>Golden State Water Co. - Region 3</t>
  </si>
  <si>
    <t>IOU_PWC</t>
  </si>
  <si>
    <t>Park Water Company</t>
  </si>
  <si>
    <t>IOU_SGV</t>
  </si>
  <si>
    <t>San Gabriel Valley Water Company</t>
  </si>
  <si>
    <t>IOU_SWS</t>
  </si>
  <si>
    <t>Suburban Water Systems</t>
  </si>
  <si>
    <t>IRR_KIN</t>
  </si>
  <si>
    <t>KINNELOA IRRIGATION DISTRICT</t>
  </si>
  <si>
    <t>Kinneloa Irrigation District</t>
  </si>
  <si>
    <t>IRR_LAC</t>
  </si>
  <si>
    <t>La Canada Irrigation District</t>
  </si>
  <si>
    <t>IRR_SMT</t>
  </si>
  <si>
    <t>South Montebello ID</t>
  </si>
  <si>
    <t>MWD_CBS</t>
  </si>
  <si>
    <t>Central Basin Municipal Water District</t>
  </si>
  <si>
    <t>Wholesaler</t>
  </si>
  <si>
    <t>MWD_FTH</t>
  </si>
  <si>
    <t>Foothills Municipal Water District</t>
  </si>
  <si>
    <t>MWD_LVI</t>
  </si>
  <si>
    <t>Las Virgenes MWD</t>
  </si>
  <si>
    <t>MWD_SGV</t>
  </si>
  <si>
    <t>San Gabriel Valley Municipal Water District</t>
  </si>
  <si>
    <t>MWD_THV</t>
  </si>
  <si>
    <t>Three Valleys Municipal Water District</t>
  </si>
  <si>
    <t>MWD_USG</t>
  </si>
  <si>
    <t>Upper San Gabriel Municipal Water District</t>
  </si>
  <si>
    <t>MWD_WCB</t>
  </si>
  <si>
    <t>West Basin Municipal Water District</t>
  </si>
  <si>
    <t>MWC_ADR</t>
  </si>
  <si>
    <t>Adams Ranch Mutual Water Company</t>
  </si>
  <si>
    <t>NO</t>
  </si>
  <si>
    <t>MWC_AMA</t>
  </si>
  <si>
    <t>Amarillo Mutual Water Company</t>
  </si>
  <si>
    <t>MWS_BHG</t>
  </si>
  <si>
    <t>Bellflower Home Garden Water Company</t>
  </si>
  <si>
    <t>MWC_BLS</t>
  </si>
  <si>
    <t>Bellflower-Somerset Mutual Water Company</t>
  </si>
  <si>
    <t>MWC_CDM</t>
  </si>
  <si>
    <t>California Domestic Water Company</t>
  </si>
  <si>
    <t>Retailer and Wholesaler</t>
  </si>
  <si>
    <t>MWC_DEL</t>
  </si>
  <si>
    <t>Del Rio Mutual Water Company</t>
  </si>
  <si>
    <t>MWC_HEM</t>
  </si>
  <si>
    <t>Hemlock Mutual Water Company</t>
  </si>
  <si>
    <t>MWC_LFL</t>
  </si>
  <si>
    <t>Las Flores Water Company</t>
  </si>
  <si>
    <t>MWC_LAV</t>
  </si>
  <si>
    <t>Lincoln Avenue Water Company</t>
  </si>
  <si>
    <t>MWC_LYN</t>
  </si>
  <si>
    <t>Lynwood Park Mutual Water Company</t>
  </si>
  <si>
    <t>MWC_MA1</t>
  </si>
  <si>
    <t>Maywood Mutual Company #1</t>
  </si>
  <si>
    <t>MWC_MA2</t>
  </si>
  <si>
    <t>Maywood Mutual Company #2</t>
  </si>
  <si>
    <t>MWC_MA3</t>
  </si>
  <si>
    <t>Maywood Mutual Company #3</t>
  </si>
  <si>
    <t>MWC_MCR</t>
  </si>
  <si>
    <t>Mesa Crest Water Company</t>
  </si>
  <si>
    <t>MWC_MON</t>
  </si>
  <si>
    <t>Montebello Land And Water Company</t>
  </si>
  <si>
    <t>MWC_RUB</t>
  </si>
  <si>
    <t>Rubio Canon Land And Water Association</t>
  </si>
  <si>
    <t>MWC_RUR</t>
  </si>
  <si>
    <t>Rurban Homes Mutual Water Company</t>
  </si>
  <si>
    <t>MWC_STG</t>
  </si>
  <si>
    <t>Sterling Mutual Water Company</t>
  </si>
  <si>
    <t>MWC_SSL</t>
  </si>
  <si>
    <t>Sunny Slope Mutual Water Company</t>
  </si>
  <si>
    <t>MWC_180</t>
  </si>
  <si>
    <t>Tract 180 Mutual Water Company</t>
  </si>
  <si>
    <t>MWC_349</t>
  </si>
  <si>
    <t>Tract 349 Mutual Water Company</t>
  </si>
  <si>
    <t>MWC_VHT</t>
  </si>
  <si>
    <t>Valencia Heights Water Company</t>
  </si>
  <si>
    <t>MWC_VAL</t>
  </si>
  <si>
    <t>Valencia Water Company</t>
  </si>
  <si>
    <t>MWC_VVW</t>
  </si>
  <si>
    <t>Valley View Mutual Water Company</t>
  </si>
  <si>
    <t>MWC_VWC</t>
  </si>
  <si>
    <t>Valley Water Company</t>
  </si>
  <si>
    <t>MWC_WPK</t>
  </si>
  <si>
    <t>Walnut Park Mutual Water Company</t>
  </si>
  <si>
    <t>PRK_FBP</t>
  </si>
  <si>
    <t>FRANK BONELLI PARK</t>
  </si>
  <si>
    <t>Frank Bonelli Park</t>
  </si>
  <si>
    <t>OVERLAP</t>
  </si>
  <si>
    <t>MWC_COV</t>
  </si>
  <si>
    <t>Covina Irrigating Company</t>
  </si>
  <si>
    <t>MWD_MET</t>
  </si>
  <si>
    <t>Metropolitan Water District of Southern California</t>
  </si>
  <si>
    <t>Metropolitan Water District Of Southern California</t>
  </si>
  <si>
    <t>SPECIAL DISTRICT</t>
  </si>
  <si>
    <t>WRD_WCC</t>
  </si>
  <si>
    <t>Water Replenishment District of Southern Califorina</t>
  </si>
  <si>
    <t>Water Replenishment District Of Southern Califorina</t>
  </si>
  <si>
    <t>Special District</t>
  </si>
  <si>
    <t>SUR_MON</t>
  </si>
  <si>
    <t>Mono Lake</t>
  </si>
  <si>
    <t>Surface Lake</t>
  </si>
  <si>
    <t>SUR_OWN</t>
  </si>
  <si>
    <t>Owens Lake</t>
  </si>
  <si>
    <t>SUR_ASE</t>
  </si>
  <si>
    <t>Arroyo Seco Eaton Canyon Surface Water Origin</t>
  </si>
  <si>
    <t>SURFACE WATER</t>
  </si>
  <si>
    <t>SUR_LAC</t>
  </si>
  <si>
    <t>La Canada Surface Water Origin</t>
  </si>
  <si>
    <t>SUR_MIL</t>
  </si>
  <si>
    <t>Millard Canyon  Surface Water Origin</t>
  </si>
  <si>
    <t>SUR_RCN</t>
  </si>
  <si>
    <t>Rubio Canyon  Surface Water Origin</t>
  </si>
  <si>
    <t>SUR_SAE</t>
  </si>
  <si>
    <t>San Antonio and Evey Canyons Surface Water Origin</t>
  </si>
  <si>
    <t>San Antonio And Evey Canyons Surface Water Origin</t>
  </si>
  <si>
    <t>SUR_SDC</t>
  </si>
  <si>
    <t>San Dimas Canyon Creek Origin</t>
  </si>
  <si>
    <t>SUR_SGR</t>
  </si>
  <si>
    <t>San Gabriel River Origin</t>
  </si>
  <si>
    <t>SUR_SAC</t>
  </si>
  <si>
    <t>Santa Anita Canyon Surface Water Origin</t>
  </si>
  <si>
    <t>SUR_R01</t>
  </si>
  <si>
    <t>Surface flows to La Canada Irrigation District</t>
  </si>
  <si>
    <t>Surface Flows To La Canada Irrigation District</t>
  </si>
  <si>
    <t>PRV_WOC</t>
  </si>
  <si>
    <t>West Basin Oil and Chemical Companies</t>
  </si>
  <si>
    <t>West Basin Oil And Chemical Companies</t>
  </si>
  <si>
    <t>PRV_WCS</t>
  </si>
  <si>
    <t>West Coast Basin Private Entities</t>
  </si>
  <si>
    <t>PRV_CEN</t>
  </si>
  <si>
    <t>Central Basin Private Entities</t>
  </si>
  <si>
    <t>PRV_COC</t>
  </si>
  <si>
    <t>Central Basin Oil and Chemical Companies</t>
  </si>
  <si>
    <t>Central Basin Oil And Chemical Companies</t>
  </si>
  <si>
    <t>PRV_SIX</t>
  </si>
  <si>
    <t>Six Basins Private Pumpers</t>
  </si>
  <si>
    <t>PRV_RAY</t>
  </si>
  <si>
    <t>Raymond Basin Private Pumpers</t>
  </si>
  <si>
    <t>PRV_MSG</t>
  </si>
  <si>
    <t>Man San Gabriel Private Pumpers</t>
  </si>
  <si>
    <t>PRV_MOC</t>
  </si>
  <si>
    <t>MSG Basin Oil and Chemical Companies</t>
  </si>
  <si>
    <t>MSG Basin Oil And Chemical Companies</t>
  </si>
  <si>
    <t>PRV_WMI</t>
  </si>
  <si>
    <t>WC Basin Municipal and Industrial</t>
  </si>
  <si>
    <t>GWB_CAL</t>
  </si>
  <si>
    <t>MET Purchase Agreements with Regional Basins</t>
  </si>
  <si>
    <t>MWD_CBR</t>
  </si>
  <si>
    <t>Central Basin recycling</t>
  </si>
  <si>
    <t>MWD_WCR</t>
  </si>
  <si>
    <t>West Coast Basin Recycling</t>
  </si>
  <si>
    <t>MWD_USR</t>
  </si>
  <si>
    <t>Upper San Gabriel Recycling</t>
  </si>
  <si>
    <t>MWD_WCP</t>
  </si>
  <si>
    <t>West Coast Basin Replenishment</t>
  </si>
  <si>
    <t>MWD_WCD</t>
  </si>
  <si>
    <t>West Coast MWD Desalination</t>
  </si>
  <si>
    <t>CTY_LAS</t>
  </si>
  <si>
    <t>LA County Sanitation District</t>
  </si>
  <si>
    <t>SP Scenario Total Demand</t>
  </si>
  <si>
    <t>Res_Demand</t>
  </si>
  <si>
    <t>Res Elasticity</t>
  </si>
  <si>
    <t>CI_Demand</t>
  </si>
  <si>
    <t>Com_Demand</t>
  </si>
  <si>
    <t>Ind_Demand</t>
  </si>
  <si>
    <t>Industrial Demand</t>
  </si>
  <si>
    <t>SP Ind_Demand</t>
  </si>
  <si>
    <t>SP ResCom_Demand</t>
  </si>
  <si>
    <t>Res_Com_Demand</t>
  </si>
  <si>
    <t>CAL_064</t>
  </si>
  <si>
    <t>Calibration node at gauge F64-R</t>
  </si>
  <si>
    <t>CAL_192</t>
  </si>
  <si>
    <t>Calibration node for Rio Hondo river gauge F192-R</t>
  </si>
  <si>
    <t>CAL_274</t>
  </si>
  <si>
    <t>Calibration node at Gauge F274B-R</t>
  </si>
  <si>
    <t>CAL_304</t>
  </si>
  <si>
    <t>Calibration node at Gauge F304-R</t>
  </si>
  <si>
    <t>CAL_318</t>
  </si>
  <si>
    <t>Calibration node at gauge F318</t>
  </si>
  <si>
    <t>CAL_319</t>
  </si>
  <si>
    <t xml:space="preserve">Calibration Node at LA River outflow to Pacific Ocean  </t>
  </si>
  <si>
    <t>CAL_342</t>
  </si>
  <si>
    <t>Rain gauge for Branford spreading grounds inflows</t>
  </si>
  <si>
    <t>CAL_42B</t>
  </si>
  <si>
    <t>Rain gauge 42B-R for calibrating outflows</t>
  </si>
  <si>
    <t>CAL_45C</t>
  </si>
  <si>
    <t>Calibration node at Gauge F45C-R</t>
  </si>
  <si>
    <t>CAL_57C</t>
  </si>
  <si>
    <t>Calibration node at Rain Gauge F57C-R on LA River</t>
  </si>
  <si>
    <t>CAL_81D</t>
  </si>
  <si>
    <t>Calibration node at gauge F81D (not used)</t>
  </si>
  <si>
    <t>INF_BTD</t>
  </si>
  <si>
    <t>Big Tujunga Dam releases (Gauge F168-R)</t>
  </si>
  <si>
    <t>INF_CAS</t>
  </si>
  <si>
    <t>Castiac Lake Reservoir</t>
  </si>
  <si>
    <t>INF_CSB</t>
  </si>
  <si>
    <t>Coastal Injection Barrier Wells</t>
  </si>
  <si>
    <t>INF_DVR</t>
  </si>
  <si>
    <t>Diamond Valley Reservoir</t>
  </si>
  <si>
    <t>INF_HAN</t>
  </si>
  <si>
    <t>Hansen Dam (Inflows of F168)</t>
  </si>
  <si>
    <t>INF_LAR</t>
  </si>
  <si>
    <t>Los Angeles Reservoir (LA City)</t>
  </si>
  <si>
    <t>INF_LMR</t>
  </si>
  <si>
    <t>Lake Matthews Reservoir</t>
  </si>
  <si>
    <t>INF_LOD</t>
  </si>
  <si>
    <t>Live Oak dam outflows (F-356-R)</t>
  </si>
  <si>
    <t>INF_LPB</t>
  </si>
  <si>
    <t>Lopez Basin (Inflows from F118B)</t>
  </si>
  <si>
    <t>INF_LR2</t>
  </si>
  <si>
    <t>Encino Reservoir (LA City)</t>
  </si>
  <si>
    <t>INF_LR3</t>
  </si>
  <si>
    <t>Stone Canyon Reservoir (LA City)</t>
  </si>
  <si>
    <t>INF_LR4</t>
  </si>
  <si>
    <t>Hollywood Reservoir (LA City)</t>
  </si>
  <si>
    <t>INF_MOR</t>
  </si>
  <si>
    <t>Morris Dam</t>
  </si>
  <si>
    <t>INF_PCD</t>
  </si>
  <si>
    <t>Pacoima Dam (Gauge F118B-R for releases)</t>
  </si>
  <si>
    <t>INF_PUD</t>
  </si>
  <si>
    <t>Puddingstone Dam (Inputs from Gauge F303)</t>
  </si>
  <si>
    <t>INF_SAD</t>
  </si>
  <si>
    <t>Santa Anita Dam</t>
  </si>
  <si>
    <t>INF_SFD</t>
  </si>
  <si>
    <t>Santa Fe Diversion</t>
  </si>
  <si>
    <t>INF_SFN</t>
  </si>
  <si>
    <t>Santa Fe Dam</t>
  </si>
  <si>
    <t>INF_SGD</t>
  </si>
  <si>
    <t>San Gabriel Dam</t>
  </si>
  <si>
    <t>INF_SND</t>
  </si>
  <si>
    <t>San Dimas Dam</t>
  </si>
  <si>
    <t>INF_SPV</t>
  </si>
  <si>
    <t>Sepulveda Dam</t>
  </si>
  <si>
    <t>INF_SVR</t>
  </si>
  <si>
    <t>Sliverwood Lake Reservoir</t>
  </si>
  <si>
    <t>INF_WHR</t>
  </si>
  <si>
    <t>Whittier Narrows Dam Rio Hondo</t>
  </si>
  <si>
    <t>INF_WHS</t>
  </si>
  <si>
    <t xml:space="preserve">Whittier Narrows Dam San Gabriel </t>
  </si>
  <si>
    <t>MWD_FTR</t>
  </si>
  <si>
    <t>MWD_LVR</t>
  </si>
  <si>
    <t>MWD_SGR</t>
  </si>
  <si>
    <t>MWD_THR</t>
  </si>
  <si>
    <t>MWD_WRD</t>
  </si>
  <si>
    <t>PRV_SGR</t>
  </si>
  <si>
    <t>San Gabriel River Water Commission</t>
  </si>
  <si>
    <t>SPG_ANI</t>
  </si>
  <si>
    <t>Santa Anita Spreading Grounds</t>
  </si>
  <si>
    <t>SPG_BDS</t>
  </si>
  <si>
    <t>Big Dalton Spreading Grounds</t>
  </si>
  <si>
    <t>SPG_BEN</t>
  </si>
  <si>
    <t>Ben Lomond Spreading Grounds</t>
  </si>
  <si>
    <t>SPG_BRF</t>
  </si>
  <si>
    <t>Branford Spreading Grounds</t>
  </si>
  <si>
    <t>SPG_BRW</t>
  </si>
  <si>
    <t>New Browns Creek Spreding Grounds (LA Basin Study Proposed)</t>
  </si>
  <si>
    <t>SPG_BUL</t>
  </si>
  <si>
    <t>New Bull Creek SPG Spreding Grounds (LA Basin Study Proposed)</t>
  </si>
  <si>
    <t>SPG_BVS</t>
  </si>
  <si>
    <t>Buena Vista Spreading Grounds</t>
  </si>
  <si>
    <t>SPG_CIT</t>
  </si>
  <si>
    <t>Citrus Spreading Grounds</t>
  </si>
  <si>
    <t>SPG_DOM</t>
  </si>
  <si>
    <t>Dominguez Gap Spreading Grounds</t>
  </si>
  <si>
    <t>SPG_EAB</t>
  </si>
  <si>
    <t>Eaton Basin Spreading Grounds</t>
  </si>
  <si>
    <t>SPG_ESG</t>
  </si>
  <si>
    <t>Eaton Wash Spreading Grounds</t>
  </si>
  <si>
    <t>SPG_FOR</t>
  </si>
  <si>
    <t>Forbes</t>
  </si>
  <si>
    <t>SPG_HS2</t>
  </si>
  <si>
    <t>Hansen/Tujunga Upgrades (LADWP- Already Implemented)</t>
  </si>
  <si>
    <t>SPG_HSG</t>
  </si>
  <si>
    <t>Hansen/Tujunga Spreading Grounds</t>
  </si>
  <si>
    <t>SPG_IRW</t>
  </si>
  <si>
    <t>Irwindale Spreading Grounds</t>
  </si>
  <si>
    <t>SPG_LAR</t>
  </si>
  <si>
    <t>LA Forebay/River Spreding Grounds (LA Basin Study Proposed)</t>
  </si>
  <si>
    <t>SPG_LIT</t>
  </si>
  <si>
    <t>Little Dalton Spreading Grounds</t>
  </si>
  <si>
    <t>SPG_LOP</t>
  </si>
  <si>
    <t>Lopez Spreading Grounds</t>
  </si>
  <si>
    <t>SPG_LOS</t>
  </si>
  <si>
    <t>Live Oak Spreading Grounds</t>
  </si>
  <si>
    <t>SPG_MIL</t>
  </si>
  <si>
    <t>Miller Pit Spreding Grounds (LA Basin Study Proposed)</t>
  </si>
  <si>
    <t>SPG_PC2</t>
  </si>
  <si>
    <t>Pacoima Spreding Grounds Upgrades (LADWP)</t>
  </si>
  <si>
    <t>SPG_PCS</t>
  </si>
  <si>
    <t>Pacoima Spreading Grounds</t>
  </si>
  <si>
    <t>SPG_PEC</t>
  </si>
  <si>
    <t>Peck Road Spreading Grounds</t>
  </si>
  <si>
    <t>SPG_RS2</t>
  </si>
  <si>
    <t>Rio Hondo Upgrades (Newly Proposed)</t>
  </si>
  <si>
    <t>SPG_RSF</t>
  </si>
  <si>
    <t>Rio Hondo Spreading Grounds</t>
  </si>
  <si>
    <t>SPG_SAW</t>
  </si>
  <si>
    <t>Sawpit Spreading Grounds</t>
  </si>
  <si>
    <t>SPG_SFG</t>
  </si>
  <si>
    <t>Santa Fe Spreading Grounds</t>
  </si>
  <si>
    <t>SPG_SG2</t>
  </si>
  <si>
    <t>San Gabirel Coastal Upgrades (Newly Proposed)</t>
  </si>
  <si>
    <t>SPG_SGC</t>
  </si>
  <si>
    <t>San Gabriel Coastal Spreading Grounds</t>
  </si>
  <si>
    <t>SPG_SGY</t>
  </si>
  <si>
    <t>San Gabriel Canyon Spreading Grounds</t>
  </si>
  <si>
    <t>SPG_SMD</t>
  </si>
  <si>
    <t>Sierra Madre Spreading Grounds</t>
  </si>
  <si>
    <t>SPG_SND</t>
  </si>
  <si>
    <t>San Dimas Spreading Grounds</t>
  </si>
  <si>
    <t>SPG_SPA</t>
  </si>
  <si>
    <t>New Spadra Basin Upgrades Spreding Grounds (LA Basin Study Proposed)</t>
  </si>
  <si>
    <t>SPG_SPV</t>
  </si>
  <si>
    <t>New Sepulveda Dam Spreding Grounds (LA Basin Study Proposed)</t>
  </si>
  <si>
    <t>SPG_TUJ</t>
  </si>
  <si>
    <t>New TujungaSpreding Grounds (LA Basin Study Proposed)</t>
  </si>
  <si>
    <t>SPG_WAL</t>
  </si>
  <si>
    <t>Walnut Spreading Grounds</t>
  </si>
  <si>
    <t>Arroyo Seco Channel outflows (Gauge F277-R)</t>
  </si>
  <si>
    <t>SUR_BAL</t>
  </si>
  <si>
    <t>Ballona Creek Runoff above gauge</t>
  </si>
  <si>
    <t>SUR_BAC</t>
  </si>
  <si>
    <t>Ballona Creek Coastal Runoff</t>
  </si>
  <si>
    <t>SUR_SDL</t>
  </si>
  <si>
    <t>San Dimas Wash Lower</t>
  </si>
  <si>
    <t>SUR_BDU</t>
  </si>
  <si>
    <t>Upper Big Dalton Wash (Inflows from F120B-R)</t>
  </si>
  <si>
    <t>SUR_BDS</t>
  </si>
  <si>
    <t>Big Dalton Wash surface runoff below BD Dam, above SG</t>
  </si>
  <si>
    <t>SUR_BTD</t>
  </si>
  <si>
    <t>Big Tujunga Dam watershed runoff</t>
  </si>
  <si>
    <t>SUR_BRF</t>
  </si>
  <si>
    <t>Branford system runoff</t>
  </si>
  <si>
    <t>SUR_BVS</t>
  </si>
  <si>
    <t>Buena Vista System runoff</t>
  </si>
  <si>
    <t>SUR_BDM</t>
  </si>
  <si>
    <t>Big Dalton Wash Middle Reach</t>
  </si>
  <si>
    <t>SUR_COY</t>
  </si>
  <si>
    <t>Coyote Creek flows (F354-R)</t>
  </si>
  <si>
    <t>SUR_DOM</t>
  </si>
  <si>
    <t>Dominguez Channel watershed runoff</t>
  </si>
  <si>
    <t>SUR_EAB</t>
  </si>
  <si>
    <t>Eaton Basin</t>
  </si>
  <si>
    <t>SUR_EAT</t>
  </si>
  <si>
    <t>Eaton Wash (Inflows from F271-R)</t>
  </si>
  <si>
    <t>SUR_SDM</t>
  </si>
  <si>
    <t>San Dimas Wash Middle</t>
  </si>
  <si>
    <t>SUR_HAN</t>
  </si>
  <si>
    <t>Hansen Dam watershed runoff</t>
  </si>
  <si>
    <t>SUR_BDL</t>
  </si>
  <si>
    <t>Big Dalton Wash Lower Reach</t>
  </si>
  <si>
    <t>SUR_LIT</t>
  </si>
  <si>
    <t>Little Dalton watershed runoff</t>
  </si>
  <si>
    <t>SUR_LOS</t>
  </si>
  <si>
    <t>Live Oak System</t>
  </si>
  <si>
    <t>SUR_PCU</t>
  </si>
  <si>
    <t>Upper Pacoima Wash flows</t>
  </si>
  <si>
    <t>SUR_LAL</t>
  </si>
  <si>
    <t>Lower LA River</t>
  </si>
  <si>
    <t>SUR_SGL</t>
  </si>
  <si>
    <t>Lower San Gabriel River below Walnut Creek above Gauge 42B</t>
  </si>
  <si>
    <t>SUR_MAL</t>
  </si>
  <si>
    <t xml:space="preserve">Malibu Coastal runoff </t>
  </si>
  <si>
    <t>SUR_MAC</t>
  </si>
  <si>
    <t>Malibu Creek above runoff gauge</t>
  </si>
  <si>
    <t>SUR_MOR</t>
  </si>
  <si>
    <t>Morris Dam watershed runoff</t>
  </si>
  <si>
    <t>SUR_PCD</t>
  </si>
  <si>
    <t>Pacoima Wash Diversion flows</t>
  </si>
  <si>
    <t>SUR_PCL</t>
  </si>
  <si>
    <t>Pacoima spreading grounds upstream runoff</t>
  </si>
  <si>
    <t>SUR_SAL</t>
  </si>
  <si>
    <t>Santa Anita Wash- Lower (Gauge F119)</t>
  </si>
  <si>
    <t>SUR_PUD</t>
  </si>
  <si>
    <t>Puddingstone Dam watershed runoff</t>
  </si>
  <si>
    <t>SUR_RHU</t>
  </si>
  <si>
    <t>Upper Rio Hondo River</t>
  </si>
  <si>
    <t>SUR_SND</t>
  </si>
  <si>
    <t>San Dimas Dam upstream watershed runoff</t>
  </si>
  <si>
    <t>SUR_SDU</t>
  </si>
  <si>
    <t>San Dimas Wash Upper</t>
  </si>
  <si>
    <t>SUR_SGD</t>
  </si>
  <si>
    <t>San Gabriel Canyon Dam upstream watershed</t>
  </si>
  <si>
    <t>SUR_SGU</t>
  </si>
  <si>
    <t>Upper San Gabriel River above Santa Fe Dam</t>
  </si>
  <si>
    <t>SUR_SGC</t>
  </si>
  <si>
    <t>San Gabriel Coastal Spreading Grounds Upstream to WN Dam</t>
  </si>
  <si>
    <t>SUR_SGP</t>
  </si>
  <si>
    <t>San Gabriel River between Santa Fe and Whittier Narrows</t>
  </si>
  <si>
    <t>SUR_SJC</t>
  </si>
  <si>
    <t>San Jose Creek flows (inflows from Gauge F32B-R)</t>
  </si>
  <si>
    <t>Santa Anita Canyon Runoff (above Santa Anita Dam)</t>
  </si>
  <si>
    <t>SUR_SAU</t>
  </si>
  <si>
    <t>Santa Anita Wash- Upper (Gauge F119)</t>
  </si>
  <si>
    <t>SUR_SAW</t>
  </si>
  <si>
    <t>Sawpit Wash Runoff</t>
  </si>
  <si>
    <t>SUR_SMD</t>
  </si>
  <si>
    <t>Sierra Madre Wash</t>
  </si>
  <si>
    <t>SUR_SPV</t>
  </si>
  <si>
    <t>Sepulveda Basin above Sepulveda Dam</t>
  </si>
  <si>
    <t>SUR_THM</t>
  </si>
  <si>
    <t>Thompson Creek</t>
  </si>
  <si>
    <t>SUR_LAU</t>
  </si>
  <si>
    <t>LA River Upper Channel (Above F57C-R)</t>
  </si>
  <si>
    <t>SUR_VER</t>
  </si>
  <si>
    <t>Verdugo Wash (Gauge F252-R)</t>
  </si>
  <si>
    <t>SUR_WLL</t>
  </si>
  <si>
    <t>Walnut Creek- Lower (after Walnut SG)</t>
  </si>
  <si>
    <t>SUR_WLU</t>
  </si>
  <si>
    <t>Walnut Creek- Upper (compare to inflows from F40-R)</t>
  </si>
  <si>
    <t>SUR_ALH</t>
  </si>
  <si>
    <t>Alhambra Wash (Inflows from Gauge 81D-R)</t>
  </si>
  <si>
    <t>SUR_ARC</t>
  </si>
  <si>
    <t>Arcadia Wash (Inflows from Gauge F317-R)</t>
  </si>
  <si>
    <t>SUR_CMP</t>
  </si>
  <si>
    <t>Compton Creek (Gauge F37B-R)</t>
  </si>
  <si>
    <t>SUR_COV</t>
  </si>
  <si>
    <t>Covina Irrigating Ditch</t>
  </si>
  <si>
    <t>SUR_EVP</t>
  </si>
  <si>
    <t>Evapotranspiration Losses</t>
  </si>
  <si>
    <t>SUR_FSH</t>
  </si>
  <si>
    <t>Fish Canyon (Inflows from U7-R)</t>
  </si>
  <si>
    <t>SUR_MTB</t>
  </si>
  <si>
    <t>Montebello Drain (Gauge F181-R)</t>
  </si>
  <si>
    <t>Owens River</t>
  </si>
  <si>
    <t>SUR_OWL</t>
  </si>
  <si>
    <t>SUR_PAC</t>
  </si>
  <si>
    <t>Pacific Ocean Outflows</t>
  </si>
  <si>
    <t>SUR_PCM</t>
  </si>
  <si>
    <t>Pacoima Dam watershed runoff</t>
  </si>
  <si>
    <t>SUR_RHL</t>
  </si>
  <si>
    <t>Lower Rio Hondo River (RH Channel)</t>
  </si>
  <si>
    <t>SUR_RUB</t>
  </si>
  <si>
    <t>Rubio Wash  (Inflows from Gauge 82-R)</t>
  </si>
  <si>
    <t>SUR_SGM</t>
  </si>
  <si>
    <t>San Gabriel River between SGC and Santa Fe Spreading Grounds</t>
  </si>
  <si>
    <t>SUR_SGO</t>
  </si>
  <si>
    <t>Junction of San Gabriel River and Coyote Creek</t>
  </si>
  <si>
    <t>SUR_TUJ</t>
  </si>
  <si>
    <t>Tujunga Wash (Inflows of F118B-R)</t>
  </si>
  <si>
    <t>SUR_TUU</t>
  </si>
  <si>
    <t>Upper Tujunga Wash (below Hansen Dam)</t>
  </si>
  <si>
    <t>WRP_BUR</t>
  </si>
  <si>
    <t>Burbank Water Reclamation Plant</t>
  </si>
  <si>
    <t>WRP_GDL</t>
  </si>
  <si>
    <t>LA-Glendale Water Reclamation Plant</t>
  </si>
  <si>
    <t>WRP_HYP</t>
  </si>
  <si>
    <t>Hyperion Treatment Plant</t>
  </si>
  <si>
    <t>WRP_JWP</t>
  </si>
  <si>
    <t>County Joint Water Reclamation Plant</t>
  </si>
  <si>
    <t>WRP_LAC</t>
  </si>
  <si>
    <t>La Canada Water Reclamation Plant</t>
  </si>
  <si>
    <t>WRP_LBP</t>
  </si>
  <si>
    <t>Long Beach Water Reclamation Plant</t>
  </si>
  <si>
    <t>WRP_LCP</t>
  </si>
  <si>
    <t>Los Coyotes Water Reclamation Plant</t>
  </si>
  <si>
    <t>WRP_LIT</t>
  </si>
  <si>
    <t>Edward Little Water Reclamation Plant</t>
  </si>
  <si>
    <t>WRP_MMS</t>
  </si>
  <si>
    <t>Malibu Mesa Water Reclamation Plant</t>
  </si>
  <si>
    <t>WRP_PON</t>
  </si>
  <si>
    <t>Ponoma Water Reclamation Plant</t>
  </si>
  <si>
    <t>WRP_SJC</t>
  </si>
  <si>
    <t>San Jose Creek Water Reclamation Plant</t>
  </si>
  <si>
    <t>WRP_SJP</t>
  </si>
  <si>
    <t>San Jose WRP Reclaimed water pipe outfall</t>
  </si>
  <si>
    <t>WRP_SMR</t>
  </si>
  <si>
    <t>Santa Monica Urban Runoff Recycling Plant</t>
  </si>
  <si>
    <t>WRP_TAP</t>
  </si>
  <si>
    <t>Tapia Water Reclamation Facility (Las Virgenes)</t>
  </si>
  <si>
    <t>WRP_TER</t>
  </si>
  <si>
    <t>Terminal Island Water Reclamation Plant</t>
  </si>
  <si>
    <t>WRP_TIL</t>
  </si>
  <si>
    <t>Donald Tillman Water Reclamation Plant</t>
  </si>
  <si>
    <t>WRP_WHP</t>
  </si>
  <si>
    <t>Whittier Narrows Water Reclamation Plant</t>
  </si>
  <si>
    <t>VAD_ASE</t>
  </si>
  <si>
    <t>Arroyo Seco Channel outflows vadose zone</t>
  </si>
  <si>
    <t>VAD_BAL</t>
  </si>
  <si>
    <t>Ballona Creek Runoff above gauge vadose</t>
  </si>
  <si>
    <t>VAD_BAC</t>
  </si>
  <si>
    <t>Ballona Creek Coastal vadose</t>
  </si>
  <si>
    <t>VAD_SDL</t>
  </si>
  <si>
    <t>VAD_BDU</t>
  </si>
  <si>
    <t>Upper Big Dalton Wash vadose</t>
  </si>
  <si>
    <t>VAD_BDS</t>
  </si>
  <si>
    <t>VAD_BTD</t>
  </si>
  <si>
    <t>Big Tujunga Dam watershed vadose</t>
  </si>
  <si>
    <t>VAD_BRF</t>
  </si>
  <si>
    <t>Branford system vadose</t>
  </si>
  <si>
    <t>VAD_BVS</t>
  </si>
  <si>
    <t>Buena Vista System vadose</t>
  </si>
  <si>
    <t>VAD_BDM</t>
  </si>
  <si>
    <t>Big Dalton Wash Middle vadose zone</t>
  </si>
  <si>
    <t>VAD_COY</t>
  </si>
  <si>
    <t>Coyote Creek vadose zone</t>
  </si>
  <si>
    <t>VAD_DOM</t>
  </si>
  <si>
    <t>Dominguez Channel watershed vadose zone</t>
  </si>
  <si>
    <t>VAD_EAB</t>
  </si>
  <si>
    <t>Eaton Basin vadose zone</t>
  </si>
  <si>
    <t>VAD_EAT</t>
  </si>
  <si>
    <t>Eaton Wash vadose zone</t>
  </si>
  <si>
    <t>VAD_SDM</t>
  </si>
  <si>
    <t>San Dimas Wash Middle vadose zone</t>
  </si>
  <si>
    <t>VAD_HAN</t>
  </si>
  <si>
    <t>Hansen Dam watershed runoff vadose zone</t>
  </si>
  <si>
    <t>VAD_BDL</t>
  </si>
  <si>
    <t>Big Dalton Wash Lower Reach vadose zone</t>
  </si>
  <si>
    <t>VAD_LIT</t>
  </si>
  <si>
    <t>Little Dalton watershed runoff vadose zone</t>
  </si>
  <si>
    <t>VAD_LOS</t>
  </si>
  <si>
    <t>Live Oak System vadose zone</t>
  </si>
  <si>
    <t>VAD_PCU</t>
  </si>
  <si>
    <t>Upper Pacoima Wash flows vadose zone</t>
  </si>
  <si>
    <t>VAD_LAL</t>
  </si>
  <si>
    <t>Lower LA River vadose zone</t>
  </si>
  <si>
    <t>VAD_SGL</t>
  </si>
  <si>
    <t>Lower San Gabriel River below Walnut Creek above Gauge 42B vadose zone</t>
  </si>
  <si>
    <t>VAD_MAL</t>
  </si>
  <si>
    <t>Malibu Coastal runoff vadose zone</t>
  </si>
  <si>
    <t>VAD_MAC</t>
  </si>
  <si>
    <t>Malibu Creek above runoff gauge vadose zone</t>
  </si>
  <si>
    <t>VAD_MOR</t>
  </si>
  <si>
    <t>Morris Dam watershed runoff vadose zone</t>
  </si>
  <si>
    <t>VAD_PCD</t>
  </si>
  <si>
    <t>Pacoima Wash Diversion flows vadose zone</t>
  </si>
  <si>
    <t>VAD_PCS</t>
  </si>
  <si>
    <t>Pacoima spreading grounds upstream runoff vadose zone</t>
  </si>
  <si>
    <t>VAD_SAL</t>
  </si>
  <si>
    <t>Santa Anita Wash- Lower (Gauge F119) vadose zone</t>
  </si>
  <si>
    <t>VAD_PUD</t>
  </si>
  <si>
    <t>Puddingstone Dam watershed runoff vadose zone</t>
  </si>
  <si>
    <t>VAD_RHU</t>
  </si>
  <si>
    <t>Upper Rio Hondo River vadose zone</t>
  </si>
  <si>
    <t>VAD_SND</t>
  </si>
  <si>
    <t>San Dimas Dam upstream watershed runoff vadose zone</t>
  </si>
  <si>
    <t>VAD_SDU</t>
  </si>
  <si>
    <t>San Dimas Wash Upper vadose zone</t>
  </si>
  <si>
    <t>VAD_SGD</t>
  </si>
  <si>
    <t>San Gabriel Canyon Dam upstream watershed vadose zone</t>
  </si>
  <si>
    <t>VAD_SGU</t>
  </si>
  <si>
    <t>Upper San Gabriel River above Santa Fe Dam vadose zone</t>
  </si>
  <si>
    <t>VAD_SGC</t>
  </si>
  <si>
    <t>San Gabriel Coastal Spreading Grounds Upstream to WN Dam vadose zone</t>
  </si>
  <si>
    <t>VAD_SGP</t>
  </si>
  <si>
    <t>San Gabriel River between Santa Fe and Whittier Narrows vadose zone</t>
  </si>
  <si>
    <t>VAD_SJC</t>
  </si>
  <si>
    <t>San Jose Creek flows (inflows from Gauge F32B-R) vadose zone</t>
  </si>
  <si>
    <t>VAD_SAC</t>
  </si>
  <si>
    <t>Santa Anita Canyon Runoff (above Santa Anita Dam) vadose zone</t>
  </si>
  <si>
    <t>VAD_SAU</t>
  </si>
  <si>
    <t>Santa Anita Wash- Upper (Gauge F119) vadose zone</t>
  </si>
  <si>
    <t>VAD_SAW</t>
  </si>
  <si>
    <t>Sawpit Wash Runoff vadose zone</t>
  </si>
  <si>
    <t>VAD_SMD</t>
  </si>
  <si>
    <t>Sierra Madre Wash vadose zone</t>
  </si>
  <si>
    <t>VAD_THM</t>
  </si>
  <si>
    <t>Thompson Creek vadose zone</t>
  </si>
  <si>
    <t>VAD_LAU</t>
  </si>
  <si>
    <t>LA River Upper Channel (Above F57C-R) vadose zone</t>
  </si>
  <si>
    <t>VAD_VER</t>
  </si>
  <si>
    <t>Verdugo Wash (Gauge F252-R) vadose zone</t>
  </si>
  <si>
    <t>VAD_WLL</t>
  </si>
  <si>
    <t>Walnut Creek- Lower (after Walnut SG) vadose zone</t>
  </si>
  <si>
    <t>VAD_WLU</t>
  </si>
  <si>
    <t>Walnut Creek- Upper (compare to inflows from F40-R) vadose zone</t>
  </si>
  <si>
    <t>Node Code</t>
  </si>
  <si>
    <t>Jenkins et al</t>
  </si>
  <si>
    <t>Buck et al</t>
  </si>
  <si>
    <t>Losses ($/ac-ft)</t>
  </si>
  <si>
    <t>artes_name</t>
  </si>
  <si>
    <t>Losses Values ($/ac-ft)</t>
  </si>
  <si>
    <t>AVERAGE</t>
  </si>
  <si>
    <t>Losses Rounded ($/ac-ft)</t>
  </si>
  <si>
    <t>annualized_cost</t>
  </si>
  <si>
    <t>Annual Cost, per Acre-foot</t>
  </si>
  <si>
    <t>Annual Rate Increase</t>
  </si>
  <si>
    <t>15-Year Average</t>
  </si>
  <si>
    <t>20-Year Average</t>
  </si>
  <si>
    <t>Agency</t>
  </si>
  <si>
    <t>Present Rates ($/Ac-ft)</t>
  </si>
  <si>
    <t>Buck et al Ave Losses Amortized (/ac-ft)</t>
  </si>
  <si>
    <t>Buck et al Ave Losses 2012 Ratesbased on $193/ac-ft (/ac-ft)</t>
  </si>
  <si>
    <t>Buck et al Updated</t>
  </si>
  <si>
    <t>Losses 20-yr Amortized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</si>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</sst>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[$$-409]* #,##0.00_ ;_-[$$-409]* \-#,##0.00\ ;_-[$$-409]* &quot;-&quot;??_ ;_-@_ "/>
    <numFmt numFmtId="166" formatCode="_(* #,##0_);_(* \(#,##0\);_(* &quot;-&quot;??_);_(@_)"/>
    <numFmt numFmtId="167" formatCode="_([$$-409]* #,##0.00_);_([$$-409]* \(#,##0.00\);_([$$-409]* &quot;-&quot;??_);_(@_)"/>
    <numFmt numFmtId="168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221" applyNumberFormat="1" applyFont="1"/>
    <xf numFmtId="8" fontId="0" fillId="0" borderId="0" xfId="0" applyNumberFormat="1"/>
    <xf numFmtId="3" fontId="0" fillId="0" borderId="0" xfId="221" applyNumberFormat="1" applyFont="1" applyAlignment="1">
      <alignment horizontal="center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221" applyNumberFormat="1" applyFont="1" applyAlignment="1">
      <alignment horizontal="center"/>
    </xf>
    <xf numFmtId="0" fontId="8" fillId="0" borderId="0" xfId="0" applyFont="1"/>
    <xf numFmtId="44" fontId="0" fillId="0" borderId="0" xfId="266" applyFont="1" applyAlignment="1">
      <alignment horizontal="center"/>
    </xf>
    <xf numFmtId="44" fontId="7" fillId="0" borderId="0" xfId="266" applyFont="1" applyAlignment="1">
      <alignment horizontal="center"/>
    </xf>
    <xf numFmtId="167" fontId="0" fillId="0" borderId="0" xfId="0" applyNumberFormat="1"/>
    <xf numFmtId="0" fontId="7" fillId="0" borderId="0" xfId="0" applyNumberFormat="1" applyFont="1"/>
    <xf numFmtId="0" fontId="7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7" fillId="0" borderId="0" xfId="449" applyNumberFormat="1" applyFont="1" applyAlignment="1">
      <alignment horizontal="center"/>
    </xf>
    <xf numFmtId="168" fontId="0" fillId="0" borderId="0" xfId="449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9" fillId="0" borderId="0" xfId="449" applyNumberFormat="1" applyFont="1" applyAlignment="1">
      <alignment horizontal="center"/>
    </xf>
  </cellXfs>
  <cellStyles count="484">
    <cellStyle name="Comma" xfId="221" builtinId="3"/>
    <cellStyle name="Currency" xfId="266" builtinId="4"/>
    <cellStyle name="Currency 2" xfId="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vs Demand'!$B$1</c:f>
              <c:strCache>
                <c:ptCount val="1"/>
                <c:pt idx="0">
                  <c:v>annual_cos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150387568376383"/>
                  <c:y val="-0.175430380427959"/>
                </c:manualLayout>
              </c:layout>
              <c:numFmt formatCode="General" sourceLinked="0"/>
            </c:trendlineLbl>
          </c:trendline>
          <c:cat>
            <c:numRef>
              <c:f>'Rate vs Demand'!$C$2:$C$84</c:f>
              <c:numCache>
                <c:formatCode>_(* #,##0_);_(* \(#,##0\);_(* "-"??_);_(@_)</c:formatCode>
                <c:ptCount val="83"/>
                <c:pt idx="0">
                  <c:v>60.0</c:v>
                </c:pt>
                <c:pt idx="1">
                  <c:v>60.0</c:v>
                </c:pt>
                <c:pt idx="2">
                  <c:v>400.0</c:v>
                </c:pt>
                <c:pt idx="3">
                  <c:v>520.0</c:v>
                </c:pt>
                <c:pt idx="4">
                  <c:v>604.0</c:v>
                </c:pt>
                <c:pt idx="5">
                  <c:v>640.0</c:v>
                </c:pt>
                <c:pt idx="6">
                  <c:v>672.0</c:v>
                </c:pt>
                <c:pt idx="7">
                  <c:v>828.0</c:v>
                </c:pt>
                <c:pt idx="8">
                  <c:v>877.0</c:v>
                </c:pt>
                <c:pt idx="9">
                  <c:v>2055.0</c:v>
                </c:pt>
                <c:pt idx="10">
                  <c:v>2069.0</c:v>
                </c:pt>
                <c:pt idx="11">
                  <c:v>2156.0</c:v>
                </c:pt>
                <c:pt idx="12">
                  <c:v>2157.0</c:v>
                </c:pt>
                <c:pt idx="13">
                  <c:v>2319.0</c:v>
                </c:pt>
                <c:pt idx="14">
                  <c:v>2342.0</c:v>
                </c:pt>
                <c:pt idx="15">
                  <c:v>2427.0</c:v>
                </c:pt>
                <c:pt idx="16">
                  <c:v>2556.0</c:v>
                </c:pt>
                <c:pt idx="17">
                  <c:v>2678.0</c:v>
                </c:pt>
                <c:pt idx="18">
                  <c:v>2750.0</c:v>
                </c:pt>
                <c:pt idx="19">
                  <c:v>2767.0</c:v>
                </c:pt>
                <c:pt idx="20">
                  <c:v>2996.0</c:v>
                </c:pt>
                <c:pt idx="21">
                  <c:v>3373.0</c:v>
                </c:pt>
                <c:pt idx="22">
                  <c:v>3395.0</c:v>
                </c:pt>
                <c:pt idx="23">
                  <c:v>4077.0</c:v>
                </c:pt>
                <c:pt idx="24">
                  <c:v>4422.0</c:v>
                </c:pt>
                <c:pt idx="25">
                  <c:v>4738.0</c:v>
                </c:pt>
                <c:pt idx="26">
                  <c:v>5821.0</c:v>
                </c:pt>
                <c:pt idx="27">
                  <c:v>6378.0</c:v>
                </c:pt>
                <c:pt idx="28">
                  <c:v>6931.0</c:v>
                </c:pt>
                <c:pt idx="29">
                  <c:v>7250.0</c:v>
                </c:pt>
                <c:pt idx="30">
                  <c:v>7381.0</c:v>
                </c:pt>
                <c:pt idx="31">
                  <c:v>8347.0</c:v>
                </c:pt>
                <c:pt idx="32">
                  <c:v>8929.0</c:v>
                </c:pt>
                <c:pt idx="33">
                  <c:v>9941.0</c:v>
                </c:pt>
                <c:pt idx="34">
                  <c:v>10500.0</c:v>
                </c:pt>
                <c:pt idx="35">
                  <c:v>11529.0</c:v>
                </c:pt>
                <c:pt idx="36">
                  <c:v>11717.0</c:v>
                </c:pt>
                <c:pt idx="37">
                  <c:v>12428.0</c:v>
                </c:pt>
                <c:pt idx="38">
                  <c:v>12804.0</c:v>
                </c:pt>
                <c:pt idx="39">
                  <c:v>13112.0</c:v>
                </c:pt>
                <c:pt idx="40">
                  <c:v>14279.0</c:v>
                </c:pt>
                <c:pt idx="41">
                  <c:v>15169.0</c:v>
                </c:pt>
                <c:pt idx="42">
                  <c:v>15798.0</c:v>
                </c:pt>
                <c:pt idx="43">
                  <c:v>19703.0</c:v>
                </c:pt>
                <c:pt idx="44">
                  <c:v>20312.0</c:v>
                </c:pt>
                <c:pt idx="45">
                  <c:v>20312.0</c:v>
                </c:pt>
                <c:pt idx="46">
                  <c:v>20312.0</c:v>
                </c:pt>
                <c:pt idx="47">
                  <c:v>21546.0</c:v>
                </c:pt>
                <c:pt idx="48">
                  <c:v>22007.0</c:v>
                </c:pt>
                <c:pt idx="49">
                  <c:v>24547.0</c:v>
                </c:pt>
                <c:pt idx="50">
                  <c:v>28288.0</c:v>
                </c:pt>
                <c:pt idx="51">
                  <c:v>36979.0</c:v>
                </c:pt>
                <c:pt idx="52">
                  <c:v>36979.0</c:v>
                </c:pt>
                <c:pt idx="53">
                  <c:v>36979.0</c:v>
                </c:pt>
                <c:pt idx="54">
                  <c:v>37008.0</c:v>
                </c:pt>
                <c:pt idx="55">
                  <c:v>38460.0</c:v>
                </c:pt>
                <c:pt idx="56">
                  <c:v>42112.0</c:v>
                </c:pt>
                <c:pt idx="57">
                  <c:v>53508.0</c:v>
                </c:pt>
                <c:pt idx="58">
                  <c:v>59489.0</c:v>
                </c:pt>
                <c:pt idx="59">
                  <c:v>78474.0</c:v>
                </c:pt>
                <c:pt idx="60">
                  <c:v>81752.0</c:v>
                </c:pt>
                <c:pt idx="61">
                  <c:v>85060.0</c:v>
                </c:pt>
                <c:pt idx="62">
                  <c:v>85060.0</c:v>
                </c:pt>
                <c:pt idx="63">
                  <c:v>90409.0</c:v>
                </c:pt>
                <c:pt idx="64">
                  <c:v>90824.0</c:v>
                </c:pt>
                <c:pt idx="65">
                  <c:v>90824.0</c:v>
                </c:pt>
                <c:pt idx="66">
                  <c:v>90824.0</c:v>
                </c:pt>
                <c:pt idx="67">
                  <c:v>90824.0</c:v>
                </c:pt>
                <c:pt idx="68">
                  <c:v>192538.0</c:v>
                </c:pt>
                <c:pt idx="69">
                  <c:v>196600.0</c:v>
                </c:pt>
                <c:pt idx="70">
                  <c:v>198724.0</c:v>
                </c:pt>
                <c:pt idx="71">
                  <c:v>198724.0</c:v>
                </c:pt>
                <c:pt idx="72">
                  <c:v>198724.0</c:v>
                </c:pt>
                <c:pt idx="73">
                  <c:v>198724.0</c:v>
                </c:pt>
                <c:pt idx="74">
                  <c:v>198724.0</c:v>
                </c:pt>
                <c:pt idx="75">
                  <c:v>220803.0</c:v>
                </c:pt>
                <c:pt idx="76">
                  <c:v>236960.0</c:v>
                </c:pt>
                <c:pt idx="77">
                  <c:v>246599.0</c:v>
                </c:pt>
                <c:pt idx="78">
                  <c:v>472636.0</c:v>
                </c:pt>
                <c:pt idx="79">
                  <c:v>663258.0</c:v>
                </c:pt>
                <c:pt idx="80">
                  <c:v>713392.0</c:v>
                </c:pt>
                <c:pt idx="81">
                  <c:v>871429.0</c:v>
                </c:pt>
                <c:pt idx="82">
                  <c:v>1.210896E6</c:v>
                </c:pt>
              </c:numCache>
            </c:numRef>
          </c:cat>
          <c:val>
            <c:numRef>
              <c:f>'Rate vs Demand'!$B$2:$B$84</c:f>
              <c:numCache>
                <c:formatCode>_-[$$-409]* #,##0.00_ ;_-[$$-409]* \-#,##0.00\ ;_-[$$-409]* "-"??_ ;_-@_ </c:formatCode>
                <c:ptCount val="83"/>
                <c:pt idx="0">
                  <c:v>1658.880005</c:v>
                </c:pt>
                <c:pt idx="1">
                  <c:v>0.0</c:v>
                </c:pt>
                <c:pt idx="2">
                  <c:v>0.0</c:v>
                </c:pt>
                <c:pt idx="3">
                  <c:v>1017.0</c:v>
                </c:pt>
                <c:pt idx="4">
                  <c:v>0.0</c:v>
                </c:pt>
                <c:pt idx="5">
                  <c:v>0.0</c:v>
                </c:pt>
                <c:pt idx="6">
                  <c:v>832.48999</c:v>
                </c:pt>
                <c:pt idx="7">
                  <c:v>336.0</c:v>
                </c:pt>
                <c:pt idx="8">
                  <c:v>709.679993</c:v>
                </c:pt>
                <c:pt idx="9">
                  <c:v>829.200012</c:v>
                </c:pt>
                <c:pt idx="10">
                  <c:v>0.0</c:v>
                </c:pt>
                <c:pt idx="11">
                  <c:v>849.900024</c:v>
                </c:pt>
                <c:pt idx="12">
                  <c:v>0.0</c:v>
                </c:pt>
                <c:pt idx="13">
                  <c:v>681.0</c:v>
                </c:pt>
                <c:pt idx="14">
                  <c:v>234.960007</c:v>
                </c:pt>
                <c:pt idx="15">
                  <c:v>0.0</c:v>
                </c:pt>
                <c:pt idx="16">
                  <c:v>334.079987</c:v>
                </c:pt>
                <c:pt idx="17">
                  <c:v>427.980011</c:v>
                </c:pt>
                <c:pt idx="18">
                  <c:v>990.960022</c:v>
                </c:pt>
                <c:pt idx="19">
                  <c:v>580.73999</c:v>
                </c:pt>
                <c:pt idx="20">
                  <c:v>398.220001</c:v>
                </c:pt>
                <c:pt idx="21">
                  <c:v>493.5</c:v>
                </c:pt>
                <c:pt idx="22">
                  <c:v>0.0</c:v>
                </c:pt>
                <c:pt idx="23">
                  <c:v>0.0</c:v>
                </c:pt>
                <c:pt idx="24">
                  <c:v>1402.920044</c:v>
                </c:pt>
                <c:pt idx="25">
                  <c:v>610.200012</c:v>
                </c:pt>
                <c:pt idx="26">
                  <c:v>630.719971</c:v>
                </c:pt>
                <c:pt idx="27">
                  <c:v>566.039978</c:v>
                </c:pt>
                <c:pt idx="28">
                  <c:v>1022.159973</c:v>
                </c:pt>
                <c:pt idx="29">
                  <c:v>0.0</c:v>
                </c:pt>
                <c:pt idx="30">
                  <c:v>727.950012</c:v>
                </c:pt>
                <c:pt idx="31">
                  <c:v>345.600006</c:v>
                </c:pt>
                <c:pt idx="32">
                  <c:v>943.200012</c:v>
                </c:pt>
                <c:pt idx="33">
                  <c:v>590.400024</c:v>
                </c:pt>
                <c:pt idx="34">
                  <c:v>546.23999</c:v>
                </c:pt>
                <c:pt idx="35">
                  <c:v>758.280029</c:v>
                </c:pt>
                <c:pt idx="36">
                  <c:v>0.0</c:v>
                </c:pt>
                <c:pt idx="37">
                  <c:v>976.97998</c:v>
                </c:pt>
                <c:pt idx="38">
                  <c:v>192.119995</c:v>
                </c:pt>
                <c:pt idx="39">
                  <c:v>1177.140015</c:v>
                </c:pt>
                <c:pt idx="40">
                  <c:v>380.160004</c:v>
                </c:pt>
                <c:pt idx="41">
                  <c:v>438.0</c:v>
                </c:pt>
                <c:pt idx="42">
                  <c:v>371.700012</c:v>
                </c:pt>
                <c:pt idx="43">
                  <c:v>0.0</c:v>
                </c:pt>
                <c:pt idx="44">
                  <c:v>743.8900149999999</c:v>
                </c:pt>
                <c:pt idx="45">
                  <c:v>914.909973</c:v>
                </c:pt>
                <c:pt idx="46">
                  <c:v>650.880005</c:v>
                </c:pt>
                <c:pt idx="47">
                  <c:v>502.660004</c:v>
                </c:pt>
                <c:pt idx="48">
                  <c:v>894.47998</c:v>
                </c:pt>
                <c:pt idx="49">
                  <c:v>705.0</c:v>
                </c:pt>
                <c:pt idx="50">
                  <c:v>580.5</c:v>
                </c:pt>
                <c:pt idx="51">
                  <c:v>1539.329956</c:v>
                </c:pt>
                <c:pt idx="52">
                  <c:v>1502.329956</c:v>
                </c:pt>
                <c:pt idx="53">
                  <c:v>1502.329956</c:v>
                </c:pt>
                <c:pt idx="54">
                  <c:v>1375.800049</c:v>
                </c:pt>
                <c:pt idx="55">
                  <c:v>665.97998</c:v>
                </c:pt>
                <c:pt idx="56">
                  <c:v>0.0</c:v>
                </c:pt>
                <c:pt idx="57">
                  <c:v>634.320007</c:v>
                </c:pt>
                <c:pt idx="58">
                  <c:v>752.159973</c:v>
                </c:pt>
                <c:pt idx="59">
                  <c:v>0.0</c:v>
                </c:pt>
                <c:pt idx="60">
                  <c:v>479.299988</c:v>
                </c:pt>
                <c:pt idx="61">
                  <c:v>1170.910034</c:v>
                </c:pt>
                <c:pt idx="62">
                  <c:v>1170.910034</c:v>
                </c:pt>
                <c:pt idx="63">
                  <c:v>498.76001</c:v>
                </c:pt>
                <c:pt idx="64">
                  <c:v>850.190002</c:v>
                </c:pt>
                <c:pt idx="65">
                  <c:v>1013.26001</c:v>
                </c:pt>
                <c:pt idx="66">
                  <c:v>1112.430054</c:v>
                </c:pt>
                <c:pt idx="67">
                  <c:v>1145.130005</c:v>
                </c:pt>
                <c:pt idx="68">
                  <c:v>1092.099976</c:v>
                </c:pt>
                <c:pt idx="69">
                  <c:v>335.76001</c:v>
                </c:pt>
                <c:pt idx="70">
                  <c:v>774.27002</c:v>
                </c:pt>
                <c:pt idx="71">
                  <c:v>774.27002</c:v>
                </c:pt>
                <c:pt idx="72">
                  <c:v>713.409973</c:v>
                </c:pt>
                <c:pt idx="73">
                  <c:v>774.27002</c:v>
                </c:pt>
                <c:pt idx="74">
                  <c:v>797.76001</c:v>
                </c:pt>
                <c:pt idx="75">
                  <c:v>768.6400149999999</c:v>
                </c:pt>
                <c:pt idx="76">
                  <c:v>890.400024</c:v>
                </c:pt>
                <c:pt idx="77">
                  <c:v>828.599976</c:v>
                </c:pt>
                <c:pt idx="78">
                  <c:v>703.5</c:v>
                </c:pt>
                <c:pt idx="79">
                  <c:v>812.710022</c:v>
                </c:pt>
                <c:pt idx="80">
                  <c:v>764.169983</c:v>
                </c:pt>
                <c:pt idx="81">
                  <c:v>774.369995</c:v>
                </c:pt>
                <c:pt idx="82">
                  <c:v>1083.609985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975544"/>
        <c:axId val="-2055848552"/>
      </c:lineChart>
      <c:catAx>
        <c:axId val="201997554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055848552"/>
        <c:crosses val="autoZero"/>
        <c:auto val="1"/>
        <c:lblAlgn val="ctr"/>
        <c:lblOffset val="100"/>
        <c:noMultiLvlLbl val="0"/>
      </c:catAx>
      <c:valAx>
        <c:axId val="-205584855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0199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723900</xdr:colOff>
      <xdr:row>30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porse" refreshedDate="42954.548410532407" createdVersion="4" refreshedVersion="4" minRefreshableVersion="3" recordCount="84">
  <cacheSource type="worksheet">
    <worksheetSource ref="A1:F1048576" sheet="Rate_vs_Demand_Sort"/>
  </cacheSource>
  <cacheFields count="6">
    <cacheField name="pwsname" numFmtId="0">
      <sharedItems containsBlank="1"/>
    </cacheField>
    <cacheField name="annual_cos" numFmtId="165">
      <sharedItems containsString="0" containsBlank="1" containsNumber="1" minValue="0" maxValue="1658.880005"/>
    </cacheField>
    <cacheField name="fixed_fee" numFmtId="0">
      <sharedItems containsString="0" containsBlank="1" containsNumber="1" minValue="6" maxValue="66.010000000000005"/>
    </cacheField>
    <cacheField name="pctfixed_t" numFmtId="0">
      <sharedItems containsString="0" containsBlank="1" containsNumber="1" minValue="0" maxValue="1"/>
    </cacheField>
    <cacheField name="RET_TYPE" numFmtId="0">
      <sharedItems containsBlank="1" count="8">
        <s v="CITY RETAILER"/>
        <s v="MUNICIPAL WATER DISTRICT"/>
        <s v="COUNTY WATER DISTRICT"/>
        <s v="INVESTOR OWNED UTILITY"/>
        <s v="MUTUAL WATER COMPANY"/>
        <s v="IRRIGATION DISTRICT"/>
        <s v="COUNTY WATERWORKS DISTRICT"/>
        <m/>
      </sharedItems>
    </cacheField>
    <cacheField name="Total_Demand" numFmtId="166">
      <sharedItems containsString="0" containsBlank="1" containsNumber="1" containsInteger="1" minValue="60" maxValue="1210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porse" refreshedDate="42954.54855324074" createdVersion="4" refreshedVersion="4" minRefreshableVersion="3" recordCount="84">
  <cacheSource type="worksheet">
    <worksheetSource ref="A1:G1048576" sheet="Rate_vs_Demand_Sort"/>
  </cacheSource>
  <cacheFields count="7">
    <cacheField name="pwsname" numFmtId="0">
      <sharedItems containsBlank="1"/>
    </cacheField>
    <cacheField name="annual_cos" numFmtId="165">
      <sharedItems containsString="0" containsBlank="1" containsNumber="1" minValue="0" maxValue="1658.880005"/>
    </cacheField>
    <cacheField name="fixed_fee" numFmtId="0">
      <sharedItems containsString="0" containsBlank="1" containsNumber="1" minValue="6" maxValue="66.010000000000005"/>
    </cacheField>
    <cacheField name="pctfixed_t" numFmtId="0">
      <sharedItems containsString="0" containsBlank="1" containsNumber="1" minValue="0" maxValue="1"/>
    </cacheField>
    <cacheField name="RET_TYPE" numFmtId="0">
      <sharedItems containsBlank="1"/>
    </cacheField>
    <cacheField name="Total_Demand" numFmtId="166">
      <sharedItems containsString="0" containsBlank="1" containsNumber="1" containsInteger="1" minValue="60" maxValue="1210896"/>
    </cacheField>
    <cacheField name="Region" numFmtId="0">
      <sharedItems containsBlank="1" containsMixedTypes="1" containsNumber="1" containsInteger="1" minValue="0" maxValue="0" count="14">
        <s v="San Fernando Basin"/>
        <s v="West Coast Basin"/>
        <s v="Central Basin"/>
        <m/>
        <s v="Puente Basin"/>
        <s v="Main San Gabriel Basin"/>
        <s v="Six Basins"/>
        <s v="Santa Monica Basin"/>
        <s v="Raymond Basin"/>
        <s v="Spadra Basin"/>
        <s v="Holloywood Basin"/>
        <s v="La Habra Basin"/>
        <s v="Verdugo Basin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s v="LOS ANGELES-CITY, DEPT. OF WATER &amp; POWER"/>
    <n v="1083.6099850000001"/>
    <m/>
    <n v="0"/>
    <x v="0"/>
    <n v="1210896"/>
  </r>
  <r>
    <s v="EL SEGUNDO-CITY, WATER DEPT."/>
    <n v="774.36999500000002"/>
    <n v="9.36"/>
    <n v="0.15"/>
    <x v="0"/>
    <n v="871429"/>
  </r>
  <r>
    <s v="LONG BEACH-CITY, WATER DEPT."/>
    <n v="764.169983"/>
    <n v="13.56"/>
    <n v="0.21"/>
    <x v="0"/>
    <n v="713392"/>
  </r>
  <r>
    <s v="TORRANCE-CITY, WATER DEPT."/>
    <n v="812.71002199999998"/>
    <n v="11.52"/>
    <n v="0.09"/>
    <x v="0"/>
    <n v="663258"/>
  </r>
  <r>
    <s v="LAS VIRGENES MWD"/>
    <n v="703.5"/>
    <n v="30.21"/>
    <n v="0.26"/>
    <x v="1"/>
    <n v="472636"/>
  </r>
  <r>
    <s v="WALNUT VALLEY WATER DISTRICT"/>
    <n v="828.59997599999997"/>
    <n v="18.29"/>
    <n v="0.26"/>
    <x v="2"/>
    <n v="246599"/>
  </r>
  <r>
    <s v="SAN GABRIEL VALLEY WATER CO-EL MONTE"/>
    <n v="890.40002400000003"/>
    <n v="24.15"/>
    <n v="0.33"/>
    <x v="3"/>
    <n v="236960"/>
  </r>
  <r>
    <s v="BURBANK-CITY, WATER DEPT."/>
    <n v="768.64001499999995"/>
    <n v="11.16"/>
    <n v="0.17"/>
    <x v="0"/>
    <n v="220803"/>
  </r>
  <r>
    <s v="SUBURBAN WATER SYSTEMS-COVINA KNOLLS"/>
    <n v="774.27002000000005"/>
    <n v="12.46"/>
    <n v="0.2"/>
    <x v="3"/>
    <n v="198724"/>
  </r>
  <r>
    <s v="SUBURBAN WATER SYSTEMS-GLENDORA"/>
    <n v="774.27002000000005"/>
    <n v="12.46"/>
    <n v="0.2"/>
    <x v="3"/>
    <n v="198724"/>
  </r>
  <r>
    <s v="SUBURBAN WATER SYSTEMS-LA MIRADA"/>
    <n v="713.40997300000004"/>
    <n v="12.46"/>
    <n v="0.21"/>
    <x v="3"/>
    <n v="198724"/>
  </r>
  <r>
    <s v="SUBURBAN WATER SYSTEMS-SAN JOSE F"/>
    <n v="774.27002000000005"/>
    <n v="12.46"/>
    <n v="0.2"/>
    <x v="3"/>
    <n v="198724"/>
  </r>
  <r>
    <s v="SUBURBAN WATER SYSTEMS-WHITTIER F"/>
    <n v="797.76000999999997"/>
    <n v="12.46"/>
    <n v="0.21"/>
    <x v="3"/>
    <n v="198724"/>
  </r>
  <r>
    <s v="CERRITOS - CITY, WATER DEPT."/>
    <n v="335.76001000000002"/>
    <m/>
    <n v="0.34"/>
    <x v="0"/>
    <n v="196600"/>
  </r>
  <r>
    <s v="GLENDALE-CITY, WATER DEPT."/>
    <n v="1092.099976"/>
    <n v="21.24"/>
    <n v="0.23"/>
    <x v="0"/>
    <n v="192538"/>
  </r>
  <r>
    <s v="CALIFORNIA WATER SERVICE CO. - DOMINGUEZ"/>
    <n v="850.19000200000005"/>
    <n v="15.35"/>
    <n v="0.19"/>
    <x v="3"/>
    <n v="90824"/>
  </r>
  <r>
    <s v="CALIFORNIA WATER SERVICE CO. - ELA F"/>
    <n v="1013.26001"/>
    <n v="18.420000000000002"/>
    <n v="0.19"/>
    <x v="3"/>
    <n v="90824"/>
  </r>
  <r>
    <s v="CALIFORNIA WATER SERVICE CO. - HERM/REDO"/>
    <n v="1112.4300539999999"/>
    <n v="11.54"/>
    <n v="0.12"/>
    <x v="3"/>
    <n v="90824"/>
  </r>
  <r>
    <s v="CALIFORNIA WATER SERVICE CO. - PALOS VER"/>
    <n v="1145.130005"/>
    <n v="18.3"/>
    <n v="0.17"/>
    <x v="3"/>
    <n v="90824"/>
  </r>
  <r>
    <s v="DOWNEY - CITY, WATER DEPT."/>
    <n v="498.76001000000002"/>
    <n v="21.3"/>
    <n v="0.26"/>
    <x v="0"/>
    <n v="90409"/>
  </r>
  <r>
    <s v="GSWC - ARTESIA"/>
    <n v="1170.910034"/>
    <n v="17.739999999999998"/>
    <n v="0.18"/>
    <x v="3"/>
    <n v="85060"/>
  </r>
  <r>
    <s v="GSWC - BELL, BELL GARDENS"/>
    <n v="1170.910034"/>
    <n v="17.739999999999998"/>
    <n v="0.18"/>
    <x v="3"/>
    <n v="85060"/>
  </r>
  <r>
    <s v="VERNON-CITY, WATER DEPT."/>
    <n v="479.29998799999998"/>
    <n v="7.38"/>
    <n v="0.18"/>
    <x v="0"/>
    <n v="81752"/>
  </r>
  <r>
    <s v="INGLEWOOD- CITY, WATER DEPT."/>
    <n v="0"/>
    <m/>
    <n v="0"/>
    <x v="0"/>
    <n v="78474"/>
  </r>
  <r>
    <s v="Santa Fe Springs_modified"/>
    <n v="752.15997300000004"/>
    <n v="11.2"/>
    <n v="0.18"/>
    <x v="0"/>
    <n v="59489"/>
  </r>
  <r>
    <s v="LAKEWOOD - CITY, WATER DEPT."/>
    <n v="634.32000700000003"/>
    <m/>
    <n v="0.13"/>
    <x v="0"/>
    <n v="53508"/>
  </r>
  <r>
    <s v="PARAMOUNT - CITY, WATER DEPT."/>
    <n v="0"/>
    <m/>
    <n v="0"/>
    <x v="0"/>
    <n v="42112"/>
  </r>
  <r>
    <s v="PASADENA-CITY, WATER DEPT."/>
    <n v="665.97997999999995"/>
    <n v="17.510000000000002"/>
    <n v="0.32"/>
    <x v="0"/>
    <n v="38460"/>
  </r>
  <r>
    <s v="MANHATTAN BEACH-CITY, WATER DEPT."/>
    <n v="1375.8000489999999"/>
    <n v="40.46"/>
    <n v="0.18"/>
    <x v="0"/>
    <n v="37008"/>
  </r>
  <r>
    <s v="PARK WC - BELLFLOWER-NORWALK F"/>
    <n v="1539.329956"/>
    <n v="20.22"/>
    <n v="0.16"/>
    <x v="3"/>
    <n v="36979"/>
  </r>
  <r>
    <s v="PARK WC - COMPTON"/>
    <n v="1502.329956"/>
    <n v="20.22"/>
    <n v="0.16"/>
    <x v="3"/>
    <n v="36979"/>
  </r>
  <r>
    <s v="PARK WC - LYNWOOD"/>
    <n v="1502.329956"/>
    <n v="20.22"/>
    <n v="0.16"/>
    <x v="3"/>
    <n v="36979"/>
  </r>
  <r>
    <s v="POMONA - CITY, WATER DEPT."/>
    <n v="580.5"/>
    <n v="47.31"/>
    <n v="0.49"/>
    <x v="0"/>
    <n v="28288"/>
  </r>
  <r>
    <s v="SANTA MONICA-CITY, WATER DIVISION"/>
    <n v="705"/>
    <m/>
    <n v="0"/>
    <x v="0"/>
    <n v="24547"/>
  </r>
  <r>
    <s v="ROWLAND WATER DISTRICT"/>
    <n v="894.47997999999995"/>
    <n v="24.96"/>
    <n v="0.33"/>
    <x v="2"/>
    <n v="22007"/>
  </r>
  <r>
    <s v="AZUSA LIGHT AND WATER"/>
    <n v="502.66000400000001"/>
    <n v="17.03"/>
    <n v="0.41"/>
    <x v="0"/>
    <n v="21546"/>
  </r>
  <r>
    <s v="CAL-AM WATER COMPANY - DUARTE"/>
    <n v="743.89001499999995"/>
    <n v="8.5500000000000007"/>
    <n v="0.14000000000000001"/>
    <x v="3"/>
    <n v="20312"/>
  </r>
  <r>
    <s v="CAL/AM WATER COMPANY - BALDWIN HILLS"/>
    <n v="914.90997300000004"/>
    <n v="8.5500000000000007"/>
    <n v="0.11"/>
    <x v="3"/>
    <n v="20312"/>
  </r>
  <r>
    <s v="CAL/AM WATER COMPANY - SAN MARINO"/>
    <n v="650.88000499999998"/>
    <n v="8.5500000000000007"/>
    <n v="0.16"/>
    <x v="3"/>
    <n v="20312"/>
  </r>
  <r>
    <s v="SOUTH GATE-CITY, WATER DEPT."/>
    <n v="0"/>
    <m/>
    <n v="0"/>
    <x v="0"/>
    <n v="19703"/>
  </r>
  <r>
    <s v="CITY OF ARCADIA"/>
    <n v="371.70001200000002"/>
    <n v="11.55"/>
    <n v="0.19"/>
    <x v="0"/>
    <n v="15798"/>
  </r>
  <r>
    <s v="BELLFLOWER - SOMERSET MWC"/>
    <n v="438"/>
    <n v="25.75"/>
    <n v="0.35"/>
    <x v="4"/>
    <n v="15169"/>
  </r>
  <r>
    <s v="WHITTIER-CITY, WATER DEPT."/>
    <n v="380.16000400000001"/>
    <m/>
    <n v="0.88"/>
    <x v="0"/>
    <n v="14279"/>
  </r>
  <r>
    <s v="BEVERLY HILLS-CITY, WATER DEPT."/>
    <n v="1177.1400149999999"/>
    <n v="42.51"/>
    <n v="0.22"/>
    <x v="0"/>
    <n v="13112"/>
  </r>
  <r>
    <s v="PICO RIVERA - CITY, WATER DEPT."/>
    <n v="192.11999499999999"/>
    <n v="32.020000000000003"/>
    <n v="1"/>
    <x v="0"/>
    <n v="12804"/>
  </r>
  <r>
    <s v="NORWALK - CITY, WATER DEPT."/>
    <n v="976.97997999999995"/>
    <n v="51.23"/>
    <n v="0.31"/>
    <x v="0"/>
    <n v="12428"/>
  </r>
  <r>
    <s v="GLENDORA-CITY, WATER DEPT."/>
    <n v="0"/>
    <m/>
    <n v="0"/>
    <x v="0"/>
    <n v="11717"/>
  </r>
  <r>
    <s v="CITY OF ALHAMBRA"/>
    <n v="758.28002900000001"/>
    <n v="23.34"/>
    <n v="0.18"/>
    <x v="0"/>
    <n v="11529"/>
  </r>
  <r>
    <s v="MONTEREY PARK-CITY, WATER DEPT."/>
    <n v="546.23999000000003"/>
    <n v="14.5"/>
    <n v="0.32"/>
    <x v="0"/>
    <n v="10500"/>
  </r>
  <r>
    <s v="HUNTINGTON PARK-CITY, WATER DEPT."/>
    <n v="590.40002400000003"/>
    <n v="6"/>
    <n v="0.12"/>
    <x v="0"/>
    <n v="9941"/>
  </r>
  <r>
    <s v="COMPTON-CITY, WATER DEPT."/>
    <n v="943.20001200000002"/>
    <n v="30.54"/>
    <n v="0.39"/>
    <x v="0"/>
    <n v="8929"/>
  </r>
  <r>
    <s v="VALLEY COUNTY WATER DIST."/>
    <n v="345.60000600000001"/>
    <n v="27.16"/>
    <n v="0.47"/>
    <x v="2"/>
    <n v="8347"/>
  </r>
  <r>
    <s v="LA VERNE, CITY WD"/>
    <n v="727.95001200000002"/>
    <n v="26"/>
    <n v="0.21"/>
    <x v="0"/>
    <n v="7381"/>
  </r>
  <r>
    <s v="MONROVIA-CITY, WATER DEPT."/>
    <n v="0"/>
    <m/>
    <n v="0"/>
    <x v="0"/>
    <n v="7250"/>
  </r>
  <r>
    <s v="COVINA-CITY, WATER DEPT."/>
    <n v="1022.159973"/>
    <n v="35.78"/>
    <n v="0.42"/>
    <x v="0"/>
    <n v="6931"/>
  </r>
  <r>
    <s v="SAN GABRIEL COUNTY WD"/>
    <n v="566.03997800000002"/>
    <n v="28.88"/>
    <n v="0.31"/>
    <x v="2"/>
    <n v="6378"/>
  </r>
  <r>
    <s v="LYNWOOD-CITY, WATER DEPT."/>
    <n v="630.71997099999999"/>
    <m/>
    <n v="0.28000000000000003"/>
    <x v="0"/>
    <n v="5821"/>
  </r>
  <r>
    <s v="CITY OF SOUTH PASADENA"/>
    <n v="610.20001200000002"/>
    <m/>
    <n v="0"/>
    <x v="0"/>
    <n v="4738"/>
  </r>
  <r>
    <s v="CRESCENTA VALLEY CWD"/>
    <n v="1402.920044"/>
    <n v="36.18"/>
    <n v="0.16"/>
    <x v="2"/>
    <n v="4422"/>
  </r>
  <r>
    <s v="SUNNY SLOPE WATER CO."/>
    <n v="0"/>
    <m/>
    <n v="0"/>
    <x v="4"/>
    <n v="4077"/>
  </r>
  <r>
    <s v="SAN FERNANDO-CITY, WATER DEPT."/>
    <n v="0"/>
    <m/>
    <n v="0"/>
    <x v="0"/>
    <n v="3395"/>
  </r>
  <r>
    <s v="MONTEBELLO LAND &amp; WATER CO."/>
    <n v="493.5"/>
    <n v="28.01"/>
    <n v="0.34"/>
    <x v="4"/>
    <n v="3373"/>
  </r>
  <r>
    <s v="PICO WD"/>
    <n v="398.22000100000002"/>
    <n v="11.98"/>
    <n v="0.18"/>
    <x v="2"/>
    <n v="2996"/>
  </r>
  <r>
    <s v="LA PUENTE VALLEY CWD"/>
    <n v="580.73999000000003"/>
    <n v="31.02"/>
    <n v="0.32"/>
    <x v="2"/>
    <n v="2767"/>
  </r>
  <r>
    <s v="SIERRA MADRE-CITY, WATER DEPT."/>
    <n v="990.96002199999998"/>
    <n v="66.010000000000005"/>
    <n v="0.4"/>
    <x v="0"/>
    <n v="2750"/>
  </r>
  <r>
    <s v="EL MONTE-CITY, WATER DEPT."/>
    <n v="427.98001099999999"/>
    <n v="13.33"/>
    <n v="0.19"/>
    <x v="0"/>
    <n v="2678"/>
  </r>
  <r>
    <s v="LA HABRA HEIGHTS CWD"/>
    <n v="334.07998700000002"/>
    <n v="27.84"/>
    <n v="1"/>
    <x v="2"/>
    <n v="2556"/>
  </r>
  <r>
    <s v="VALLEY WATER CO."/>
    <n v="0"/>
    <m/>
    <n v="0"/>
    <x v="4"/>
    <n v="2427"/>
  </r>
  <r>
    <s v="LOMITA-CITY, WATER DEPT."/>
    <n v="234.96000699999999"/>
    <n v="39.159999999999997"/>
    <n v="1"/>
    <x v="0"/>
    <n v="2342"/>
  </r>
  <r>
    <s v="LINCOLN AVENUE WATER CO."/>
    <n v="681"/>
    <m/>
    <n v="0"/>
    <x v="4"/>
    <n v="2319"/>
  </r>
  <r>
    <s v="SIGNAL HILL - CITY, WATER DEPT."/>
    <n v="0"/>
    <m/>
    <n v="0"/>
    <x v="0"/>
    <n v="2157"/>
  </r>
  <r>
    <s v="ORCHARD DALE WATER DISTRICT"/>
    <n v="849.90002400000003"/>
    <n v="51.65"/>
    <n v="0.36"/>
    <x v="2"/>
    <n v="2156"/>
  </r>
  <r>
    <s v="SOUTH MONTEBELLO IRRIGATION DIST."/>
    <n v="0"/>
    <m/>
    <n v="0"/>
    <x v="5"/>
    <n v="2069"/>
  </r>
  <r>
    <s v="RUBIO CANON LAND &amp; WATER ASSOCIATION"/>
    <n v="829.20001200000002"/>
    <n v="25"/>
    <n v="0.36"/>
    <x v="4"/>
    <n v="2055"/>
  </r>
  <r>
    <s v="VALENCIA HEIGHTS WATER CO."/>
    <n v="709.67999299999997"/>
    <n v="25.52"/>
    <n v="0.43"/>
    <x v="4"/>
    <n v="877"/>
  </r>
  <r>
    <s v="SATIVA-L.A. CWDF"/>
    <n v="336"/>
    <m/>
    <n v="1"/>
    <x v="2"/>
    <n v="828"/>
  </r>
  <r>
    <s v="BELLFLOWER MUNICIPAL WATER SYSTEM"/>
    <n v="832.48999000000003"/>
    <n v="29.63"/>
    <n v="0.43"/>
    <x v="0"/>
    <n v="672"/>
  </r>
  <r>
    <s v="MESA CREST WATER CO."/>
    <n v="0"/>
    <m/>
    <n v="0"/>
    <x v="4"/>
    <n v="640"/>
  </r>
  <r>
    <s v="VALLEY VIEW MUTUAL WATER CO."/>
    <n v="0"/>
    <m/>
    <n v="0"/>
    <x v="4"/>
    <n v="604"/>
  </r>
  <r>
    <s v="LAS FLORES WATER CO."/>
    <n v="1017"/>
    <m/>
    <n v="0.31"/>
    <x v="4"/>
    <n v="520"/>
  </r>
  <r>
    <s v="AMARILLO MUTUAL WATER COMPANY"/>
    <n v="0"/>
    <m/>
    <n v="0"/>
    <x v="4"/>
    <n v="400"/>
  </r>
  <r>
    <s v="LOS ANGELES CO WW DIST 21-KAGEL CANYON"/>
    <n v="1658.880005"/>
    <m/>
    <n v="0.28000000000000003"/>
    <x v="6"/>
    <n v="60"/>
  </r>
  <r>
    <s v="LOS ANGELES CO WW DISTRICT 29 &amp; 80-MALIB"/>
    <n v="0"/>
    <m/>
    <n v="0"/>
    <x v="6"/>
    <n v="60"/>
  </r>
  <r>
    <m/>
    <m/>
    <m/>
    <m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s v="LOS ANGELES-CITY, DEPT. OF WATER &amp; POWER"/>
    <n v="1083.6099850000001"/>
    <m/>
    <n v="0"/>
    <s v="CITY RETAILER"/>
    <n v="1210896"/>
    <x v="0"/>
  </r>
  <r>
    <s v="EL SEGUNDO-CITY, WATER DEPT."/>
    <n v="774.36999500000002"/>
    <n v="9.36"/>
    <n v="0.15"/>
    <s v="CITY RETAILER"/>
    <n v="871429"/>
    <x v="1"/>
  </r>
  <r>
    <s v="LONG BEACH-CITY, WATER DEPT."/>
    <n v="764.169983"/>
    <n v="13.56"/>
    <n v="0.21"/>
    <s v="CITY RETAILER"/>
    <n v="713392"/>
    <x v="2"/>
  </r>
  <r>
    <s v="TORRANCE-CITY, WATER DEPT."/>
    <n v="812.71002199999998"/>
    <n v="11.52"/>
    <n v="0.09"/>
    <s v="CITY RETAILER"/>
    <n v="663258"/>
    <x v="2"/>
  </r>
  <r>
    <s v="LAS VIRGENES MWD"/>
    <n v="703.5"/>
    <n v="30.21"/>
    <n v="0.26"/>
    <s v="MUNICIPAL WATER DISTRICT"/>
    <n v="472636"/>
    <x v="3"/>
  </r>
  <r>
    <s v="WALNUT VALLEY WATER DISTRICT"/>
    <n v="828.59997599999997"/>
    <n v="18.29"/>
    <n v="0.26"/>
    <s v="COUNTY WATER DISTRICT"/>
    <n v="246599"/>
    <x v="4"/>
  </r>
  <r>
    <s v="SAN GABRIEL VALLEY WATER CO-EL MONTE"/>
    <n v="890.40002400000003"/>
    <n v="24.15"/>
    <n v="0.33"/>
    <s v="INVESTOR OWNED UTILITY"/>
    <n v="236960"/>
    <x v="5"/>
  </r>
  <r>
    <s v="BURBANK-CITY, WATER DEPT."/>
    <n v="768.64001499999995"/>
    <n v="11.16"/>
    <n v="0.17"/>
    <s v="CITY RETAILER"/>
    <n v="220803"/>
    <x v="0"/>
  </r>
  <r>
    <s v="SUBURBAN WATER SYSTEMS-COVINA KNOLLS"/>
    <n v="774.27002000000005"/>
    <n v="12.46"/>
    <n v="0.2"/>
    <s v="INVESTOR OWNED UTILITY"/>
    <n v="198724"/>
    <x v="5"/>
  </r>
  <r>
    <s v="SUBURBAN WATER SYSTEMS-GLENDORA"/>
    <n v="774.27002000000005"/>
    <n v="12.46"/>
    <n v="0.2"/>
    <s v="INVESTOR OWNED UTILITY"/>
    <n v="198724"/>
    <x v="6"/>
  </r>
  <r>
    <s v="SUBURBAN WATER SYSTEMS-LA MIRADA"/>
    <n v="713.40997300000004"/>
    <n v="12.46"/>
    <n v="0.21"/>
    <s v="INVESTOR OWNED UTILITY"/>
    <n v="198724"/>
    <x v="3"/>
  </r>
  <r>
    <s v="SUBURBAN WATER SYSTEMS-SAN JOSE F"/>
    <n v="774.27002000000005"/>
    <n v="12.46"/>
    <n v="0.2"/>
    <s v="INVESTOR OWNED UTILITY"/>
    <n v="198724"/>
    <x v="3"/>
  </r>
  <r>
    <s v="SUBURBAN WATER SYSTEMS-WHITTIER F"/>
    <n v="797.76000999999997"/>
    <n v="12.46"/>
    <n v="0.21"/>
    <s v="INVESTOR OWNED UTILITY"/>
    <n v="198724"/>
    <x v="2"/>
  </r>
  <r>
    <s v="CERRITOS - CITY, WATER DEPT."/>
    <n v="335.76001000000002"/>
    <m/>
    <n v="0.34"/>
    <s v="CITY RETAILER"/>
    <n v="196600"/>
    <x v="3"/>
  </r>
  <r>
    <s v="GLENDALE-CITY, WATER DEPT."/>
    <n v="1092.099976"/>
    <n v="21.24"/>
    <n v="0.23"/>
    <s v="CITY RETAILER"/>
    <n v="192538"/>
    <x v="0"/>
  </r>
  <r>
    <s v="CALIFORNIA WATER SERVICE CO. - DOMINGUEZ"/>
    <n v="850.19000200000005"/>
    <n v="15.35"/>
    <n v="0.19"/>
    <s v="INVESTOR OWNED UTILITY"/>
    <n v="90824"/>
    <x v="7"/>
  </r>
  <r>
    <s v="CALIFORNIA WATER SERVICE CO. - ELA F"/>
    <n v="1013.26001"/>
    <n v="18.420000000000002"/>
    <n v="0.19"/>
    <s v="INVESTOR OWNED UTILITY"/>
    <n v="90824"/>
    <x v="2"/>
  </r>
  <r>
    <s v="CALIFORNIA WATER SERVICE CO. - HERM/REDO"/>
    <n v="1112.4300539999999"/>
    <n v="11.54"/>
    <n v="0.12"/>
    <s v="INVESTOR OWNED UTILITY"/>
    <n v="90824"/>
    <x v="0"/>
  </r>
  <r>
    <s v="CALIFORNIA WATER SERVICE CO. - PALOS VER"/>
    <n v="1145.130005"/>
    <n v="18.3"/>
    <n v="0.17"/>
    <s v="INVESTOR OWNED UTILITY"/>
    <n v="90824"/>
    <x v="2"/>
  </r>
  <r>
    <s v="DOWNEY - CITY, WATER DEPT."/>
    <n v="498.76001000000002"/>
    <n v="21.3"/>
    <n v="0.26"/>
    <s v="CITY RETAILER"/>
    <n v="90409"/>
    <x v="5"/>
  </r>
  <r>
    <s v="GSWC - ARTESIA"/>
    <n v="1170.910034"/>
    <n v="17.739999999999998"/>
    <n v="0.18"/>
    <s v="INVESTOR OWNED UTILITY"/>
    <n v="85060"/>
    <x v="8"/>
  </r>
  <r>
    <s v="GSWC - BELL, BELL GARDENS"/>
    <n v="1170.910034"/>
    <n v="17.739999999999998"/>
    <n v="0.18"/>
    <s v="INVESTOR OWNED UTILITY"/>
    <n v="85060"/>
    <x v="2"/>
  </r>
  <r>
    <s v="VERNON-CITY, WATER DEPT."/>
    <n v="479.29998799999998"/>
    <n v="7.38"/>
    <n v="0.18"/>
    <s v="CITY RETAILER"/>
    <n v="81752"/>
    <x v="2"/>
  </r>
  <r>
    <s v="INGLEWOOD- CITY, WATER DEPT."/>
    <n v="0"/>
    <m/>
    <n v="0"/>
    <s v="CITY RETAILER"/>
    <n v="78474"/>
    <x v="2"/>
  </r>
  <r>
    <s v="Santa Fe Springs_modified"/>
    <n v="752.15997300000004"/>
    <n v="11.2"/>
    <n v="0.18"/>
    <s v="CITY RETAILER"/>
    <n v="59489"/>
    <x v="3"/>
  </r>
  <r>
    <s v="LAKEWOOD - CITY, WATER DEPT."/>
    <n v="634.32000700000003"/>
    <m/>
    <n v="0.13"/>
    <s v="CITY RETAILER"/>
    <n v="53508"/>
    <x v="2"/>
  </r>
  <r>
    <s v="PARAMOUNT - CITY, WATER DEPT."/>
    <n v="0"/>
    <m/>
    <n v="0"/>
    <s v="CITY RETAILER"/>
    <n v="42112"/>
    <x v="3"/>
  </r>
  <r>
    <s v="PASADENA-CITY, WATER DEPT."/>
    <n v="665.97997999999995"/>
    <n v="17.510000000000002"/>
    <n v="0.32"/>
    <s v="CITY RETAILER"/>
    <n v="38460"/>
    <x v="8"/>
  </r>
  <r>
    <s v="MANHATTAN BEACH-CITY, WATER DEPT."/>
    <n v="1375.8000489999999"/>
    <n v="40.46"/>
    <n v="0.18"/>
    <s v="CITY RETAILER"/>
    <n v="37008"/>
    <x v="1"/>
  </r>
  <r>
    <s v="PARK WC - BELLFLOWER-NORWALK F"/>
    <n v="1539.329956"/>
    <n v="20.22"/>
    <n v="0.16"/>
    <s v="INVESTOR OWNED UTILITY"/>
    <n v="36979"/>
    <x v="2"/>
  </r>
  <r>
    <s v="PARK WC - COMPTON"/>
    <n v="1502.329956"/>
    <n v="20.22"/>
    <n v="0.16"/>
    <s v="INVESTOR OWNED UTILITY"/>
    <n v="36979"/>
    <x v="2"/>
  </r>
  <r>
    <s v="PARK WC - LYNWOOD"/>
    <n v="1502.329956"/>
    <n v="20.22"/>
    <n v="0.16"/>
    <s v="INVESTOR OWNED UTILITY"/>
    <n v="36979"/>
    <x v="2"/>
  </r>
  <r>
    <s v="POMONA - CITY, WATER DEPT."/>
    <n v="580.5"/>
    <n v="47.31"/>
    <n v="0.49"/>
    <s v="CITY RETAILER"/>
    <n v="28288"/>
    <x v="9"/>
  </r>
  <r>
    <s v="SANTA MONICA-CITY, WATER DIVISION"/>
    <n v="705"/>
    <m/>
    <n v="0"/>
    <s v="CITY RETAILER"/>
    <n v="24547"/>
    <x v="7"/>
  </r>
  <r>
    <s v="ROWLAND WATER DISTRICT"/>
    <n v="894.47997999999995"/>
    <n v="24.96"/>
    <n v="0.33"/>
    <s v="COUNTY WATER DISTRICT"/>
    <n v="22007"/>
    <x v="4"/>
  </r>
  <r>
    <s v="AZUSA LIGHT AND WATER"/>
    <n v="502.66000400000001"/>
    <n v="17.03"/>
    <n v="0.41"/>
    <s v="CITY RETAILER"/>
    <n v="21546"/>
    <x v="5"/>
  </r>
  <r>
    <s v="CAL-AM WATER COMPANY - DUARTE"/>
    <n v="743.89001499999995"/>
    <n v="8.5500000000000007"/>
    <n v="0.14000000000000001"/>
    <s v="INVESTOR OWNED UTILITY"/>
    <n v="20312"/>
    <x v="5"/>
  </r>
  <r>
    <s v="CAL/AM WATER COMPANY - BALDWIN HILLS"/>
    <n v="914.90997300000004"/>
    <n v="8.5500000000000007"/>
    <n v="0.11"/>
    <s v="INVESTOR OWNED UTILITY"/>
    <n v="20312"/>
    <x v="2"/>
  </r>
  <r>
    <s v="CAL/AM WATER COMPANY - SAN MARINO"/>
    <n v="650.88000499999998"/>
    <n v="8.5500000000000007"/>
    <n v="0.16"/>
    <s v="INVESTOR OWNED UTILITY"/>
    <n v="20312"/>
    <x v="5"/>
  </r>
  <r>
    <s v="SOUTH GATE-CITY, WATER DEPT."/>
    <n v="0"/>
    <m/>
    <n v="0"/>
    <s v="CITY RETAILER"/>
    <n v="19703"/>
    <x v="2"/>
  </r>
  <r>
    <s v="CITY OF ARCADIA"/>
    <n v="371.70001200000002"/>
    <n v="11.55"/>
    <n v="0.19"/>
    <s v="CITY RETAILER"/>
    <n v="15798"/>
    <x v="5"/>
  </r>
  <r>
    <s v="BELLFLOWER - SOMERSET MWC"/>
    <n v="438"/>
    <n v="25.75"/>
    <n v="0.35"/>
    <s v="MUTUAL WATER COMPANY"/>
    <n v="15169"/>
    <x v="2"/>
  </r>
  <r>
    <s v="WHITTIER-CITY, WATER DEPT."/>
    <n v="380.16000400000001"/>
    <m/>
    <n v="0.88"/>
    <s v="CITY RETAILER"/>
    <n v="14279"/>
    <x v="2"/>
  </r>
  <r>
    <s v="BEVERLY HILLS-CITY, WATER DEPT."/>
    <n v="1177.1400149999999"/>
    <n v="42.51"/>
    <n v="0.22"/>
    <s v="CITY RETAILER"/>
    <n v="13112"/>
    <x v="10"/>
  </r>
  <r>
    <s v="PICO RIVERA - CITY, WATER DEPT."/>
    <n v="192.11999499999999"/>
    <n v="32.020000000000003"/>
    <n v="1"/>
    <s v="CITY RETAILER"/>
    <n v="12804"/>
    <x v="2"/>
  </r>
  <r>
    <s v="NORWALK - CITY, WATER DEPT."/>
    <n v="976.97997999999995"/>
    <n v="51.23"/>
    <n v="0.31"/>
    <s v="CITY RETAILER"/>
    <n v="12428"/>
    <x v="2"/>
  </r>
  <r>
    <s v="GLENDORA-CITY, WATER DEPT."/>
    <n v="0"/>
    <m/>
    <n v="0"/>
    <s v="CITY RETAILER"/>
    <n v="11717"/>
    <x v="5"/>
  </r>
  <r>
    <s v="CITY OF ALHAMBRA"/>
    <n v="758.28002900000001"/>
    <n v="23.34"/>
    <n v="0.18"/>
    <s v="CITY RETAILER"/>
    <n v="11529"/>
    <x v="5"/>
  </r>
  <r>
    <s v="MONTEREY PARK-CITY, WATER DEPT."/>
    <n v="546.23999000000003"/>
    <n v="14.5"/>
    <n v="0.32"/>
    <s v="CITY RETAILER"/>
    <n v="10500"/>
    <x v="5"/>
  </r>
  <r>
    <s v="HUNTINGTON PARK-CITY, WATER DEPT."/>
    <n v="590.40002400000003"/>
    <n v="6"/>
    <n v="0.12"/>
    <s v="CITY RETAILER"/>
    <n v="9941"/>
    <x v="2"/>
  </r>
  <r>
    <s v="COMPTON-CITY, WATER DEPT."/>
    <n v="943.20001200000002"/>
    <n v="30.54"/>
    <n v="0.39"/>
    <s v="CITY RETAILER"/>
    <n v="8929"/>
    <x v="2"/>
  </r>
  <r>
    <s v="VALLEY COUNTY WATER DIST."/>
    <n v="345.60000600000001"/>
    <n v="27.16"/>
    <n v="0.47"/>
    <s v="COUNTY WATER DISTRICT"/>
    <n v="8347"/>
    <x v="5"/>
  </r>
  <r>
    <s v="LA VERNE, CITY WD"/>
    <n v="727.95001200000002"/>
    <n v="26"/>
    <n v="0.21"/>
    <s v="CITY RETAILER"/>
    <n v="7381"/>
    <x v="11"/>
  </r>
  <r>
    <s v="MONROVIA-CITY, WATER DEPT."/>
    <n v="0"/>
    <m/>
    <n v="0"/>
    <s v="CITY RETAILER"/>
    <n v="7250"/>
    <x v="5"/>
  </r>
  <r>
    <s v="COVINA-CITY, WATER DEPT."/>
    <n v="1022.159973"/>
    <n v="35.78"/>
    <n v="0.42"/>
    <s v="CITY RETAILER"/>
    <n v="6931"/>
    <x v="5"/>
  </r>
  <r>
    <s v="SAN GABRIEL COUNTY WD"/>
    <n v="566.03997800000002"/>
    <n v="28.88"/>
    <n v="0.31"/>
    <s v="COUNTY WATER DISTRICT"/>
    <n v="6378"/>
    <x v="5"/>
  </r>
  <r>
    <s v="LYNWOOD-CITY, WATER DEPT."/>
    <n v="630.71997099999999"/>
    <m/>
    <n v="0.28000000000000003"/>
    <s v="CITY RETAILER"/>
    <n v="5821"/>
    <x v="2"/>
  </r>
  <r>
    <s v="CITY OF SOUTH PASADENA"/>
    <n v="610.20001200000002"/>
    <m/>
    <n v="0"/>
    <s v="CITY RETAILER"/>
    <n v="4738"/>
    <x v="5"/>
  </r>
  <r>
    <s v="CRESCENTA VALLEY CWD"/>
    <n v="1402.920044"/>
    <n v="36.18"/>
    <n v="0.16"/>
    <s v="COUNTY WATER DISTRICT"/>
    <n v="4422"/>
    <x v="12"/>
  </r>
  <r>
    <s v="SUNNY SLOPE WATER CO."/>
    <n v="0"/>
    <m/>
    <n v="0"/>
    <s v="MUTUAL WATER COMPANY"/>
    <n v="4077"/>
    <x v="8"/>
  </r>
  <r>
    <s v="SAN FERNANDO-CITY, WATER DEPT."/>
    <n v="0"/>
    <m/>
    <n v="0"/>
    <s v="CITY RETAILER"/>
    <n v="3395"/>
    <x v="0"/>
  </r>
  <r>
    <s v="MONTEBELLO LAND &amp; WATER CO."/>
    <n v="493.5"/>
    <n v="28.01"/>
    <n v="0.34"/>
    <s v="MUTUAL WATER COMPANY"/>
    <n v="3373"/>
    <x v="2"/>
  </r>
  <r>
    <s v="PICO WD"/>
    <n v="398.22000100000002"/>
    <n v="11.98"/>
    <n v="0.18"/>
    <s v="COUNTY WATER DISTRICT"/>
    <n v="2996"/>
    <x v="2"/>
  </r>
  <r>
    <s v="LA PUENTE VALLEY CWD"/>
    <n v="580.73999000000003"/>
    <n v="31.02"/>
    <n v="0.32"/>
    <s v="COUNTY WATER DISTRICT"/>
    <n v="2767"/>
    <x v="2"/>
  </r>
  <r>
    <s v="SIERRA MADRE-CITY, WATER DEPT."/>
    <n v="990.96002199999998"/>
    <n v="66.010000000000005"/>
    <n v="0.4"/>
    <s v="CITY RETAILER"/>
    <n v="2750"/>
    <x v="8"/>
  </r>
  <r>
    <s v="EL MONTE-CITY, WATER DEPT."/>
    <n v="427.98001099999999"/>
    <n v="13.33"/>
    <n v="0.19"/>
    <s v="CITY RETAILER"/>
    <n v="2678"/>
    <x v="5"/>
  </r>
  <r>
    <s v="LA HABRA HEIGHTS CWD"/>
    <n v="334.07998700000002"/>
    <n v="27.84"/>
    <n v="1"/>
    <s v="COUNTY WATER DISTRICT"/>
    <n v="2556"/>
    <x v="11"/>
  </r>
  <r>
    <s v="VALLEY WATER CO."/>
    <n v="0"/>
    <m/>
    <n v="0"/>
    <s v="MUTUAL WATER COMPANY"/>
    <n v="2427"/>
    <x v="5"/>
  </r>
  <r>
    <s v="LOMITA-CITY, WATER DEPT."/>
    <n v="234.96000699999999"/>
    <n v="39.159999999999997"/>
    <n v="1"/>
    <s v="CITY RETAILER"/>
    <n v="2342"/>
    <x v="1"/>
  </r>
  <r>
    <s v="LINCOLN AVENUE WATER CO."/>
    <n v="681"/>
    <m/>
    <n v="0"/>
    <s v="MUTUAL WATER COMPANY"/>
    <n v="2319"/>
    <x v="1"/>
  </r>
  <r>
    <s v="SIGNAL HILL - CITY, WATER DEPT."/>
    <n v="0"/>
    <m/>
    <n v="0"/>
    <s v="CITY RETAILER"/>
    <n v="2157"/>
    <x v="2"/>
  </r>
  <r>
    <s v="ORCHARD DALE WATER DISTRICT"/>
    <n v="849.90002400000003"/>
    <n v="51.65"/>
    <n v="0.36"/>
    <s v="COUNTY WATER DISTRICT"/>
    <n v="2156"/>
    <x v="6"/>
  </r>
  <r>
    <s v="SOUTH MONTEBELLO IRRIGATION DIST."/>
    <n v="0"/>
    <m/>
    <n v="0"/>
    <s v="IRRIGATION DISTRICT"/>
    <n v="2069"/>
    <x v="2"/>
  </r>
  <r>
    <s v="RUBIO CANON LAND &amp; WATER ASSOCIATION"/>
    <n v="829.20001200000002"/>
    <n v="25"/>
    <n v="0.36"/>
    <s v="MUTUAL WATER COMPANY"/>
    <n v="2055"/>
    <x v="8"/>
  </r>
  <r>
    <s v="VALENCIA HEIGHTS WATER CO."/>
    <n v="709.67999299999997"/>
    <n v="25.52"/>
    <n v="0.43"/>
    <s v="MUTUAL WATER COMPANY"/>
    <n v="877"/>
    <x v="5"/>
  </r>
  <r>
    <s v="SATIVA-L.A. CWDF"/>
    <n v="336"/>
    <m/>
    <n v="1"/>
    <s v="COUNTY WATER DISTRICT"/>
    <n v="828"/>
    <x v="2"/>
  </r>
  <r>
    <s v="BELLFLOWER MUNICIPAL WATER SYSTEM"/>
    <n v="832.48999000000003"/>
    <n v="29.63"/>
    <n v="0.43"/>
    <s v="CITY RETAILER"/>
    <n v="672"/>
    <x v="2"/>
  </r>
  <r>
    <s v="MESA CREST WATER CO."/>
    <n v="0"/>
    <m/>
    <n v="0"/>
    <s v="MUTUAL WATER COMPANY"/>
    <n v="640"/>
    <x v="8"/>
  </r>
  <r>
    <s v="VALLEY VIEW MUTUAL WATER CO."/>
    <n v="0"/>
    <m/>
    <n v="0"/>
    <s v="MUTUAL WATER COMPANY"/>
    <n v="604"/>
    <x v="5"/>
  </r>
  <r>
    <s v="LAS FLORES WATER CO."/>
    <n v="1017"/>
    <m/>
    <n v="0.31"/>
    <s v="MUTUAL WATER COMPANY"/>
    <n v="520"/>
    <x v="8"/>
  </r>
  <r>
    <s v="AMARILLO MUTUAL WATER COMPANY"/>
    <n v="0"/>
    <m/>
    <n v="0"/>
    <s v="MUTUAL WATER COMPANY"/>
    <n v="400"/>
    <x v="5"/>
  </r>
  <r>
    <s v="LOS ANGELES CO WW DIST 21-KAGEL CANYON"/>
    <n v="1658.880005"/>
    <m/>
    <n v="0.28000000000000003"/>
    <s v="COUNTY WATERWORKS DISTRICT"/>
    <n v="60"/>
    <x v="0"/>
  </r>
  <r>
    <s v="LOS ANGELES CO WW DISTRICT 29 &amp; 80-MALIB"/>
    <n v="0"/>
    <m/>
    <n v="0"/>
    <s v="COUNTY WATERWORKS DISTRICT"/>
    <n v="60"/>
    <x v="3"/>
  </r>
  <r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6">
    <pivotField showAll="0"/>
    <pivotField dataField="1" showAll="0"/>
    <pivotField dataField="1" showAll="0"/>
    <pivotField dataField="1" showAll="0"/>
    <pivotField axis="axisRow" showAll="0">
      <items count="9">
        <item x="0"/>
        <item x="2"/>
        <item x="6"/>
        <item x="3"/>
        <item x="5"/>
        <item x="1"/>
        <item x="4"/>
        <item x="7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nnual_cos" fld="1" subtotal="average" baseField="0" baseItem="0"/>
    <dataField name="Average of fixed_fee" fld="2" subtotal="average" baseField="0" baseItem="0"/>
    <dataField name="Average of pctfixed_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8" firstHeaderRow="1" firstDataRow="2" firstDataCol="1"/>
  <pivotFields count="7"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15">
        <item m="1" x="13"/>
        <item x="2"/>
        <item x="11"/>
        <item x="5"/>
        <item x="4"/>
        <item x="8"/>
        <item x="0"/>
        <item x="7"/>
        <item x="6"/>
        <item x="9"/>
        <item x="1"/>
        <item x="3"/>
        <item x="10"/>
        <item x="12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ixed_fee" fld="2" subtotal="average" baseField="0" baseItem="0"/>
    <dataField name="Average of pctfixed_t" fld="3" subtotal="average" baseField="0" baseItem="0"/>
    <dataField name="Average of annual_cos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14"/>
  <sheetViews>
    <sheetView topLeftCell="BH1" workbookViewId="0">
      <selection activeCell="BV2" sqref="BV2"/>
    </sheetView>
  </sheetViews>
  <sheetFormatPr baseColWidth="10" defaultRowHeight="15" x14ac:dyDescent="0"/>
  <cols>
    <col min="1" max="1" width="42" bestFit="1" customWidth="1"/>
    <col min="2" max="7" width="10.83203125" customWidth="1"/>
    <col min="8" max="8" width="10.83203125" style="2" customWidth="1"/>
    <col min="9" max="25" width="10.83203125" customWidth="1"/>
    <col min="26" max="26" width="11.6640625" customWidth="1"/>
    <col min="27" max="33" width="10.83203125" customWidth="1"/>
    <col min="34" max="34" width="19.33203125" customWidth="1"/>
    <col min="35" max="73" width="10.83203125" customWidth="1"/>
    <col min="74" max="74" width="40.6640625" customWidth="1"/>
    <col min="75" max="98" width="10.83203125" customWidth="1"/>
  </cols>
  <sheetData>
    <row r="1" spans="1:9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689</v>
      </c>
      <c r="BW1" t="s">
        <v>584</v>
      </c>
      <c r="BX1" t="s">
        <v>585</v>
      </c>
      <c r="BY1" t="s">
        <v>586</v>
      </c>
      <c r="BZ1" t="s">
        <v>587</v>
      </c>
      <c r="CA1" t="s">
        <v>588</v>
      </c>
      <c r="CB1" t="s">
        <v>589</v>
      </c>
      <c r="CC1" t="s">
        <v>590</v>
      </c>
      <c r="CD1" t="s">
        <v>591</v>
      </c>
      <c r="CE1" t="s">
        <v>592</v>
      </c>
      <c r="CF1" t="s">
        <v>593</v>
      </c>
      <c r="CG1" t="s">
        <v>594</v>
      </c>
      <c r="CH1" t="s">
        <v>595</v>
      </c>
      <c r="CI1" t="s">
        <v>690</v>
      </c>
      <c r="CJ1" t="s">
        <v>1154</v>
      </c>
      <c r="CK1" t="s">
        <v>1157</v>
      </c>
      <c r="CL1" t="s">
        <v>1158</v>
      </c>
      <c r="CM1" t="s">
        <v>1156</v>
      </c>
      <c r="CN1" t="s">
        <v>596</v>
      </c>
      <c r="CO1" t="s">
        <v>597</v>
      </c>
      <c r="CP1" t="s">
        <v>598</v>
      </c>
      <c r="CQ1" t="s">
        <v>599</v>
      </c>
      <c r="CR1" t="s">
        <v>600</v>
      </c>
      <c r="CS1" t="s">
        <v>601</v>
      </c>
      <c r="CT1" t="s">
        <v>602</v>
      </c>
      <c r="CU1" t="s">
        <v>725</v>
      </c>
    </row>
    <row r="2" spans="1:99">
      <c r="A2" t="s">
        <v>504</v>
      </c>
      <c r="B2">
        <v>1.766373458E-2</v>
      </c>
      <c r="C2">
        <v>1.537876E-5</v>
      </c>
      <c r="D2">
        <v>1900658</v>
      </c>
      <c r="E2">
        <v>0</v>
      </c>
      <c r="F2">
        <v>0</v>
      </c>
      <c r="G2">
        <v>0.14576800000000001</v>
      </c>
      <c r="H2" s="2">
        <v>0</v>
      </c>
      <c r="M2">
        <v>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 t="s">
        <v>112</v>
      </c>
      <c r="Y2">
        <v>0</v>
      </c>
      <c r="AA2">
        <v>156</v>
      </c>
      <c r="AC2">
        <v>1</v>
      </c>
      <c r="AD2">
        <v>1</v>
      </c>
      <c r="AF2" t="s">
        <v>112</v>
      </c>
      <c r="AG2">
        <v>0</v>
      </c>
      <c r="AN2">
        <v>0</v>
      </c>
      <c r="AO2">
        <v>0</v>
      </c>
      <c r="AQ2">
        <v>0.21191299999999999</v>
      </c>
      <c r="AR2">
        <v>0.21191293001</v>
      </c>
      <c r="AS2">
        <v>66563</v>
      </c>
      <c r="AT2">
        <v>0</v>
      </c>
      <c r="AU2">
        <v>32</v>
      </c>
      <c r="AX2">
        <v>1</v>
      </c>
      <c r="AY2">
        <v>0</v>
      </c>
      <c r="AZ2">
        <v>0</v>
      </c>
      <c r="BB2" t="s">
        <v>198</v>
      </c>
      <c r="BC2">
        <v>500</v>
      </c>
      <c r="BD2">
        <v>0</v>
      </c>
      <c r="BE2" t="s">
        <v>112</v>
      </c>
      <c r="BF2">
        <v>1</v>
      </c>
      <c r="BI2">
        <v>0</v>
      </c>
      <c r="BJ2">
        <v>0</v>
      </c>
      <c r="BM2" t="s">
        <v>200</v>
      </c>
      <c r="BN2">
        <v>0</v>
      </c>
      <c r="BT2">
        <v>0</v>
      </c>
      <c r="BU2">
        <v>0</v>
      </c>
      <c r="CG2">
        <v>0</v>
      </c>
      <c r="CI2" t="str">
        <f t="shared" ref="CI2:CI12" si="0">IF(CA2+CC2+CE2+CG2=0,"",INT(CA2+CC2+CE2+CG2))</f>
        <v/>
      </c>
    </row>
    <row r="3" spans="1:99">
      <c r="A3" t="s">
        <v>569</v>
      </c>
      <c r="B3">
        <v>1.8519242839999998E-2</v>
      </c>
      <c r="C3">
        <v>1.632712E-5</v>
      </c>
      <c r="D3">
        <v>1900009</v>
      </c>
      <c r="E3">
        <v>0</v>
      </c>
      <c r="F3">
        <v>0</v>
      </c>
      <c r="G3">
        <v>0.121744</v>
      </c>
      <c r="H3" s="2">
        <v>0</v>
      </c>
      <c r="M3">
        <v>3</v>
      </c>
      <c r="N3">
        <v>0</v>
      </c>
      <c r="O3">
        <v>39.177810999999998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 t="s">
        <v>92</v>
      </c>
      <c r="Y3">
        <v>0</v>
      </c>
      <c r="AA3">
        <v>204</v>
      </c>
      <c r="AC3">
        <v>0</v>
      </c>
      <c r="AD3">
        <v>0</v>
      </c>
      <c r="AG3">
        <v>0</v>
      </c>
      <c r="AN3">
        <v>0</v>
      </c>
      <c r="AO3">
        <v>0</v>
      </c>
      <c r="AQ3">
        <v>0.19906099999999999</v>
      </c>
      <c r="AR3">
        <v>0.19906139374000001</v>
      </c>
      <c r="AS3">
        <v>56820</v>
      </c>
      <c r="AT3">
        <v>0</v>
      </c>
      <c r="AU3">
        <v>43</v>
      </c>
      <c r="AW3">
        <v>1</v>
      </c>
      <c r="AX3">
        <v>0</v>
      </c>
      <c r="AY3">
        <v>0</v>
      </c>
      <c r="AZ3">
        <v>0</v>
      </c>
      <c r="BB3" t="s">
        <v>198</v>
      </c>
      <c r="BC3">
        <v>300</v>
      </c>
      <c r="BD3">
        <v>0</v>
      </c>
      <c r="BF3">
        <v>0</v>
      </c>
      <c r="BI3">
        <v>1</v>
      </c>
      <c r="BJ3">
        <v>0</v>
      </c>
      <c r="BM3" t="s">
        <v>143</v>
      </c>
      <c r="BN3">
        <v>1</v>
      </c>
      <c r="BT3">
        <v>0</v>
      </c>
      <c r="BU3">
        <v>1</v>
      </c>
      <c r="BV3" t="s">
        <v>615</v>
      </c>
      <c r="BX3" t="s">
        <v>610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tr">
        <f t="shared" si="0"/>
        <v/>
      </c>
      <c r="CJ3">
        <f>VLOOKUP(BV3,Demands!$B$1:$X$152,16,0)</f>
        <v>0</v>
      </c>
      <c r="CK3">
        <f>VLOOKUP(BV3,Demands!$B$1:$X$152,17,0)</f>
        <v>0</v>
      </c>
      <c r="CL3">
        <f>VLOOKUP(BV3,Demands!$B$1:$X$152,18,0)</f>
        <v>0</v>
      </c>
      <c r="CM3">
        <f t="shared" ref="CM3:CM66" si="1">CK3+CL3</f>
        <v>0</v>
      </c>
      <c r="CS3">
        <v>61009</v>
      </c>
      <c r="CT3">
        <v>0</v>
      </c>
    </row>
    <row r="4" spans="1:99">
      <c r="A4" t="s">
        <v>285</v>
      </c>
      <c r="B4">
        <v>5.6413845099999999E-3</v>
      </c>
      <c r="C4">
        <v>1.7920599999999999E-6</v>
      </c>
      <c r="D4">
        <v>1900942</v>
      </c>
      <c r="E4">
        <v>0</v>
      </c>
      <c r="F4">
        <v>0</v>
      </c>
      <c r="G4">
        <v>0.114632</v>
      </c>
      <c r="H4" s="2">
        <v>1389.3000489999999</v>
      </c>
      <c r="I4" s="1">
        <v>1389.3</v>
      </c>
      <c r="M4">
        <v>3</v>
      </c>
      <c r="N4">
        <v>2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 t="s">
        <v>112</v>
      </c>
      <c r="X4" t="s">
        <v>75</v>
      </c>
      <c r="Y4">
        <v>0</v>
      </c>
      <c r="AA4">
        <v>54</v>
      </c>
      <c r="AC4">
        <v>1</v>
      </c>
      <c r="AD4">
        <v>1</v>
      </c>
      <c r="AF4" t="s">
        <v>112</v>
      </c>
      <c r="AG4">
        <v>0</v>
      </c>
      <c r="AN4">
        <v>0</v>
      </c>
      <c r="AO4">
        <v>0</v>
      </c>
      <c r="AQ4">
        <v>0.19756099999999999</v>
      </c>
      <c r="AR4">
        <v>0.19756098091999999</v>
      </c>
      <c r="AS4">
        <v>97500</v>
      </c>
      <c r="AT4">
        <v>0</v>
      </c>
      <c r="AU4">
        <v>31</v>
      </c>
      <c r="AX4">
        <v>1</v>
      </c>
      <c r="AY4">
        <v>0</v>
      </c>
      <c r="AZ4">
        <v>1.4249229999999999</v>
      </c>
      <c r="BA4" t="s">
        <v>77</v>
      </c>
      <c r="BB4" t="s">
        <v>198</v>
      </c>
      <c r="BC4">
        <v>133</v>
      </c>
      <c r="BD4">
        <v>0</v>
      </c>
      <c r="BE4" t="s">
        <v>112</v>
      </c>
      <c r="BF4">
        <v>1</v>
      </c>
      <c r="BG4" t="s">
        <v>113</v>
      </c>
      <c r="BH4" t="s">
        <v>141</v>
      </c>
      <c r="BI4">
        <v>0</v>
      </c>
      <c r="BJ4">
        <v>0</v>
      </c>
      <c r="BM4" t="s">
        <v>200</v>
      </c>
      <c r="BN4">
        <v>0</v>
      </c>
      <c r="BO4" s="1">
        <v>231.55</v>
      </c>
      <c r="BT4">
        <v>0</v>
      </c>
      <c r="BU4">
        <v>0</v>
      </c>
      <c r="CG4">
        <v>0</v>
      </c>
      <c r="CI4" t="str">
        <f t="shared" si="0"/>
        <v/>
      </c>
    </row>
    <row r="5" spans="1:99">
      <c r="A5" t="s">
        <v>563</v>
      </c>
      <c r="B5">
        <v>3.9609900929999997E-2</v>
      </c>
      <c r="C5">
        <v>6.9416689999999995E-5</v>
      </c>
      <c r="D5">
        <v>1910002</v>
      </c>
      <c r="E5">
        <v>0</v>
      </c>
      <c r="F5">
        <v>0</v>
      </c>
      <c r="G5">
        <v>0.28142899999999998</v>
      </c>
      <c r="H5" s="2">
        <v>0</v>
      </c>
      <c r="M5">
        <v>3</v>
      </c>
      <c r="N5">
        <v>0</v>
      </c>
      <c r="O5">
        <v>37.211761000000003</v>
      </c>
      <c r="P5">
        <v>1</v>
      </c>
      <c r="Q5">
        <v>563</v>
      </c>
      <c r="R5">
        <v>435</v>
      </c>
      <c r="S5">
        <v>447</v>
      </c>
      <c r="T5">
        <v>0</v>
      </c>
      <c r="U5">
        <v>1</v>
      </c>
      <c r="V5" t="s">
        <v>112</v>
      </c>
      <c r="Y5">
        <v>0</v>
      </c>
      <c r="AA5">
        <v>198</v>
      </c>
      <c r="AC5">
        <v>1</v>
      </c>
      <c r="AD5">
        <v>1</v>
      </c>
      <c r="AF5" t="s">
        <v>112</v>
      </c>
      <c r="AG5">
        <v>1486</v>
      </c>
      <c r="AN5">
        <v>0</v>
      </c>
      <c r="AO5">
        <v>0</v>
      </c>
      <c r="AQ5">
        <v>0.37886900000000001</v>
      </c>
      <c r="AS5">
        <v>42913</v>
      </c>
      <c r="AT5">
        <v>0</v>
      </c>
      <c r="AU5">
        <v>39</v>
      </c>
      <c r="AW5">
        <v>1</v>
      </c>
      <c r="AX5">
        <v>0</v>
      </c>
      <c r="AY5">
        <v>0</v>
      </c>
      <c r="AZ5">
        <v>0</v>
      </c>
      <c r="BB5" t="s">
        <v>125</v>
      </c>
      <c r="BC5">
        <v>3134</v>
      </c>
      <c r="BD5">
        <v>0</v>
      </c>
      <c r="BE5" t="s">
        <v>112</v>
      </c>
      <c r="BF5">
        <v>0</v>
      </c>
      <c r="BI5">
        <v>0.33333299999999999</v>
      </c>
      <c r="BJ5">
        <v>0</v>
      </c>
      <c r="BM5" t="s">
        <v>143</v>
      </c>
      <c r="BN5">
        <v>3</v>
      </c>
      <c r="BT5">
        <v>0</v>
      </c>
      <c r="BU5">
        <v>1</v>
      </c>
      <c r="BV5" t="s">
        <v>563</v>
      </c>
      <c r="BX5" t="s">
        <v>610</v>
      </c>
      <c r="BY5">
        <v>37.799999999999997</v>
      </c>
      <c r="BZ5">
        <v>453.6</v>
      </c>
      <c r="CA5">
        <v>0</v>
      </c>
      <c r="CB5">
        <v>0</v>
      </c>
      <c r="CC5">
        <v>400.40390000000002</v>
      </c>
      <c r="CD5">
        <v>100</v>
      </c>
      <c r="CE5">
        <v>0</v>
      </c>
      <c r="CF5">
        <v>0</v>
      </c>
      <c r="CG5">
        <v>0</v>
      </c>
      <c r="CH5">
        <v>0</v>
      </c>
      <c r="CI5">
        <f t="shared" si="0"/>
        <v>400</v>
      </c>
      <c r="CJ5">
        <v>400</v>
      </c>
      <c r="CK5">
        <f>VLOOKUP(BV5,Demands!$B$1:$X$152,17,0)</f>
        <v>0</v>
      </c>
      <c r="CL5">
        <f>VLOOKUP(BV5,Demands!$B$1:$X$152,18,0)</f>
        <v>0</v>
      </c>
      <c r="CM5">
        <f t="shared" si="1"/>
        <v>0</v>
      </c>
      <c r="CS5">
        <v>45436</v>
      </c>
      <c r="CT5">
        <v>0</v>
      </c>
      <c r="CU5" t="s">
        <v>709</v>
      </c>
    </row>
    <row r="6" spans="1:99">
      <c r="A6" t="s">
        <v>473</v>
      </c>
      <c r="B6">
        <v>1.9066545300000001E-2</v>
      </c>
      <c r="C6">
        <v>1.6264439999999999E-5</v>
      </c>
      <c r="D6">
        <v>1900794</v>
      </c>
      <c r="E6">
        <v>0</v>
      </c>
      <c r="F6">
        <v>0</v>
      </c>
      <c r="G6">
        <v>0.217415</v>
      </c>
      <c r="H6" s="2">
        <v>0</v>
      </c>
      <c r="M6">
        <v>3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 t="s">
        <v>112</v>
      </c>
      <c r="Y6">
        <v>0</v>
      </c>
      <c r="AA6">
        <v>133</v>
      </c>
      <c r="AC6">
        <v>1</v>
      </c>
      <c r="AD6">
        <v>1</v>
      </c>
      <c r="AF6" t="s">
        <v>112</v>
      </c>
      <c r="AG6">
        <v>0</v>
      </c>
      <c r="AN6">
        <v>0</v>
      </c>
      <c r="AO6">
        <v>0</v>
      </c>
      <c r="AQ6">
        <v>0.40901700000000002</v>
      </c>
      <c r="AR6">
        <v>0.40901711583</v>
      </c>
      <c r="AS6">
        <v>37909</v>
      </c>
      <c r="AT6">
        <v>0</v>
      </c>
      <c r="AU6">
        <v>37</v>
      </c>
      <c r="AW6">
        <v>1</v>
      </c>
      <c r="AX6">
        <v>1</v>
      </c>
      <c r="AY6">
        <v>0</v>
      </c>
      <c r="AZ6">
        <v>0</v>
      </c>
      <c r="BB6" t="s">
        <v>198</v>
      </c>
      <c r="BC6">
        <v>380</v>
      </c>
      <c r="BD6">
        <v>0</v>
      </c>
      <c r="BE6" t="s">
        <v>112</v>
      </c>
      <c r="BF6">
        <v>0</v>
      </c>
      <c r="BI6">
        <v>0</v>
      </c>
      <c r="BJ6">
        <v>0</v>
      </c>
      <c r="BM6" t="s">
        <v>143</v>
      </c>
      <c r="BN6">
        <v>0</v>
      </c>
      <c r="BT6">
        <v>0</v>
      </c>
      <c r="BU6">
        <v>0</v>
      </c>
      <c r="CG6">
        <v>0</v>
      </c>
      <c r="CI6" t="str">
        <f t="shared" si="0"/>
        <v/>
      </c>
    </row>
    <row r="7" spans="1:99">
      <c r="A7" t="s">
        <v>443</v>
      </c>
      <c r="B7">
        <v>3.2396515469999998E-2</v>
      </c>
      <c r="C7">
        <v>6.4984879999999994E-5</v>
      </c>
      <c r="D7">
        <v>1900936</v>
      </c>
      <c r="E7">
        <v>0</v>
      </c>
      <c r="F7">
        <v>0</v>
      </c>
      <c r="G7">
        <v>0.22064900000000001</v>
      </c>
      <c r="H7" s="2">
        <v>840</v>
      </c>
      <c r="I7" s="1">
        <v>840</v>
      </c>
      <c r="J7" s="1">
        <v>70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 t="s">
        <v>112</v>
      </c>
      <c r="X7" t="s">
        <v>75</v>
      </c>
      <c r="Y7">
        <v>0</v>
      </c>
      <c r="AA7">
        <v>115</v>
      </c>
      <c r="AC7">
        <v>1</v>
      </c>
      <c r="AD7">
        <v>1</v>
      </c>
      <c r="AF7" t="s">
        <v>112</v>
      </c>
      <c r="AG7">
        <v>0</v>
      </c>
      <c r="AN7">
        <v>0</v>
      </c>
      <c r="AO7">
        <v>0</v>
      </c>
      <c r="AQ7">
        <v>0.37755100000000003</v>
      </c>
      <c r="AR7">
        <v>0.37755098938999998</v>
      </c>
      <c r="AS7">
        <v>32875</v>
      </c>
      <c r="AT7">
        <v>0</v>
      </c>
      <c r="AU7">
        <v>34</v>
      </c>
      <c r="AW7">
        <v>1</v>
      </c>
      <c r="AX7">
        <v>1</v>
      </c>
      <c r="AY7">
        <v>1</v>
      </c>
      <c r="AZ7">
        <v>2.5551330000000001</v>
      </c>
      <c r="BA7" t="s">
        <v>191</v>
      </c>
      <c r="BB7" t="s">
        <v>198</v>
      </c>
      <c r="BC7">
        <v>100</v>
      </c>
      <c r="BD7">
        <v>1</v>
      </c>
      <c r="BE7" t="s">
        <v>112</v>
      </c>
      <c r="BF7">
        <v>0</v>
      </c>
      <c r="BG7" t="s">
        <v>79</v>
      </c>
      <c r="BH7" t="s">
        <v>444</v>
      </c>
      <c r="BI7">
        <v>0</v>
      </c>
      <c r="BJ7">
        <v>0</v>
      </c>
      <c r="BM7" t="s">
        <v>143</v>
      </c>
      <c r="BN7">
        <v>0</v>
      </c>
      <c r="BO7" s="1">
        <v>70</v>
      </c>
      <c r="BS7" t="s">
        <v>445</v>
      </c>
      <c r="BT7">
        <v>1</v>
      </c>
      <c r="BU7">
        <v>0</v>
      </c>
      <c r="CG7">
        <v>0</v>
      </c>
      <c r="CI7" t="str">
        <f t="shared" si="0"/>
        <v/>
      </c>
    </row>
    <row r="8" spans="1:99">
      <c r="A8" t="s">
        <v>566</v>
      </c>
      <c r="B8">
        <v>7.2365184400000004E-2</v>
      </c>
      <c r="C8">
        <v>2.4434062999999998E-4</v>
      </c>
      <c r="D8">
        <v>1910023</v>
      </c>
      <c r="E8">
        <v>0</v>
      </c>
      <c r="F8">
        <v>0</v>
      </c>
      <c r="G8">
        <v>0.16200000000000001</v>
      </c>
      <c r="H8" s="2">
        <v>0</v>
      </c>
      <c r="M8">
        <v>3</v>
      </c>
      <c r="N8">
        <v>0</v>
      </c>
      <c r="O8">
        <v>0</v>
      </c>
      <c r="P8">
        <v>1</v>
      </c>
      <c r="Q8">
        <v>184</v>
      </c>
      <c r="R8">
        <v>177</v>
      </c>
      <c r="S8">
        <v>66</v>
      </c>
      <c r="T8">
        <v>0</v>
      </c>
      <c r="U8">
        <v>1</v>
      </c>
      <c r="V8" t="s">
        <v>112</v>
      </c>
      <c r="Y8">
        <v>0</v>
      </c>
      <c r="AA8">
        <v>201</v>
      </c>
      <c r="AC8">
        <v>1</v>
      </c>
      <c r="AD8">
        <v>1</v>
      </c>
      <c r="AF8" t="s">
        <v>112</v>
      </c>
      <c r="AG8">
        <v>436</v>
      </c>
      <c r="AN8">
        <v>0</v>
      </c>
      <c r="AO8">
        <v>0</v>
      </c>
      <c r="AQ8">
        <v>0.422018</v>
      </c>
      <c r="AS8">
        <v>43262</v>
      </c>
      <c r="AT8">
        <v>0</v>
      </c>
      <c r="AU8">
        <v>35</v>
      </c>
      <c r="AW8">
        <v>1</v>
      </c>
      <c r="AX8">
        <v>0</v>
      </c>
      <c r="AY8">
        <v>0</v>
      </c>
      <c r="AZ8">
        <v>0</v>
      </c>
      <c r="BB8" t="s">
        <v>125</v>
      </c>
      <c r="BC8">
        <v>1500</v>
      </c>
      <c r="BD8">
        <v>0</v>
      </c>
      <c r="BE8" t="s">
        <v>112</v>
      </c>
      <c r="BF8">
        <v>0</v>
      </c>
      <c r="BI8">
        <v>0.66666700000000001</v>
      </c>
      <c r="BJ8">
        <v>0</v>
      </c>
      <c r="BM8" t="s">
        <v>143</v>
      </c>
      <c r="BN8">
        <v>3</v>
      </c>
      <c r="BT8">
        <v>0</v>
      </c>
      <c r="BU8">
        <v>2</v>
      </c>
      <c r="CG8">
        <v>0</v>
      </c>
      <c r="CI8" t="str">
        <f t="shared" si="0"/>
        <v/>
      </c>
    </row>
    <row r="9" spans="1:99">
      <c r="A9" t="s">
        <v>307</v>
      </c>
      <c r="B9">
        <v>0.36637453642000001</v>
      </c>
      <c r="C9">
        <v>3.3844545399999999E-3</v>
      </c>
      <c r="D9">
        <v>1910007</v>
      </c>
      <c r="E9">
        <v>0</v>
      </c>
      <c r="F9">
        <v>1</v>
      </c>
      <c r="G9">
        <v>0.16328699999999999</v>
      </c>
      <c r="H9" s="2">
        <v>502.66000400000001</v>
      </c>
      <c r="I9" s="1">
        <v>502.66</v>
      </c>
      <c r="K9" t="s">
        <v>308</v>
      </c>
      <c r="L9" t="s">
        <v>300</v>
      </c>
      <c r="M9">
        <v>1</v>
      </c>
      <c r="N9">
        <v>1</v>
      </c>
      <c r="O9">
        <v>40.237965000000003</v>
      </c>
      <c r="P9">
        <v>1</v>
      </c>
      <c r="Q9">
        <v>5872</v>
      </c>
      <c r="R9">
        <v>13881</v>
      </c>
      <c r="S9">
        <v>3754</v>
      </c>
      <c r="T9">
        <v>0</v>
      </c>
      <c r="U9">
        <v>0</v>
      </c>
      <c r="V9" t="s">
        <v>92</v>
      </c>
      <c r="W9">
        <v>1</v>
      </c>
      <c r="X9" t="s">
        <v>75</v>
      </c>
      <c r="Y9">
        <v>1</v>
      </c>
      <c r="Z9" t="s">
        <v>85</v>
      </c>
      <c r="AA9">
        <v>62</v>
      </c>
      <c r="AB9" s="1">
        <v>17.03</v>
      </c>
      <c r="AC9">
        <v>0</v>
      </c>
      <c r="AD9">
        <v>0</v>
      </c>
      <c r="AG9">
        <v>26713</v>
      </c>
      <c r="AI9" t="s">
        <v>85</v>
      </c>
      <c r="AJ9" t="s">
        <v>85</v>
      </c>
      <c r="AK9" t="s">
        <v>85</v>
      </c>
      <c r="AM9" t="s">
        <v>130</v>
      </c>
      <c r="AN9">
        <v>1</v>
      </c>
      <c r="AO9">
        <v>1</v>
      </c>
      <c r="AP9">
        <v>0</v>
      </c>
      <c r="AQ9">
        <v>0.21981800000000001</v>
      </c>
      <c r="AS9">
        <v>62953</v>
      </c>
      <c r="AT9">
        <v>1</v>
      </c>
      <c r="AU9">
        <v>41</v>
      </c>
      <c r="AV9">
        <v>1</v>
      </c>
      <c r="AX9">
        <v>0</v>
      </c>
      <c r="AY9">
        <v>0.41</v>
      </c>
      <c r="AZ9">
        <v>0.79846899999999998</v>
      </c>
      <c r="BA9" t="s">
        <v>77</v>
      </c>
      <c r="BB9" t="s">
        <v>101</v>
      </c>
      <c r="BC9">
        <v>108000</v>
      </c>
      <c r="BD9">
        <v>1</v>
      </c>
      <c r="BE9" t="s">
        <v>112</v>
      </c>
      <c r="BF9">
        <v>0</v>
      </c>
      <c r="BG9" t="s">
        <v>79</v>
      </c>
      <c r="BH9" t="s">
        <v>309</v>
      </c>
      <c r="BI9">
        <v>8.3333000000000004E-2</v>
      </c>
      <c r="BJ9">
        <v>1</v>
      </c>
      <c r="BK9" t="s">
        <v>310</v>
      </c>
      <c r="BL9">
        <v>1</v>
      </c>
      <c r="BM9" t="s">
        <v>82</v>
      </c>
      <c r="BN9">
        <v>12</v>
      </c>
      <c r="BO9" s="1">
        <v>41.89</v>
      </c>
      <c r="BS9" t="s">
        <v>311</v>
      </c>
      <c r="BT9">
        <v>1</v>
      </c>
      <c r="BU9">
        <v>1</v>
      </c>
      <c r="BV9" t="s">
        <v>651</v>
      </c>
      <c r="BX9" t="s">
        <v>606</v>
      </c>
      <c r="BY9">
        <v>44.74</v>
      </c>
      <c r="BZ9">
        <v>536.88</v>
      </c>
      <c r="CA9">
        <v>0</v>
      </c>
      <c r="CB9">
        <v>0</v>
      </c>
      <c r="CC9">
        <v>16487</v>
      </c>
      <c r="CD9">
        <v>76.519999999999897</v>
      </c>
      <c r="CE9">
        <v>5059</v>
      </c>
      <c r="CF9">
        <v>23.48</v>
      </c>
      <c r="CG9">
        <v>0</v>
      </c>
      <c r="CH9">
        <v>0</v>
      </c>
      <c r="CI9">
        <f t="shared" si="0"/>
        <v>21546</v>
      </c>
      <c r="CJ9">
        <f>VLOOKUP(BV9,Demands!$B$1:$X$152,16,0)</f>
        <v>9673</v>
      </c>
      <c r="CK9">
        <f>VLOOKUP(BV9,Demands!$B$1:$X$152,17,0)</f>
        <v>4227</v>
      </c>
      <c r="CL9">
        <f>VLOOKUP(BV9,Demands!$B$1:$X$152,18,0)</f>
        <v>1921</v>
      </c>
      <c r="CM9">
        <f t="shared" si="1"/>
        <v>6148</v>
      </c>
      <c r="CN9">
        <v>110000</v>
      </c>
      <c r="CO9">
        <v>80.489999999999895</v>
      </c>
      <c r="CP9">
        <v>79.78</v>
      </c>
      <c r="CQ9">
        <v>85.23</v>
      </c>
      <c r="CR9">
        <v>81.829999999999899</v>
      </c>
      <c r="CS9">
        <v>64033</v>
      </c>
      <c r="CT9">
        <v>7284.7682119999899</v>
      </c>
      <c r="CU9" t="s">
        <v>709</v>
      </c>
    </row>
    <row r="10" spans="1:99">
      <c r="A10" t="s">
        <v>276</v>
      </c>
      <c r="B10">
        <v>2.1094584110000002E-2</v>
      </c>
      <c r="C10">
        <v>2.3038660000000001E-5</v>
      </c>
      <c r="D10">
        <v>1900509</v>
      </c>
      <c r="E10">
        <v>0</v>
      </c>
      <c r="F10">
        <v>0</v>
      </c>
      <c r="G10">
        <v>0.22064900000000001</v>
      </c>
      <c r="H10" s="2">
        <v>1200</v>
      </c>
      <c r="I10" s="1">
        <v>1200</v>
      </c>
      <c r="J10" s="1">
        <v>100</v>
      </c>
      <c r="K10" t="s">
        <v>277</v>
      </c>
      <c r="L10" t="s">
        <v>278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 t="s">
        <v>112</v>
      </c>
      <c r="W10">
        <v>0</v>
      </c>
      <c r="X10" t="s">
        <v>75</v>
      </c>
      <c r="Y10">
        <v>0</v>
      </c>
      <c r="Z10" t="s">
        <v>279</v>
      </c>
      <c r="AA10">
        <v>52</v>
      </c>
      <c r="AC10">
        <v>1</v>
      </c>
      <c r="AD10">
        <v>1</v>
      </c>
      <c r="AF10" t="s">
        <v>112</v>
      </c>
      <c r="AG10">
        <v>0</v>
      </c>
      <c r="AM10" t="s">
        <v>93</v>
      </c>
      <c r="AN10">
        <v>1</v>
      </c>
      <c r="AO10">
        <v>1</v>
      </c>
      <c r="AP10">
        <v>1</v>
      </c>
      <c r="AQ10">
        <v>0.37755100000000003</v>
      </c>
      <c r="AR10">
        <v>0.37755098938999998</v>
      </c>
      <c r="AS10">
        <v>32875</v>
      </c>
      <c r="AT10">
        <v>0</v>
      </c>
      <c r="AU10">
        <v>32</v>
      </c>
      <c r="AW10">
        <v>1</v>
      </c>
      <c r="AX10">
        <v>1</v>
      </c>
      <c r="AY10">
        <v>1</v>
      </c>
      <c r="AZ10">
        <v>3.6501899999999998</v>
      </c>
      <c r="BA10" t="s">
        <v>191</v>
      </c>
      <c r="BB10" t="s">
        <v>198</v>
      </c>
      <c r="BC10">
        <v>30</v>
      </c>
      <c r="BD10">
        <v>1</v>
      </c>
      <c r="BE10" t="s">
        <v>112</v>
      </c>
      <c r="BF10">
        <v>0</v>
      </c>
      <c r="BG10" t="s">
        <v>232</v>
      </c>
      <c r="BH10" t="s">
        <v>280</v>
      </c>
      <c r="BI10">
        <v>0</v>
      </c>
      <c r="BJ10">
        <v>0</v>
      </c>
      <c r="BL10">
        <v>0</v>
      </c>
      <c r="BM10" t="s">
        <v>143</v>
      </c>
      <c r="BN10">
        <v>0</v>
      </c>
      <c r="BO10" s="1">
        <v>100</v>
      </c>
      <c r="BS10" t="s">
        <v>281</v>
      </c>
      <c r="BT10">
        <v>1</v>
      </c>
      <c r="BU10">
        <v>0</v>
      </c>
      <c r="CG10">
        <v>0</v>
      </c>
      <c r="CI10" t="str">
        <f t="shared" si="0"/>
        <v/>
      </c>
    </row>
    <row r="11" spans="1:99">
      <c r="A11" t="s">
        <v>577</v>
      </c>
      <c r="B11">
        <v>0.10024328506000001</v>
      </c>
      <c r="C11">
        <v>1.9999558E-4</v>
      </c>
      <c r="D11">
        <v>1910108</v>
      </c>
      <c r="E11">
        <v>3</v>
      </c>
      <c r="F11">
        <v>0</v>
      </c>
      <c r="G11">
        <v>0.41581800000000002</v>
      </c>
      <c r="H11" s="2">
        <v>0</v>
      </c>
      <c r="M11">
        <v>3</v>
      </c>
      <c r="N11">
        <v>0</v>
      </c>
      <c r="O11">
        <v>43.750934999999998</v>
      </c>
      <c r="P11">
        <v>1</v>
      </c>
      <c r="Q11">
        <v>958</v>
      </c>
      <c r="R11">
        <v>2019</v>
      </c>
      <c r="S11">
        <v>268</v>
      </c>
      <c r="T11">
        <v>0</v>
      </c>
      <c r="U11">
        <v>1</v>
      </c>
      <c r="V11" t="s">
        <v>92</v>
      </c>
      <c r="Y11">
        <v>0</v>
      </c>
      <c r="AA11">
        <v>209</v>
      </c>
      <c r="AC11">
        <v>0</v>
      </c>
      <c r="AD11">
        <v>0</v>
      </c>
      <c r="AG11">
        <v>3029</v>
      </c>
      <c r="AN11">
        <v>0</v>
      </c>
      <c r="AO11">
        <v>0</v>
      </c>
      <c r="AQ11">
        <v>0.316276</v>
      </c>
      <c r="AS11">
        <v>43099</v>
      </c>
      <c r="AT11">
        <v>0</v>
      </c>
      <c r="AU11">
        <v>28</v>
      </c>
      <c r="AV11">
        <v>1</v>
      </c>
      <c r="AX11">
        <v>1</v>
      </c>
      <c r="AY11">
        <v>0</v>
      </c>
      <c r="AZ11">
        <v>0</v>
      </c>
      <c r="BB11" t="s">
        <v>94</v>
      </c>
      <c r="BC11">
        <v>5500</v>
      </c>
      <c r="BD11">
        <v>0</v>
      </c>
      <c r="BF11">
        <v>0</v>
      </c>
      <c r="BI11">
        <v>0</v>
      </c>
      <c r="BJ11">
        <v>0</v>
      </c>
      <c r="BM11" t="s">
        <v>82</v>
      </c>
      <c r="BN11">
        <v>0</v>
      </c>
      <c r="BT11">
        <v>0</v>
      </c>
      <c r="BU11">
        <v>0</v>
      </c>
      <c r="CG11">
        <v>0</v>
      </c>
      <c r="CI11" t="str">
        <f t="shared" si="0"/>
        <v/>
      </c>
      <c r="CU11" t="s">
        <v>713</v>
      </c>
    </row>
    <row r="12" spans="1:99">
      <c r="A12" t="s">
        <v>367</v>
      </c>
      <c r="B12">
        <v>0.19972696502000001</v>
      </c>
      <c r="C12">
        <v>9.3096252E-4</v>
      </c>
      <c r="D12">
        <v>1910013</v>
      </c>
      <c r="E12">
        <v>22</v>
      </c>
      <c r="F12">
        <v>1</v>
      </c>
      <c r="G12">
        <v>0.20793500000000001</v>
      </c>
      <c r="H12" s="2">
        <v>438</v>
      </c>
      <c r="I12" s="1">
        <v>438</v>
      </c>
      <c r="M12">
        <v>0</v>
      </c>
      <c r="N12">
        <v>2</v>
      </c>
      <c r="O12">
        <v>35.733269</v>
      </c>
      <c r="P12">
        <v>1</v>
      </c>
      <c r="Q12">
        <v>4596</v>
      </c>
      <c r="R12">
        <v>7938</v>
      </c>
      <c r="S12">
        <v>1627</v>
      </c>
      <c r="T12">
        <v>0</v>
      </c>
      <c r="U12">
        <v>0</v>
      </c>
      <c r="V12" t="s">
        <v>92</v>
      </c>
      <c r="X12" t="s">
        <v>75</v>
      </c>
      <c r="Y12">
        <v>1</v>
      </c>
      <c r="AA12">
        <v>84</v>
      </c>
      <c r="AB12" s="1">
        <v>25.75</v>
      </c>
      <c r="AC12">
        <v>0</v>
      </c>
      <c r="AD12">
        <v>0</v>
      </c>
      <c r="AG12">
        <v>15165</v>
      </c>
      <c r="AH12" t="s">
        <v>76</v>
      </c>
      <c r="AI12" t="s">
        <v>76</v>
      </c>
      <c r="AJ12" t="s">
        <v>76</v>
      </c>
      <c r="AK12" t="s">
        <v>76</v>
      </c>
      <c r="AN12">
        <v>0</v>
      </c>
      <c r="AO12">
        <v>0</v>
      </c>
      <c r="AQ12">
        <v>0.303066</v>
      </c>
      <c r="AS12">
        <v>51434</v>
      </c>
      <c r="AT12">
        <v>1</v>
      </c>
      <c r="AU12">
        <v>23</v>
      </c>
      <c r="AW12">
        <v>1</v>
      </c>
      <c r="AX12">
        <v>1</v>
      </c>
      <c r="AY12">
        <v>0.35</v>
      </c>
      <c r="AZ12">
        <v>0.85157700000000003</v>
      </c>
      <c r="BA12" t="s">
        <v>77</v>
      </c>
      <c r="BB12" t="s">
        <v>78</v>
      </c>
      <c r="BC12">
        <v>46000</v>
      </c>
      <c r="BD12">
        <v>1</v>
      </c>
      <c r="BE12" t="s">
        <v>112</v>
      </c>
      <c r="BF12">
        <v>0</v>
      </c>
      <c r="BG12" t="s">
        <v>79</v>
      </c>
      <c r="BH12" t="s">
        <v>309</v>
      </c>
      <c r="BI12">
        <v>0</v>
      </c>
      <c r="BJ12">
        <v>1</v>
      </c>
      <c r="BK12" t="s">
        <v>368</v>
      </c>
      <c r="BM12" t="s">
        <v>143</v>
      </c>
      <c r="BN12">
        <v>0</v>
      </c>
      <c r="BO12" s="1">
        <v>73</v>
      </c>
      <c r="BS12" t="s">
        <v>369</v>
      </c>
      <c r="BT12">
        <v>1</v>
      </c>
      <c r="BU12">
        <v>0</v>
      </c>
      <c r="BV12" t="s">
        <v>638</v>
      </c>
      <c r="BX12" t="s">
        <v>610</v>
      </c>
      <c r="BY12">
        <v>35</v>
      </c>
      <c r="BZ12">
        <v>420</v>
      </c>
      <c r="CA12">
        <v>867</v>
      </c>
      <c r="CB12">
        <v>16.149999999999899</v>
      </c>
      <c r="CC12">
        <v>4402</v>
      </c>
      <c r="CD12">
        <v>82</v>
      </c>
      <c r="CE12">
        <v>0</v>
      </c>
      <c r="CF12">
        <v>0</v>
      </c>
      <c r="CG12">
        <v>99</v>
      </c>
      <c r="CH12">
        <v>1.84</v>
      </c>
      <c r="CI12">
        <f t="shared" si="0"/>
        <v>5368</v>
      </c>
      <c r="CJ12">
        <f>0.75*CI12</f>
        <v>4026</v>
      </c>
      <c r="CK12">
        <f>0.25*CI12</f>
        <v>1342</v>
      </c>
      <c r="CL12">
        <f>VLOOKUP(BV12,Demands!$B$1:$X$152,18,0)</f>
        <v>0</v>
      </c>
      <c r="CM12">
        <f t="shared" si="1"/>
        <v>1342</v>
      </c>
      <c r="CN12">
        <v>46300</v>
      </c>
      <c r="CO12">
        <v>81.790000000000006</v>
      </c>
      <c r="CP12">
        <v>81.59</v>
      </c>
      <c r="CQ12">
        <v>82.54</v>
      </c>
      <c r="CR12">
        <v>81.969999999999899</v>
      </c>
      <c r="CS12">
        <v>55155</v>
      </c>
      <c r="CT12">
        <v>14030.303029999901</v>
      </c>
      <c r="CU12" t="s">
        <v>713</v>
      </c>
    </row>
    <row r="13" spans="1:99">
      <c r="A13" t="s">
        <v>476</v>
      </c>
      <c r="B13">
        <v>2.9186437369999998E-2</v>
      </c>
      <c r="C13">
        <v>5.1134419999999998E-5</v>
      </c>
      <c r="D13">
        <v>1910012</v>
      </c>
      <c r="E13">
        <v>0</v>
      </c>
      <c r="F13">
        <v>0</v>
      </c>
      <c r="G13">
        <v>0.65333300000000005</v>
      </c>
      <c r="H13" s="2">
        <v>0</v>
      </c>
      <c r="M13">
        <v>3</v>
      </c>
      <c r="N13">
        <v>0</v>
      </c>
      <c r="O13">
        <v>35.433436999999998</v>
      </c>
      <c r="P13">
        <v>1</v>
      </c>
      <c r="Q13">
        <v>305</v>
      </c>
      <c r="R13">
        <v>658</v>
      </c>
      <c r="S13">
        <v>126</v>
      </c>
      <c r="T13">
        <v>0</v>
      </c>
      <c r="U13">
        <v>0</v>
      </c>
      <c r="V13" t="s">
        <v>74</v>
      </c>
      <c r="Y13">
        <v>0</v>
      </c>
      <c r="AA13">
        <v>135</v>
      </c>
      <c r="AC13">
        <v>0</v>
      </c>
      <c r="AD13">
        <v>1</v>
      </c>
      <c r="AE13">
        <v>1</v>
      </c>
      <c r="AF13" t="s">
        <v>74</v>
      </c>
      <c r="AG13">
        <v>998</v>
      </c>
      <c r="AN13">
        <v>0</v>
      </c>
      <c r="AO13">
        <v>0</v>
      </c>
      <c r="AQ13">
        <v>0.30561100000000002</v>
      </c>
      <c r="AS13">
        <v>50278</v>
      </c>
      <c r="AT13">
        <v>0</v>
      </c>
      <c r="AU13">
        <v>19</v>
      </c>
      <c r="AX13">
        <v>1</v>
      </c>
      <c r="AY13">
        <v>0</v>
      </c>
      <c r="AZ13">
        <v>0</v>
      </c>
      <c r="BB13" t="s">
        <v>125</v>
      </c>
      <c r="BC13">
        <v>1200</v>
      </c>
      <c r="BD13">
        <v>0</v>
      </c>
      <c r="BE13" t="s">
        <v>74</v>
      </c>
      <c r="BF13">
        <v>1</v>
      </c>
      <c r="BI13">
        <v>0</v>
      </c>
      <c r="BJ13">
        <v>0</v>
      </c>
      <c r="BM13" t="s">
        <v>133</v>
      </c>
      <c r="BN13">
        <v>0</v>
      </c>
      <c r="BT13">
        <v>0</v>
      </c>
      <c r="BU13">
        <v>0</v>
      </c>
      <c r="BV13" t="s">
        <v>644</v>
      </c>
      <c r="BX13" t="s">
        <v>610</v>
      </c>
      <c r="BY13">
        <v>27</v>
      </c>
      <c r="BZ13">
        <v>324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f>VLOOKUP(BV13,Demands!$B$1:$X$152,16,0)</f>
        <v>0</v>
      </c>
      <c r="CK13">
        <f>VLOOKUP(BV13,Demands!$B$1:$X$152,17,0)</f>
        <v>0</v>
      </c>
      <c r="CL13">
        <f>VLOOKUP(BV13,Demands!$B$1:$X$152,18,0)</f>
        <v>0</v>
      </c>
      <c r="CM13">
        <f t="shared" si="1"/>
        <v>0</v>
      </c>
      <c r="CS13">
        <v>55599</v>
      </c>
      <c r="CT13">
        <v>0</v>
      </c>
      <c r="CU13" t="s">
        <v>713</v>
      </c>
    </row>
    <row r="14" spans="1:99">
      <c r="A14" t="s">
        <v>89</v>
      </c>
      <c r="B14">
        <v>0.15919202389000001</v>
      </c>
      <c r="C14">
        <v>1.5733129000000001E-4</v>
      </c>
      <c r="D14">
        <v>1910018</v>
      </c>
      <c r="E14">
        <v>0</v>
      </c>
      <c r="F14">
        <v>1</v>
      </c>
      <c r="G14">
        <v>0.257081</v>
      </c>
      <c r="H14" s="2">
        <v>832.48999000000003</v>
      </c>
      <c r="I14" s="1">
        <v>832.49</v>
      </c>
      <c r="K14" t="s">
        <v>90</v>
      </c>
      <c r="L14" t="s">
        <v>91</v>
      </c>
      <c r="M14">
        <v>0</v>
      </c>
      <c r="N14">
        <v>1</v>
      </c>
      <c r="O14">
        <v>35.733269</v>
      </c>
      <c r="P14">
        <v>1</v>
      </c>
      <c r="Q14">
        <v>376</v>
      </c>
      <c r="R14">
        <v>1204</v>
      </c>
      <c r="S14">
        <v>330</v>
      </c>
      <c r="T14">
        <v>0</v>
      </c>
      <c r="U14">
        <v>0</v>
      </c>
      <c r="V14" t="s">
        <v>92</v>
      </c>
      <c r="W14">
        <v>0</v>
      </c>
      <c r="X14" t="s">
        <v>75</v>
      </c>
      <c r="Y14">
        <v>0</v>
      </c>
      <c r="Z14" t="s">
        <v>85</v>
      </c>
      <c r="AA14">
        <v>2</v>
      </c>
      <c r="AB14" s="1">
        <v>29.63</v>
      </c>
      <c r="AC14">
        <v>0</v>
      </c>
      <c r="AD14">
        <v>0</v>
      </c>
      <c r="AG14">
        <v>2327</v>
      </c>
      <c r="AH14" t="s">
        <v>76</v>
      </c>
      <c r="AI14" t="s">
        <v>76</v>
      </c>
      <c r="AJ14" t="s">
        <v>76</v>
      </c>
      <c r="AK14" t="s">
        <v>76</v>
      </c>
      <c r="AM14" t="s">
        <v>93</v>
      </c>
      <c r="AN14">
        <v>1</v>
      </c>
      <c r="AO14">
        <v>1</v>
      </c>
      <c r="AP14">
        <v>1</v>
      </c>
      <c r="AQ14">
        <v>0.161581</v>
      </c>
      <c r="AS14">
        <v>63644</v>
      </c>
      <c r="AT14">
        <v>1</v>
      </c>
      <c r="AU14">
        <v>23</v>
      </c>
      <c r="AV14">
        <v>1</v>
      </c>
      <c r="AX14">
        <v>1</v>
      </c>
      <c r="AY14">
        <v>0.43</v>
      </c>
      <c r="AZ14">
        <v>1.3080419999999999</v>
      </c>
      <c r="BA14" t="s">
        <v>77</v>
      </c>
      <c r="BB14" t="s">
        <v>94</v>
      </c>
      <c r="BC14">
        <v>5967</v>
      </c>
      <c r="BD14">
        <v>1</v>
      </c>
      <c r="BF14">
        <v>0</v>
      </c>
      <c r="BG14" t="s">
        <v>95</v>
      </c>
      <c r="BH14" t="s">
        <v>96</v>
      </c>
      <c r="BI14">
        <v>0</v>
      </c>
      <c r="BJ14">
        <v>1</v>
      </c>
      <c r="BK14" t="s">
        <v>97</v>
      </c>
      <c r="BL14">
        <v>0</v>
      </c>
      <c r="BM14" t="s">
        <v>82</v>
      </c>
      <c r="BN14">
        <v>0</v>
      </c>
      <c r="BO14" s="1">
        <v>69.37</v>
      </c>
      <c r="BP14" s="1">
        <v>2.21</v>
      </c>
      <c r="BQ14" t="s">
        <v>98</v>
      </c>
      <c r="BS14" t="s">
        <v>99</v>
      </c>
      <c r="BT14">
        <v>1</v>
      </c>
      <c r="BU14">
        <v>0</v>
      </c>
      <c r="BV14" t="s">
        <v>89</v>
      </c>
      <c r="BX14" t="s">
        <v>606</v>
      </c>
      <c r="BY14">
        <v>76.290000000000006</v>
      </c>
      <c r="BZ14">
        <v>915.48</v>
      </c>
      <c r="CA14">
        <v>0</v>
      </c>
      <c r="CB14">
        <v>0</v>
      </c>
      <c r="CC14">
        <v>672.39999999999895</v>
      </c>
      <c r="CD14">
        <v>100</v>
      </c>
      <c r="CE14">
        <v>0</v>
      </c>
      <c r="CF14">
        <v>0</v>
      </c>
      <c r="CG14">
        <v>0</v>
      </c>
      <c r="CH14">
        <v>0</v>
      </c>
      <c r="CI14">
        <f t="shared" ref="CI14:CI45" si="2">IF(CA14+CC14+CE14+CG14=0,"",INT(CA14+CC14+CE14+CG14))</f>
        <v>672</v>
      </c>
      <c r="CJ14">
        <f>0.75*CI14</f>
        <v>504</v>
      </c>
      <c r="CK14">
        <f>0.25*CI14</f>
        <v>168</v>
      </c>
      <c r="CL14">
        <f>VLOOKUP(BV14,Demands!$B$1:$X$152,18,0)</f>
        <v>0</v>
      </c>
      <c r="CM14">
        <f t="shared" si="1"/>
        <v>168</v>
      </c>
      <c r="CS14">
        <v>58347</v>
      </c>
      <c r="CT14">
        <v>0</v>
      </c>
      <c r="CU14" t="s">
        <v>713</v>
      </c>
    </row>
    <row r="15" spans="1:99">
      <c r="A15" t="s">
        <v>571</v>
      </c>
      <c r="B15">
        <v>1.5927550249999999E-2</v>
      </c>
      <c r="C15">
        <v>1.524294E-5</v>
      </c>
      <c r="D15">
        <v>1900107</v>
      </c>
      <c r="E15">
        <v>0</v>
      </c>
      <c r="F15">
        <v>0</v>
      </c>
      <c r="G15">
        <v>0.10012699999999999</v>
      </c>
      <c r="H15" s="2">
        <v>0</v>
      </c>
      <c r="M15">
        <v>3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92</v>
      </c>
      <c r="Y15">
        <v>0</v>
      </c>
      <c r="AA15">
        <v>206</v>
      </c>
      <c r="AC15">
        <v>0</v>
      </c>
      <c r="AD15">
        <v>0</v>
      </c>
      <c r="AG15">
        <v>0</v>
      </c>
      <c r="AN15">
        <v>0</v>
      </c>
      <c r="AO15">
        <v>0</v>
      </c>
      <c r="AQ15">
        <v>0.149533</v>
      </c>
      <c r="AR15">
        <v>0.14953270555000001</v>
      </c>
      <c r="AS15">
        <v>94680</v>
      </c>
      <c r="AT15">
        <v>0</v>
      </c>
      <c r="AU15">
        <v>36</v>
      </c>
      <c r="AX15">
        <v>1</v>
      </c>
      <c r="AY15">
        <v>0</v>
      </c>
      <c r="AZ15">
        <v>0</v>
      </c>
      <c r="BB15" t="s">
        <v>198</v>
      </c>
      <c r="BC15">
        <v>150</v>
      </c>
      <c r="BD15">
        <v>0</v>
      </c>
      <c r="BF15">
        <v>0</v>
      </c>
      <c r="BI15">
        <v>0</v>
      </c>
      <c r="BJ15">
        <v>0</v>
      </c>
      <c r="BM15" t="s">
        <v>457</v>
      </c>
      <c r="BN15">
        <v>0</v>
      </c>
      <c r="BR15">
        <v>1</v>
      </c>
      <c r="BT15">
        <v>0</v>
      </c>
      <c r="BU15">
        <v>0</v>
      </c>
      <c r="CG15">
        <v>0</v>
      </c>
      <c r="CI15" t="str">
        <f t="shared" si="2"/>
        <v/>
      </c>
      <c r="CU15" t="s">
        <v>726</v>
      </c>
    </row>
    <row r="16" spans="1:99">
      <c r="A16" t="s">
        <v>245</v>
      </c>
      <c r="B16">
        <v>0.31425541908999999</v>
      </c>
      <c r="C16">
        <v>1.60069328E-3</v>
      </c>
      <c r="D16">
        <v>1910156</v>
      </c>
      <c r="E16">
        <v>101</v>
      </c>
      <c r="F16">
        <v>1</v>
      </c>
      <c r="G16">
        <v>0.17152899999999999</v>
      </c>
      <c r="H16" s="2">
        <v>1177.1400149999999</v>
      </c>
      <c r="I16" s="1">
        <v>1177.1400000000001</v>
      </c>
      <c r="M16">
        <v>1</v>
      </c>
      <c r="N16">
        <v>2</v>
      </c>
      <c r="O16">
        <v>0</v>
      </c>
      <c r="P16">
        <v>1</v>
      </c>
      <c r="Q16">
        <v>4047</v>
      </c>
      <c r="R16">
        <v>3209</v>
      </c>
      <c r="S16">
        <v>4388</v>
      </c>
      <c r="T16">
        <v>0</v>
      </c>
      <c r="U16">
        <v>0</v>
      </c>
      <c r="V16" t="s">
        <v>92</v>
      </c>
      <c r="X16" t="s">
        <v>75</v>
      </c>
      <c r="Y16">
        <v>1</v>
      </c>
      <c r="AA16">
        <v>38</v>
      </c>
      <c r="AB16" s="1">
        <v>42.51</v>
      </c>
      <c r="AC16">
        <v>0</v>
      </c>
      <c r="AD16">
        <v>0</v>
      </c>
      <c r="AG16">
        <v>19619</v>
      </c>
      <c r="AH16" t="s">
        <v>76</v>
      </c>
      <c r="AI16" t="s">
        <v>76</v>
      </c>
      <c r="AJ16" t="s">
        <v>76</v>
      </c>
      <c r="AK16" t="s">
        <v>76</v>
      </c>
      <c r="AN16">
        <v>0</v>
      </c>
      <c r="AO16">
        <v>0</v>
      </c>
      <c r="AQ16">
        <v>0.20627999999999999</v>
      </c>
      <c r="AS16">
        <v>153260</v>
      </c>
      <c r="AT16">
        <v>1</v>
      </c>
      <c r="AU16">
        <v>6</v>
      </c>
      <c r="AV16">
        <v>1</v>
      </c>
      <c r="AX16">
        <v>0</v>
      </c>
      <c r="AY16">
        <v>0.22</v>
      </c>
      <c r="AZ16">
        <v>0.76806700000000006</v>
      </c>
      <c r="BA16" t="s">
        <v>77</v>
      </c>
      <c r="BB16" t="s">
        <v>78</v>
      </c>
      <c r="BC16">
        <v>44290</v>
      </c>
      <c r="BD16">
        <v>1</v>
      </c>
      <c r="BE16" t="s">
        <v>74</v>
      </c>
      <c r="BF16">
        <v>0</v>
      </c>
      <c r="BG16" t="s">
        <v>79</v>
      </c>
      <c r="BH16" t="s">
        <v>246</v>
      </c>
      <c r="BI16">
        <v>0.4</v>
      </c>
      <c r="BJ16">
        <v>1</v>
      </c>
      <c r="BK16" t="s">
        <v>247</v>
      </c>
      <c r="BM16" t="s">
        <v>82</v>
      </c>
      <c r="BN16">
        <v>5</v>
      </c>
      <c r="BO16" s="1">
        <v>196.19</v>
      </c>
      <c r="BS16" t="s">
        <v>248</v>
      </c>
      <c r="BT16">
        <v>1</v>
      </c>
      <c r="BU16">
        <v>2</v>
      </c>
      <c r="BV16" t="s">
        <v>646</v>
      </c>
      <c r="BW16" t="s">
        <v>75</v>
      </c>
      <c r="BX16" t="s">
        <v>606</v>
      </c>
      <c r="BY16">
        <v>96.75</v>
      </c>
      <c r="BZ16">
        <v>1161</v>
      </c>
      <c r="CA16">
        <v>11801</v>
      </c>
      <c r="CB16">
        <v>90</v>
      </c>
      <c r="CC16">
        <v>1311</v>
      </c>
      <c r="CD16">
        <v>10</v>
      </c>
      <c r="CE16">
        <v>0</v>
      </c>
      <c r="CF16">
        <v>0</v>
      </c>
      <c r="CG16">
        <v>0</v>
      </c>
      <c r="CH16">
        <v>0</v>
      </c>
      <c r="CI16">
        <f t="shared" si="2"/>
        <v>13112</v>
      </c>
      <c r="CJ16">
        <f>VLOOKUP(BV16,Demands!$B$1:$X$152,16,0)</f>
        <v>7734</v>
      </c>
      <c r="CK16">
        <f>VLOOKUP(BV16,Demands!$B$1:$X$152,17,0)</f>
        <v>2439</v>
      </c>
      <c r="CL16">
        <f>VLOOKUP(BV16,Demands!$B$1:$X$152,18,0)</f>
        <v>0</v>
      </c>
      <c r="CM16">
        <f t="shared" si="1"/>
        <v>2439</v>
      </c>
      <c r="CN16">
        <v>42157</v>
      </c>
      <c r="CO16">
        <v>147.5</v>
      </c>
      <c r="CP16">
        <v>157.5</v>
      </c>
      <c r="CQ16">
        <v>165.599999999999</v>
      </c>
      <c r="CR16">
        <v>156.87</v>
      </c>
      <c r="CS16">
        <v>98365</v>
      </c>
      <c r="CT16">
        <v>6691.5873019999899</v>
      </c>
      <c r="CU16" t="s">
        <v>726</v>
      </c>
    </row>
    <row r="17" spans="1:99">
      <c r="A17" t="s">
        <v>481</v>
      </c>
      <c r="B17">
        <v>5.3461449389999999E-2</v>
      </c>
      <c r="C17">
        <v>1.2276305000000001E-4</v>
      </c>
      <c r="D17">
        <v>1900075</v>
      </c>
      <c r="E17">
        <v>0</v>
      </c>
      <c r="F17">
        <v>0</v>
      </c>
      <c r="G17">
        <v>0.121463</v>
      </c>
      <c r="H17" s="2">
        <v>0</v>
      </c>
      <c r="M17">
        <v>3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112</v>
      </c>
      <c r="Y17">
        <v>0</v>
      </c>
      <c r="AA17">
        <v>139</v>
      </c>
      <c r="AC17">
        <v>1</v>
      </c>
      <c r="AD17">
        <v>1</v>
      </c>
      <c r="AF17" t="s">
        <v>112</v>
      </c>
      <c r="AG17">
        <v>0</v>
      </c>
      <c r="AN17">
        <v>0</v>
      </c>
      <c r="AO17">
        <v>0</v>
      </c>
      <c r="AQ17">
        <v>0.228963</v>
      </c>
      <c r="AR17">
        <v>0.22896282374999999</v>
      </c>
      <c r="AS17">
        <v>49545</v>
      </c>
      <c r="AT17">
        <v>0</v>
      </c>
      <c r="AU17">
        <v>26</v>
      </c>
      <c r="AW17">
        <v>1</v>
      </c>
      <c r="AX17">
        <v>1</v>
      </c>
      <c r="AY17">
        <v>0</v>
      </c>
      <c r="AZ17">
        <v>0</v>
      </c>
      <c r="BB17" t="s">
        <v>198</v>
      </c>
      <c r="BC17">
        <v>93</v>
      </c>
      <c r="BD17">
        <v>0</v>
      </c>
      <c r="BE17" t="s">
        <v>112</v>
      </c>
      <c r="BF17">
        <v>0</v>
      </c>
      <c r="BI17">
        <v>0</v>
      </c>
      <c r="BJ17">
        <v>0</v>
      </c>
      <c r="BM17" t="s">
        <v>143</v>
      </c>
      <c r="BN17">
        <v>0</v>
      </c>
      <c r="BT17">
        <v>0</v>
      </c>
      <c r="BU17">
        <v>0</v>
      </c>
      <c r="CG17">
        <v>0</v>
      </c>
      <c r="CI17" t="str">
        <f t="shared" si="2"/>
        <v/>
      </c>
    </row>
    <row r="18" spans="1:99">
      <c r="A18" t="s">
        <v>505</v>
      </c>
      <c r="B18">
        <v>9.3279576400000005E-3</v>
      </c>
      <c r="C18">
        <v>4.0789199999999997E-6</v>
      </c>
      <c r="D18">
        <v>1900806</v>
      </c>
      <c r="E18">
        <v>0</v>
      </c>
      <c r="F18">
        <v>0</v>
      </c>
      <c r="G18">
        <v>0.23375499999999999</v>
      </c>
      <c r="H18" s="2">
        <v>0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 t="s">
        <v>112</v>
      </c>
      <c r="Y18">
        <v>0</v>
      </c>
      <c r="AA18">
        <v>157</v>
      </c>
      <c r="AC18">
        <v>1</v>
      </c>
      <c r="AD18">
        <v>1</v>
      </c>
      <c r="AF18" t="s">
        <v>112</v>
      </c>
      <c r="AG18">
        <v>0</v>
      </c>
      <c r="AN18">
        <v>0</v>
      </c>
      <c r="AO18">
        <v>0</v>
      </c>
      <c r="AQ18">
        <v>0.41833799999999999</v>
      </c>
      <c r="AR18">
        <v>0.41833811997999998</v>
      </c>
      <c r="AS18">
        <v>35995</v>
      </c>
      <c r="AT18">
        <v>0</v>
      </c>
      <c r="AU18">
        <v>36</v>
      </c>
      <c r="AX18">
        <v>1</v>
      </c>
      <c r="AY18">
        <v>0</v>
      </c>
      <c r="AZ18">
        <v>0</v>
      </c>
      <c r="BB18" t="s">
        <v>198</v>
      </c>
      <c r="BC18">
        <v>200</v>
      </c>
      <c r="BD18">
        <v>0</v>
      </c>
      <c r="BE18" t="s">
        <v>112</v>
      </c>
      <c r="BF18">
        <v>1</v>
      </c>
      <c r="BI18">
        <v>0</v>
      </c>
      <c r="BJ18">
        <v>0</v>
      </c>
      <c r="BM18" t="s">
        <v>200</v>
      </c>
      <c r="BN18">
        <v>0</v>
      </c>
      <c r="BT18">
        <v>0</v>
      </c>
      <c r="BU18">
        <v>0</v>
      </c>
      <c r="CG18">
        <v>0</v>
      </c>
      <c r="CI18" t="str">
        <f t="shared" si="2"/>
        <v/>
      </c>
      <c r="CU18" t="s">
        <v>709</v>
      </c>
    </row>
    <row r="19" spans="1:99">
      <c r="A19" t="s">
        <v>538</v>
      </c>
      <c r="B19">
        <v>3.6924604099999999E-3</v>
      </c>
      <c r="C19">
        <v>6.9029999999999998E-7</v>
      </c>
      <c r="D19">
        <v>1900055</v>
      </c>
      <c r="E19">
        <v>0</v>
      </c>
      <c r="F19">
        <v>0</v>
      </c>
      <c r="G19">
        <v>0.105217</v>
      </c>
      <c r="H19" s="2">
        <v>0</v>
      </c>
      <c r="M19">
        <v>3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112</v>
      </c>
      <c r="Y19">
        <v>0</v>
      </c>
      <c r="AA19">
        <v>181</v>
      </c>
      <c r="AC19">
        <v>1</v>
      </c>
      <c r="AD19">
        <v>1</v>
      </c>
      <c r="AF19" t="s">
        <v>112</v>
      </c>
      <c r="AG19">
        <v>0</v>
      </c>
      <c r="AN19">
        <v>0</v>
      </c>
      <c r="AO19">
        <v>0</v>
      </c>
      <c r="AQ19">
        <v>0.161468</v>
      </c>
      <c r="AR19">
        <v>0.16146789490999999</v>
      </c>
      <c r="AS19">
        <v>67917</v>
      </c>
      <c r="AT19">
        <v>0</v>
      </c>
      <c r="AU19">
        <v>35</v>
      </c>
      <c r="AX19">
        <v>1</v>
      </c>
      <c r="AY19">
        <v>0</v>
      </c>
      <c r="AZ19">
        <v>0</v>
      </c>
      <c r="BB19" t="s">
        <v>198</v>
      </c>
      <c r="BC19">
        <v>40</v>
      </c>
      <c r="BD19">
        <v>0</v>
      </c>
      <c r="BE19" t="s">
        <v>112</v>
      </c>
      <c r="BF19">
        <v>1</v>
      </c>
      <c r="BI19">
        <v>0</v>
      </c>
      <c r="BJ19">
        <v>0</v>
      </c>
      <c r="BM19" t="s">
        <v>200</v>
      </c>
      <c r="BN19">
        <v>0</v>
      </c>
      <c r="BT19">
        <v>0</v>
      </c>
      <c r="BU19">
        <v>0</v>
      </c>
      <c r="CG19">
        <v>0</v>
      </c>
      <c r="CI19" t="str">
        <f t="shared" si="2"/>
        <v/>
      </c>
    </row>
    <row r="20" spans="1:99">
      <c r="A20" t="s">
        <v>342</v>
      </c>
      <c r="B20">
        <v>0.30790497828000002</v>
      </c>
      <c r="C20">
        <v>4.37344308E-3</v>
      </c>
      <c r="D20">
        <v>1910179</v>
      </c>
      <c r="E20">
        <v>71</v>
      </c>
      <c r="F20">
        <v>1</v>
      </c>
      <c r="G20">
        <v>0.17150699999999999</v>
      </c>
      <c r="H20" s="2">
        <v>768.64001499999995</v>
      </c>
      <c r="I20" s="1">
        <v>768.64</v>
      </c>
      <c r="K20" t="s">
        <v>343</v>
      </c>
      <c r="L20" t="s">
        <v>108</v>
      </c>
      <c r="M20">
        <v>1</v>
      </c>
      <c r="N20">
        <v>1</v>
      </c>
      <c r="O20">
        <v>32.867885999999999</v>
      </c>
      <c r="P20">
        <v>1</v>
      </c>
      <c r="Q20">
        <v>9478</v>
      </c>
      <c r="R20">
        <v>10877</v>
      </c>
      <c r="S20">
        <v>7033</v>
      </c>
      <c r="T20">
        <v>0</v>
      </c>
      <c r="U20">
        <v>0</v>
      </c>
      <c r="V20" t="s">
        <v>92</v>
      </c>
      <c r="W20">
        <v>1</v>
      </c>
      <c r="X20" t="s">
        <v>75</v>
      </c>
      <c r="Y20">
        <v>1</v>
      </c>
      <c r="Z20" t="s">
        <v>85</v>
      </c>
      <c r="AA20">
        <v>73</v>
      </c>
      <c r="AB20" s="1">
        <v>11.16</v>
      </c>
      <c r="AC20">
        <v>0</v>
      </c>
      <c r="AD20">
        <v>0</v>
      </c>
      <c r="AG20">
        <v>40988</v>
      </c>
      <c r="AH20" t="s">
        <v>76</v>
      </c>
      <c r="AI20" t="s">
        <v>76</v>
      </c>
      <c r="AJ20" t="s">
        <v>76</v>
      </c>
      <c r="AK20" t="s">
        <v>76</v>
      </c>
      <c r="AM20" t="s">
        <v>93</v>
      </c>
      <c r="AN20">
        <v>1</v>
      </c>
      <c r="AO20">
        <v>1</v>
      </c>
      <c r="AP20">
        <v>0</v>
      </c>
      <c r="AQ20">
        <v>0.231238</v>
      </c>
      <c r="AS20">
        <v>81162</v>
      </c>
      <c r="AT20">
        <v>1</v>
      </c>
      <c r="AU20">
        <v>28</v>
      </c>
      <c r="AV20">
        <v>1</v>
      </c>
      <c r="AX20">
        <v>0</v>
      </c>
      <c r="AY20">
        <v>0.17</v>
      </c>
      <c r="AZ20">
        <v>0.947044</v>
      </c>
      <c r="BA20" t="s">
        <v>77</v>
      </c>
      <c r="BB20" t="s">
        <v>101</v>
      </c>
      <c r="BC20">
        <v>104427</v>
      </c>
      <c r="BD20">
        <v>1</v>
      </c>
      <c r="BF20">
        <v>0</v>
      </c>
      <c r="BG20" t="s">
        <v>79</v>
      </c>
      <c r="BH20" t="s">
        <v>344</v>
      </c>
      <c r="BI20">
        <v>0.88888900000000004</v>
      </c>
      <c r="BJ20">
        <v>1</v>
      </c>
      <c r="BK20" t="s">
        <v>345</v>
      </c>
      <c r="BL20">
        <v>1</v>
      </c>
      <c r="BM20" t="s">
        <v>82</v>
      </c>
      <c r="BN20">
        <v>9</v>
      </c>
      <c r="BO20" s="1">
        <v>64.05</v>
      </c>
      <c r="BP20" s="1">
        <v>1.74</v>
      </c>
      <c r="BQ20" t="s">
        <v>98</v>
      </c>
      <c r="BS20" t="s">
        <v>346</v>
      </c>
      <c r="BT20">
        <v>1</v>
      </c>
      <c r="BU20">
        <v>8</v>
      </c>
      <c r="BV20" t="s">
        <v>617</v>
      </c>
      <c r="BW20" t="s">
        <v>75</v>
      </c>
      <c r="BX20" t="s">
        <v>606</v>
      </c>
      <c r="BY20">
        <v>67.19</v>
      </c>
      <c r="BZ20">
        <v>806.28</v>
      </c>
      <c r="CA20">
        <v>9886</v>
      </c>
      <c r="CB20">
        <v>45.32</v>
      </c>
      <c r="CC20">
        <v>9917</v>
      </c>
      <c r="CD20">
        <v>45.46</v>
      </c>
      <c r="CE20">
        <v>0</v>
      </c>
      <c r="CF20">
        <v>0</v>
      </c>
      <c r="CG20">
        <v>2010</v>
      </c>
      <c r="CH20">
        <v>9.2100000000000009</v>
      </c>
      <c r="CI20">
        <f t="shared" si="2"/>
        <v>21813</v>
      </c>
      <c r="CJ20">
        <f>VLOOKUP(BV20,Demands!$B$1:$X$152,16,0)</f>
        <v>12690</v>
      </c>
      <c r="CK20">
        <f>VLOOKUP(BV20,Demands!$B$1:$X$152,17,0)</f>
        <v>3409</v>
      </c>
      <c r="CL20">
        <f>VLOOKUP(BV20,Demands!$B$1:$X$152,18,0)</f>
        <v>660</v>
      </c>
      <c r="CM20">
        <f t="shared" si="1"/>
        <v>4069</v>
      </c>
      <c r="CN20">
        <v>106084</v>
      </c>
      <c r="CO20">
        <v>97.12</v>
      </c>
      <c r="CP20">
        <v>93.629999999999896</v>
      </c>
      <c r="CQ20">
        <v>94.739999999999895</v>
      </c>
      <c r="CR20">
        <v>95.159999999999897</v>
      </c>
      <c r="CS20">
        <v>61425</v>
      </c>
      <c r="CT20">
        <v>6132.0231210000002</v>
      </c>
      <c r="CU20" t="s">
        <v>711</v>
      </c>
    </row>
    <row r="21" spans="1:99">
      <c r="A21" t="s">
        <v>562</v>
      </c>
      <c r="B21">
        <v>0.13045871355999999</v>
      </c>
      <c r="C21">
        <v>5.2778498999999995E-4</v>
      </c>
      <c r="D21">
        <v>1910022</v>
      </c>
      <c r="E21">
        <v>0</v>
      </c>
      <c r="F21">
        <v>0</v>
      </c>
      <c r="G21">
        <v>1.1129E-2</v>
      </c>
      <c r="H21" s="2">
        <v>0</v>
      </c>
      <c r="M21">
        <v>3</v>
      </c>
      <c r="N21">
        <v>0</v>
      </c>
      <c r="O21">
        <v>35.658562000000003</v>
      </c>
      <c r="P21">
        <v>1</v>
      </c>
      <c r="Q21">
        <v>93</v>
      </c>
      <c r="R21">
        <v>201</v>
      </c>
      <c r="S21">
        <v>70</v>
      </c>
      <c r="T21">
        <v>0</v>
      </c>
      <c r="U21">
        <v>0</v>
      </c>
      <c r="V21" t="s">
        <v>92</v>
      </c>
      <c r="Y21">
        <v>0</v>
      </c>
      <c r="AA21">
        <v>197</v>
      </c>
      <c r="AC21">
        <v>0</v>
      </c>
      <c r="AD21">
        <v>0</v>
      </c>
      <c r="AG21">
        <v>431</v>
      </c>
      <c r="AN21">
        <v>0</v>
      </c>
      <c r="AO21">
        <v>0</v>
      </c>
      <c r="AQ21">
        <v>0.215777</v>
      </c>
      <c r="AS21">
        <v>62047</v>
      </c>
      <c r="AT21">
        <v>0</v>
      </c>
      <c r="AU21">
        <v>37</v>
      </c>
      <c r="AX21">
        <v>0</v>
      </c>
      <c r="AY21">
        <v>0</v>
      </c>
      <c r="AZ21">
        <v>0</v>
      </c>
      <c r="BB21" t="s">
        <v>78</v>
      </c>
      <c r="BC21">
        <v>24350</v>
      </c>
      <c r="BD21">
        <v>0</v>
      </c>
      <c r="BE21" t="s">
        <v>112</v>
      </c>
      <c r="BF21">
        <v>1</v>
      </c>
      <c r="BI21">
        <v>1</v>
      </c>
      <c r="BJ21">
        <v>0</v>
      </c>
      <c r="BM21" t="s">
        <v>200</v>
      </c>
      <c r="BN21">
        <v>1</v>
      </c>
      <c r="BT21">
        <v>0</v>
      </c>
      <c r="BU21">
        <v>1</v>
      </c>
      <c r="BV21" t="s">
        <v>619</v>
      </c>
      <c r="BX21" t="s">
        <v>612</v>
      </c>
      <c r="BY21">
        <v>0</v>
      </c>
      <c r="BZ21">
        <v>0</v>
      </c>
      <c r="CG21">
        <v>0</v>
      </c>
      <c r="CI21" t="str">
        <f t="shared" si="2"/>
        <v/>
      </c>
      <c r="CJ21">
        <f>VLOOKUP(BV21,Demands!$B$1:$X$152,16,0)</f>
        <v>0</v>
      </c>
      <c r="CK21">
        <f>VLOOKUP(BV21,Demands!$B$1:$X$152,17,0)</f>
        <v>0</v>
      </c>
      <c r="CL21">
        <f>VLOOKUP(BV21,Demands!$B$1:$X$152,18,0)</f>
        <v>0</v>
      </c>
      <c r="CM21">
        <f t="shared" si="1"/>
        <v>0</v>
      </c>
      <c r="CS21">
        <v>67094</v>
      </c>
      <c r="CT21">
        <v>0</v>
      </c>
      <c r="CU21" t="s">
        <v>716</v>
      </c>
    </row>
    <row r="22" spans="1:99">
      <c r="A22" t="s">
        <v>241</v>
      </c>
      <c r="B22">
        <v>0.26631469691999998</v>
      </c>
      <c r="C22">
        <v>2.5321798699999998E-3</v>
      </c>
      <c r="D22">
        <v>1910186</v>
      </c>
      <c r="E22">
        <v>0</v>
      </c>
      <c r="F22">
        <v>1</v>
      </c>
      <c r="G22">
        <v>0.208005</v>
      </c>
      <c r="H22" s="2">
        <v>743.89001499999995</v>
      </c>
      <c r="I22" s="1">
        <v>743.89</v>
      </c>
      <c r="K22" t="s">
        <v>128</v>
      </c>
      <c r="L22" t="s">
        <v>129</v>
      </c>
      <c r="M22">
        <v>1</v>
      </c>
      <c r="N22">
        <v>1</v>
      </c>
      <c r="O22">
        <v>40.237965000000003</v>
      </c>
      <c r="P22">
        <v>1</v>
      </c>
      <c r="Q22">
        <v>2291</v>
      </c>
      <c r="R22">
        <v>3714</v>
      </c>
      <c r="S22">
        <v>2221</v>
      </c>
      <c r="T22">
        <v>0</v>
      </c>
      <c r="U22">
        <v>0</v>
      </c>
      <c r="V22" t="s">
        <v>92</v>
      </c>
      <c r="W22">
        <v>0</v>
      </c>
      <c r="X22" t="s">
        <v>75</v>
      </c>
      <c r="Y22">
        <v>1</v>
      </c>
      <c r="Z22" t="s">
        <v>85</v>
      </c>
      <c r="AA22">
        <v>35</v>
      </c>
      <c r="AB22" s="1">
        <v>8.5500000000000007</v>
      </c>
      <c r="AC22">
        <v>0</v>
      </c>
      <c r="AD22">
        <v>0</v>
      </c>
      <c r="AG22">
        <v>9318</v>
      </c>
      <c r="AH22" t="s">
        <v>76</v>
      </c>
      <c r="AI22" t="s">
        <v>76</v>
      </c>
      <c r="AJ22" t="s">
        <v>76</v>
      </c>
      <c r="AK22" t="s">
        <v>85</v>
      </c>
      <c r="AM22" t="s">
        <v>130</v>
      </c>
      <c r="AN22">
        <v>1</v>
      </c>
      <c r="AO22">
        <v>1</v>
      </c>
      <c r="AP22">
        <v>1</v>
      </c>
      <c r="AQ22">
        <v>0.245868</v>
      </c>
      <c r="AS22">
        <v>75995</v>
      </c>
      <c r="AT22">
        <v>1</v>
      </c>
      <c r="AU22">
        <v>40</v>
      </c>
      <c r="AX22">
        <v>1</v>
      </c>
      <c r="AY22">
        <v>0.14000000000000001</v>
      </c>
      <c r="AZ22">
        <v>0.97886700000000004</v>
      </c>
      <c r="BA22" t="s">
        <v>77</v>
      </c>
      <c r="BB22" t="s">
        <v>78</v>
      </c>
      <c r="BC22">
        <v>28533</v>
      </c>
      <c r="BD22">
        <v>1</v>
      </c>
      <c r="BE22" t="s">
        <v>112</v>
      </c>
      <c r="BF22">
        <v>1</v>
      </c>
      <c r="BG22" t="s">
        <v>79</v>
      </c>
      <c r="BH22" t="s">
        <v>131</v>
      </c>
      <c r="BI22">
        <v>0</v>
      </c>
      <c r="BJ22">
        <v>1</v>
      </c>
      <c r="BK22" t="s">
        <v>132</v>
      </c>
      <c r="BL22">
        <v>0</v>
      </c>
      <c r="BM22" t="s">
        <v>133</v>
      </c>
      <c r="BN22">
        <v>0</v>
      </c>
      <c r="BO22" s="1">
        <v>61.07</v>
      </c>
      <c r="BP22" s="1">
        <v>0.43</v>
      </c>
      <c r="BQ22" t="s">
        <v>98</v>
      </c>
      <c r="BS22" t="s">
        <v>134</v>
      </c>
      <c r="BT22">
        <v>1</v>
      </c>
      <c r="BU22">
        <v>0</v>
      </c>
      <c r="BV22" s="3" t="s">
        <v>639</v>
      </c>
      <c r="BW22" s="3"/>
      <c r="BX22" s="3" t="s">
        <v>604</v>
      </c>
      <c r="BY22" s="3">
        <v>62.4</v>
      </c>
      <c r="BZ22" s="3">
        <v>748.8</v>
      </c>
      <c r="CA22" s="3">
        <v>1909</v>
      </c>
      <c r="CB22" s="3">
        <v>9.4</v>
      </c>
      <c r="CC22" s="3">
        <v>16731</v>
      </c>
      <c r="CD22" s="3">
        <v>82.37</v>
      </c>
      <c r="CE22" s="3">
        <v>1672</v>
      </c>
      <c r="CF22" s="3">
        <v>8.23</v>
      </c>
      <c r="CG22" s="3">
        <v>0</v>
      </c>
      <c r="CH22" s="3">
        <v>0</v>
      </c>
      <c r="CI22">
        <f t="shared" si="2"/>
        <v>20312</v>
      </c>
      <c r="CJ22">
        <v>14519</v>
      </c>
      <c r="CK22">
        <v>2888</v>
      </c>
      <c r="CL22">
        <v>0</v>
      </c>
      <c r="CM22">
        <v>2888</v>
      </c>
      <c r="CN22" s="3">
        <v>102889</v>
      </c>
      <c r="CO22" s="3">
        <v>125</v>
      </c>
      <c r="CP22" s="3">
        <v>125</v>
      </c>
      <c r="CQ22" s="3">
        <v>130</v>
      </c>
      <c r="CR22" s="3">
        <v>126.67</v>
      </c>
      <c r="CS22" s="3">
        <v>69712</v>
      </c>
      <c r="CT22" s="3">
        <v>5303.5567010000004</v>
      </c>
      <c r="CU22" t="s">
        <v>709</v>
      </c>
    </row>
    <row r="23" spans="1:99">
      <c r="A23" t="s">
        <v>127</v>
      </c>
      <c r="B23">
        <v>0.19211078089</v>
      </c>
      <c r="C23">
        <v>8.1213629999999997E-4</v>
      </c>
      <c r="D23">
        <v>1910052</v>
      </c>
      <c r="E23">
        <v>0</v>
      </c>
      <c r="F23">
        <v>1</v>
      </c>
      <c r="G23">
        <v>0.16050600000000001</v>
      </c>
      <c r="H23" s="2">
        <v>914.90997300000004</v>
      </c>
      <c r="I23" s="1">
        <v>914.91</v>
      </c>
      <c r="K23" t="s">
        <v>128</v>
      </c>
      <c r="L23" t="s">
        <v>129</v>
      </c>
      <c r="M23">
        <v>1</v>
      </c>
      <c r="N23">
        <v>1</v>
      </c>
      <c r="O23">
        <v>0</v>
      </c>
      <c r="P23">
        <v>1</v>
      </c>
      <c r="Q23">
        <v>1453</v>
      </c>
      <c r="R23">
        <v>1467</v>
      </c>
      <c r="S23">
        <v>2328</v>
      </c>
      <c r="T23">
        <v>0</v>
      </c>
      <c r="U23">
        <v>0</v>
      </c>
      <c r="V23" t="s">
        <v>92</v>
      </c>
      <c r="W23">
        <v>0</v>
      </c>
      <c r="X23" t="s">
        <v>75</v>
      </c>
      <c r="Y23">
        <v>1</v>
      </c>
      <c r="Z23" t="s">
        <v>85</v>
      </c>
      <c r="AA23">
        <v>7</v>
      </c>
      <c r="AB23" s="1">
        <v>8.5500000000000007</v>
      </c>
      <c r="AC23">
        <v>0</v>
      </c>
      <c r="AD23">
        <v>0</v>
      </c>
      <c r="AG23">
        <v>7920</v>
      </c>
      <c r="AH23" t="s">
        <v>76</v>
      </c>
      <c r="AI23" t="s">
        <v>76</v>
      </c>
      <c r="AJ23" t="s">
        <v>76</v>
      </c>
      <c r="AK23" t="s">
        <v>85</v>
      </c>
      <c r="AM23" t="s">
        <v>130</v>
      </c>
      <c r="AN23">
        <v>1</v>
      </c>
      <c r="AO23">
        <v>1</v>
      </c>
      <c r="AP23">
        <v>1</v>
      </c>
      <c r="AQ23">
        <v>0.18346000000000001</v>
      </c>
      <c r="AS23">
        <v>88112</v>
      </c>
      <c r="AT23">
        <v>1</v>
      </c>
      <c r="AU23">
        <v>1</v>
      </c>
      <c r="AX23">
        <v>0</v>
      </c>
      <c r="AY23">
        <v>0.11</v>
      </c>
      <c r="AZ23">
        <v>1.038349</v>
      </c>
      <c r="BA23" t="s">
        <v>77</v>
      </c>
      <c r="BB23" t="s">
        <v>78</v>
      </c>
      <c r="BC23">
        <v>23644</v>
      </c>
      <c r="BD23">
        <v>1</v>
      </c>
      <c r="BE23" t="s">
        <v>112</v>
      </c>
      <c r="BF23">
        <v>1</v>
      </c>
      <c r="BG23" t="s">
        <v>79</v>
      </c>
      <c r="BH23" t="s">
        <v>131</v>
      </c>
      <c r="BI23">
        <v>0.25</v>
      </c>
      <c r="BJ23">
        <v>1</v>
      </c>
      <c r="BK23" t="s">
        <v>132</v>
      </c>
      <c r="BL23">
        <v>0</v>
      </c>
      <c r="BM23" t="s">
        <v>133</v>
      </c>
      <c r="BN23">
        <v>4</v>
      </c>
      <c r="BO23" s="1">
        <v>75.12</v>
      </c>
      <c r="BP23" s="1">
        <v>0.73</v>
      </c>
      <c r="BQ23" t="s">
        <v>98</v>
      </c>
      <c r="BS23" t="s">
        <v>134</v>
      </c>
      <c r="BT23">
        <v>1</v>
      </c>
      <c r="BU23">
        <v>1</v>
      </c>
      <c r="BV23" t="s">
        <v>657</v>
      </c>
      <c r="BX23" t="s">
        <v>604</v>
      </c>
      <c r="BY23">
        <v>74.319999999999993</v>
      </c>
      <c r="BZ23">
        <v>891.84</v>
      </c>
      <c r="CA23">
        <v>1909</v>
      </c>
      <c r="CB23">
        <v>9.4</v>
      </c>
      <c r="CC23">
        <v>16731</v>
      </c>
      <c r="CD23">
        <v>82.37</v>
      </c>
      <c r="CE23">
        <v>1672</v>
      </c>
      <c r="CF23">
        <v>8.23</v>
      </c>
      <c r="CG23">
        <v>0</v>
      </c>
      <c r="CH23">
        <v>0</v>
      </c>
      <c r="CI23">
        <f t="shared" si="2"/>
        <v>20312</v>
      </c>
      <c r="CJ23">
        <f>VLOOKUP(BV23,Demands!$B$1:$X$152,16,0)</f>
        <v>14519</v>
      </c>
      <c r="CK23">
        <f>VLOOKUP(BV23,Demands!$B$1:$X$152,17,0)</f>
        <v>2888</v>
      </c>
      <c r="CL23">
        <f>VLOOKUP(BV23,Demands!$B$1:$X$152,18,0)</f>
        <v>0</v>
      </c>
      <c r="CM23">
        <f t="shared" si="1"/>
        <v>2888</v>
      </c>
      <c r="CN23">
        <v>102889</v>
      </c>
      <c r="CO23">
        <v>125</v>
      </c>
      <c r="CP23">
        <v>125</v>
      </c>
      <c r="CQ23">
        <v>130</v>
      </c>
      <c r="CR23">
        <v>126.67</v>
      </c>
      <c r="CS23">
        <v>57668</v>
      </c>
      <c r="CT23">
        <v>5303.5567010000004</v>
      </c>
      <c r="CU23" t="s">
        <v>713</v>
      </c>
    </row>
    <row r="24" spans="1:99">
      <c r="A24" t="s">
        <v>242</v>
      </c>
      <c r="B24">
        <v>0.47116743253999999</v>
      </c>
      <c r="C24">
        <v>2.1250861600000002E-3</v>
      </c>
      <c r="D24">
        <v>1910139</v>
      </c>
      <c r="E24">
        <v>0</v>
      </c>
      <c r="F24">
        <v>1</v>
      </c>
      <c r="G24">
        <v>0.22101499999999999</v>
      </c>
      <c r="H24" s="2">
        <v>650.88000499999998</v>
      </c>
      <c r="I24" s="1">
        <v>650.88</v>
      </c>
      <c r="K24" t="s">
        <v>243</v>
      </c>
      <c r="L24" t="s">
        <v>129</v>
      </c>
      <c r="M24">
        <v>1</v>
      </c>
      <c r="N24">
        <v>1</v>
      </c>
      <c r="O24">
        <v>37.55489</v>
      </c>
      <c r="P24">
        <v>1</v>
      </c>
      <c r="Q24">
        <v>3818</v>
      </c>
      <c r="R24">
        <v>7281</v>
      </c>
      <c r="S24">
        <v>4597</v>
      </c>
      <c r="T24">
        <v>0</v>
      </c>
      <c r="U24">
        <v>0</v>
      </c>
      <c r="V24" t="s">
        <v>92</v>
      </c>
      <c r="W24">
        <v>0</v>
      </c>
      <c r="X24" t="s">
        <v>75</v>
      </c>
      <c r="Y24">
        <v>1</v>
      </c>
      <c r="Z24" t="s">
        <v>85</v>
      </c>
      <c r="AA24">
        <v>36</v>
      </c>
      <c r="AB24" s="1">
        <v>8.5500000000000007</v>
      </c>
      <c r="AC24">
        <v>0</v>
      </c>
      <c r="AD24">
        <v>0</v>
      </c>
      <c r="AG24">
        <v>18778</v>
      </c>
      <c r="AH24" t="s">
        <v>76</v>
      </c>
      <c r="AI24" t="s">
        <v>76</v>
      </c>
      <c r="AJ24" t="s">
        <v>76</v>
      </c>
      <c r="AK24" t="s">
        <v>85</v>
      </c>
      <c r="AM24" t="s">
        <v>130</v>
      </c>
      <c r="AN24">
        <v>1</v>
      </c>
      <c r="AO24">
        <v>1</v>
      </c>
      <c r="AP24">
        <v>1</v>
      </c>
      <c r="AQ24">
        <v>0.203323</v>
      </c>
      <c r="AS24">
        <v>113447</v>
      </c>
      <c r="AT24">
        <v>1</v>
      </c>
      <c r="AU24">
        <v>41</v>
      </c>
      <c r="AX24">
        <v>0</v>
      </c>
      <c r="AY24">
        <v>0.16</v>
      </c>
      <c r="AZ24">
        <v>0.57372999999999996</v>
      </c>
      <c r="BA24" t="s">
        <v>77</v>
      </c>
      <c r="BB24" t="s">
        <v>78</v>
      </c>
      <c r="BC24">
        <v>53743</v>
      </c>
      <c r="BD24">
        <v>1</v>
      </c>
      <c r="BE24" t="s">
        <v>112</v>
      </c>
      <c r="BF24">
        <v>1</v>
      </c>
      <c r="BG24" t="s">
        <v>79</v>
      </c>
      <c r="BH24" t="s">
        <v>131</v>
      </c>
      <c r="BI24">
        <v>0.16666700000000001</v>
      </c>
      <c r="BJ24">
        <v>1</v>
      </c>
      <c r="BK24" t="s">
        <v>132</v>
      </c>
      <c r="BL24">
        <v>0</v>
      </c>
      <c r="BM24" t="s">
        <v>133</v>
      </c>
      <c r="BN24">
        <v>12</v>
      </c>
      <c r="BO24" s="1">
        <v>53.44</v>
      </c>
      <c r="BP24" s="1">
        <v>0.28000000000000003</v>
      </c>
      <c r="BQ24" t="s">
        <v>98</v>
      </c>
      <c r="BS24" t="s">
        <v>134</v>
      </c>
      <c r="BT24">
        <v>1</v>
      </c>
      <c r="BU24">
        <v>2</v>
      </c>
      <c r="BV24" t="s">
        <v>663</v>
      </c>
      <c r="BX24" t="s">
        <v>604</v>
      </c>
      <c r="BY24">
        <v>62.42</v>
      </c>
      <c r="BZ24">
        <v>749.04</v>
      </c>
      <c r="CA24">
        <v>1909</v>
      </c>
      <c r="CB24">
        <v>9.4</v>
      </c>
      <c r="CC24">
        <v>16731</v>
      </c>
      <c r="CD24">
        <v>82.37</v>
      </c>
      <c r="CE24">
        <v>1672</v>
      </c>
      <c r="CF24">
        <v>8.23</v>
      </c>
      <c r="CG24">
        <v>0</v>
      </c>
      <c r="CH24">
        <v>0</v>
      </c>
      <c r="CI24">
        <f t="shared" si="2"/>
        <v>20312</v>
      </c>
      <c r="CJ24">
        <v>14519</v>
      </c>
      <c r="CK24">
        <v>2888</v>
      </c>
      <c r="CL24">
        <v>0</v>
      </c>
      <c r="CM24">
        <v>2888</v>
      </c>
      <c r="CN24">
        <v>102889</v>
      </c>
      <c r="CO24">
        <v>125</v>
      </c>
      <c r="CP24">
        <v>125</v>
      </c>
      <c r="CQ24">
        <v>130</v>
      </c>
      <c r="CR24">
        <v>126.67</v>
      </c>
      <c r="CS24">
        <v>69462</v>
      </c>
      <c r="CT24">
        <v>5303.5567010000004</v>
      </c>
      <c r="CU24" t="s">
        <v>709</v>
      </c>
    </row>
    <row r="25" spans="1:99">
      <c r="A25" t="s">
        <v>565</v>
      </c>
      <c r="B25">
        <v>3.3855268459999997E-2</v>
      </c>
      <c r="C25">
        <v>1.6104119999999999E-5</v>
      </c>
      <c r="D25">
        <v>1910199</v>
      </c>
      <c r="E25">
        <v>0</v>
      </c>
      <c r="F25">
        <v>0</v>
      </c>
      <c r="G25">
        <v>0.11</v>
      </c>
      <c r="H25" s="2">
        <v>0</v>
      </c>
      <c r="M25">
        <v>0</v>
      </c>
      <c r="N25">
        <v>0</v>
      </c>
      <c r="O25">
        <v>0</v>
      </c>
      <c r="P25">
        <v>1</v>
      </c>
      <c r="Q25">
        <v>8</v>
      </c>
      <c r="R25">
        <v>48</v>
      </c>
      <c r="S25">
        <v>84</v>
      </c>
      <c r="T25">
        <v>0</v>
      </c>
      <c r="U25">
        <v>0</v>
      </c>
      <c r="V25" t="s">
        <v>112</v>
      </c>
      <c r="Y25">
        <v>0</v>
      </c>
      <c r="AA25">
        <v>200</v>
      </c>
      <c r="AC25">
        <v>1</v>
      </c>
      <c r="AD25">
        <v>1</v>
      </c>
      <c r="AF25" t="s">
        <v>112</v>
      </c>
      <c r="AG25">
        <v>186</v>
      </c>
      <c r="AN25">
        <v>0</v>
      </c>
      <c r="AO25">
        <v>0</v>
      </c>
      <c r="AQ25">
        <v>4.3011000000000001E-2</v>
      </c>
      <c r="AS25">
        <v>114992</v>
      </c>
      <c r="AT25">
        <v>0</v>
      </c>
      <c r="AU25">
        <v>31</v>
      </c>
      <c r="AX25">
        <v>0</v>
      </c>
      <c r="AY25">
        <v>0</v>
      </c>
      <c r="AZ25">
        <v>0</v>
      </c>
      <c r="BB25" t="s">
        <v>125</v>
      </c>
      <c r="BC25">
        <v>1200</v>
      </c>
      <c r="BD25">
        <v>0</v>
      </c>
      <c r="BE25" t="s">
        <v>112</v>
      </c>
      <c r="BF25">
        <v>1</v>
      </c>
      <c r="BI25">
        <v>0.71428599999999998</v>
      </c>
      <c r="BJ25">
        <v>0</v>
      </c>
      <c r="BM25" t="s">
        <v>133</v>
      </c>
      <c r="BN25">
        <v>7</v>
      </c>
      <c r="BT25">
        <v>0</v>
      </c>
      <c r="BU25">
        <v>5</v>
      </c>
      <c r="CG25">
        <v>0</v>
      </c>
      <c r="CI25" t="str">
        <f t="shared" si="2"/>
        <v/>
      </c>
      <c r="CU25" t="s">
        <v>720</v>
      </c>
    </row>
    <row r="26" spans="1:99">
      <c r="A26" t="s">
        <v>394</v>
      </c>
      <c r="B26">
        <v>6.6957538989999996E-2</v>
      </c>
      <c r="C26">
        <v>1.0716686E-4</v>
      </c>
      <c r="D26">
        <v>1910242</v>
      </c>
      <c r="E26">
        <v>0</v>
      </c>
      <c r="F26">
        <v>1</v>
      </c>
      <c r="G26">
        <v>0.15382399999999999</v>
      </c>
      <c r="H26" s="2">
        <v>2244</v>
      </c>
      <c r="I26" s="1">
        <v>2244</v>
      </c>
      <c r="J26" s="1">
        <v>-3.4</v>
      </c>
      <c r="K26" t="s">
        <v>287</v>
      </c>
      <c r="L26" t="s">
        <v>129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112</v>
      </c>
      <c r="W26">
        <v>0</v>
      </c>
      <c r="X26" t="s">
        <v>75</v>
      </c>
      <c r="Y26">
        <v>1</v>
      </c>
      <c r="Z26" t="s">
        <v>85</v>
      </c>
      <c r="AA26">
        <v>95</v>
      </c>
      <c r="AB26" s="1">
        <v>48.38</v>
      </c>
      <c r="AC26">
        <v>1</v>
      </c>
      <c r="AD26">
        <v>1</v>
      </c>
      <c r="AF26" t="s">
        <v>112</v>
      </c>
      <c r="AG26">
        <v>0</v>
      </c>
      <c r="AH26" t="s">
        <v>85</v>
      </c>
      <c r="AK26" t="s">
        <v>85</v>
      </c>
      <c r="AM26" t="s">
        <v>130</v>
      </c>
      <c r="AN26">
        <v>1</v>
      </c>
      <c r="AO26">
        <v>1</v>
      </c>
      <c r="AP26">
        <v>1</v>
      </c>
      <c r="AQ26">
        <v>0.23469200000000001</v>
      </c>
      <c r="AR26">
        <v>0.23469229043000001</v>
      </c>
      <c r="AS26">
        <v>60092</v>
      </c>
      <c r="AT26">
        <v>0</v>
      </c>
      <c r="AU26">
        <v>18</v>
      </c>
      <c r="AX26">
        <v>1</v>
      </c>
      <c r="AY26">
        <v>0.25</v>
      </c>
      <c r="AZ26">
        <v>3.7342740000000001</v>
      </c>
      <c r="BA26" t="s">
        <v>191</v>
      </c>
      <c r="BB26" t="s">
        <v>125</v>
      </c>
      <c r="BC26">
        <v>711</v>
      </c>
      <c r="BD26">
        <v>1</v>
      </c>
      <c r="BE26" t="s">
        <v>112</v>
      </c>
      <c r="BF26">
        <v>1</v>
      </c>
      <c r="BG26" t="s">
        <v>79</v>
      </c>
      <c r="BH26" t="s">
        <v>149</v>
      </c>
      <c r="BI26">
        <v>0</v>
      </c>
      <c r="BJ26">
        <v>1</v>
      </c>
      <c r="BK26" t="s">
        <v>395</v>
      </c>
      <c r="BL26">
        <v>0</v>
      </c>
      <c r="BM26" t="s">
        <v>133</v>
      </c>
      <c r="BN26">
        <v>0</v>
      </c>
      <c r="BO26" s="1">
        <v>183.33</v>
      </c>
      <c r="BP26" s="1">
        <v>7.69</v>
      </c>
      <c r="BQ26" t="s">
        <v>98</v>
      </c>
      <c r="BS26" t="s">
        <v>151</v>
      </c>
      <c r="BT26">
        <v>1</v>
      </c>
      <c r="BU26">
        <v>0</v>
      </c>
      <c r="CG26">
        <v>0</v>
      </c>
      <c r="CI26" t="str">
        <f t="shared" si="2"/>
        <v/>
      </c>
      <c r="CU26" t="s">
        <v>714</v>
      </c>
    </row>
    <row r="27" spans="1:99">
      <c r="A27" t="s">
        <v>145</v>
      </c>
      <c r="B27">
        <v>0.60196443267999999</v>
      </c>
      <c r="C27">
        <v>7.6443755399999997E-3</v>
      </c>
      <c r="D27">
        <v>1910033</v>
      </c>
      <c r="E27">
        <v>0</v>
      </c>
      <c r="F27">
        <v>1</v>
      </c>
      <c r="G27">
        <v>0.18132300000000001</v>
      </c>
      <c r="H27" s="2">
        <v>850.19000200000005</v>
      </c>
      <c r="I27" s="1">
        <v>850.19</v>
      </c>
      <c r="J27" s="1">
        <v>-1.98</v>
      </c>
      <c r="K27" t="s">
        <v>146</v>
      </c>
      <c r="L27" t="s">
        <v>129</v>
      </c>
      <c r="M27">
        <v>1</v>
      </c>
      <c r="N27">
        <v>1</v>
      </c>
      <c r="O27">
        <v>37.125853999999997</v>
      </c>
      <c r="P27">
        <v>1</v>
      </c>
      <c r="Q27">
        <v>8211</v>
      </c>
      <c r="R27">
        <v>16590</v>
      </c>
      <c r="S27">
        <v>9530</v>
      </c>
      <c r="T27">
        <v>0</v>
      </c>
      <c r="U27">
        <v>0</v>
      </c>
      <c r="V27" t="s">
        <v>92</v>
      </c>
      <c r="W27">
        <v>0</v>
      </c>
      <c r="X27" t="s">
        <v>75</v>
      </c>
      <c r="Y27">
        <v>1</v>
      </c>
      <c r="Z27" t="s">
        <v>85</v>
      </c>
      <c r="AA27">
        <v>10</v>
      </c>
      <c r="AB27" s="1">
        <v>15.35</v>
      </c>
      <c r="AC27">
        <v>0</v>
      </c>
      <c r="AD27">
        <v>0</v>
      </c>
      <c r="AG27">
        <v>44322</v>
      </c>
      <c r="AH27" t="s">
        <v>147</v>
      </c>
      <c r="AJ27" t="s">
        <v>76</v>
      </c>
      <c r="AK27" t="s">
        <v>148</v>
      </c>
      <c r="AM27" t="s">
        <v>130</v>
      </c>
      <c r="AN27">
        <v>1</v>
      </c>
      <c r="AO27">
        <v>1</v>
      </c>
      <c r="AP27">
        <v>1</v>
      </c>
      <c r="AQ27">
        <v>0.18525800000000001</v>
      </c>
      <c r="AS27">
        <v>75591</v>
      </c>
      <c r="AT27">
        <v>1</v>
      </c>
      <c r="AU27">
        <v>6</v>
      </c>
      <c r="AX27">
        <v>0</v>
      </c>
      <c r="AY27">
        <v>0.19</v>
      </c>
      <c r="AZ27">
        <v>1.1247240000000001</v>
      </c>
      <c r="BA27" t="s">
        <v>77</v>
      </c>
      <c r="BB27" t="s">
        <v>101</v>
      </c>
      <c r="BC27">
        <v>144052</v>
      </c>
      <c r="BD27">
        <v>1</v>
      </c>
      <c r="BE27" t="s">
        <v>74</v>
      </c>
      <c r="BF27">
        <v>1</v>
      </c>
      <c r="BG27" t="s">
        <v>79</v>
      </c>
      <c r="BH27" t="s">
        <v>149</v>
      </c>
      <c r="BI27">
        <v>0.1</v>
      </c>
      <c r="BJ27">
        <v>1</v>
      </c>
      <c r="BK27" t="s">
        <v>150</v>
      </c>
      <c r="BL27">
        <v>0</v>
      </c>
      <c r="BM27" t="s">
        <v>133</v>
      </c>
      <c r="BN27">
        <v>10</v>
      </c>
      <c r="BO27" s="1">
        <v>69.459999999999994</v>
      </c>
      <c r="BP27" s="1">
        <v>0.23</v>
      </c>
      <c r="BQ27" t="s">
        <v>98</v>
      </c>
      <c r="BS27" t="s">
        <v>151</v>
      </c>
      <c r="BT27">
        <v>1</v>
      </c>
      <c r="BU27">
        <v>1</v>
      </c>
      <c r="BV27" t="s">
        <v>984</v>
      </c>
      <c r="BX27" t="s">
        <v>604</v>
      </c>
      <c r="BY27">
        <v>73.84</v>
      </c>
      <c r="BZ27">
        <v>886.08</v>
      </c>
      <c r="CA27">
        <v>68537</v>
      </c>
      <c r="CB27">
        <v>75.459999999999894</v>
      </c>
      <c r="CC27">
        <v>16799</v>
      </c>
      <c r="CD27">
        <v>18.5</v>
      </c>
      <c r="CE27">
        <v>0</v>
      </c>
      <c r="CF27">
        <v>0</v>
      </c>
      <c r="CG27">
        <v>54</v>
      </c>
      <c r="CH27">
        <v>6.04</v>
      </c>
      <c r="CI27">
        <f t="shared" si="2"/>
        <v>85390</v>
      </c>
      <c r="CJ27">
        <f>VLOOKUP(BV27,Demands!$B$1:$X$152,16,0)</f>
        <v>48325</v>
      </c>
      <c r="CK27">
        <f>VLOOKUP(BV27,Demands!$B$1:$X$152,17,0)</f>
        <v>16963</v>
      </c>
      <c r="CL27">
        <f>VLOOKUP(BV27,Demands!$B$1:$X$152,18,0)</f>
        <v>12863</v>
      </c>
      <c r="CM27">
        <f t="shared" si="1"/>
        <v>29826</v>
      </c>
      <c r="CS27">
        <v>63767</v>
      </c>
      <c r="CT27">
        <v>0</v>
      </c>
      <c r="CU27" t="s">
        <v>714</v>
      </c>
    </row>
    <row r="28" spans="1:99">
      <c r="A28" t="s">
        <v>249</v>
      </c>
      <c r="B28">
        <v>0.28723843928999998</v>
      </c>
      <c r="C28">
        <v>3.6117109599999998E-3</v>
      </c>
      <c r="D28">
        <v>1910036</v>
      </c>
      <c r="E28">
        <v>0</v>
      </c>
      <c r="F28">
        <v>1</v>
      </c>
      <c r="G28">
        <v>0.21481600000000001</v>
      </c>
      <c r="H28" s="2">
        <v>1013.26001</v>
      </c>
      <c r="I28" s="1">
        <v>1013.26</v>
      </c>
      <c r="J28" s="1">
        <v>-2.61</v>
      </c>
      <c r="K28" t="s">
        <v>146</v>
      </c>
      <c r="L28" t="s">
        <v>129</v>
      </c>
      <c r="M28">
        <v>1</v>
      </c>
      <c r="N28">
        <v>1</v>
      </c>
      <c r="O28">
        <v>54.030003000000001</v>
      </c>
      <c r="P28">
        <v>1</v>
      </c>
      <c r="Q28">
        <v>15263</v>
      </c>
      <c r="R28">
        <v>25464</v>
      </c>
      <c r="S28">
        <v>6733</v>
      </c>
      <c r="T28">
        <v>0</v>
      </c>
      <c r="U28">
        <v>1</v>
      </c>
      <c r="V28" t="s">
        <v>92</v>
      </c>
      <c r="W28">
        <v>0</v>
      </c>
      <c r="X28" t="s">
        <v>75</v>
      </c>
      <c r="Y28">
        <v>1</v>
      </c>
      <c r="Z28" t="s">
        <v>85</v>
      </c>
      <c r="AA28">
        <v>39</v>
      </c>
      <c r="AB28" s="1">
        <v>18.420000000000002</v>
      </c>
      <c r="AC28">
        <v>0</v>
      </c>
      <c r="AD28">
        <v>0</v>
      </c>
      <c r="AG28">
        <v>39665</v>
      </c>
      <c r="AH28" t="s">
        <v>250</v>
      </c>
      <c r="AJ28" t="s">
        <v>76</v>
      </c>
      <c r="AK28" t="s">
        <v>85</v>
      </c>
      <c r="AM28" t="s">
        <v>130</v>
      </c>
      <c r="AN28">
        <v>1</v>
      </c>
      <c r="AO28">
        <v>1</v>
      </c>
      <c r="AP28">
        <v>1</v>
      </c>
      <c r="AQ28">
        <v>0.38479799999999997</v>
      </c>
      <c r="AS28">
        <v>42514</v>
      </c>
      <c r="AT28">
        <v>1</v>
      </c>
      <c r="AU28">
        <v>26</v>
      </c>
      <c r="AX28">
        <v>0</v>
      </c>
      <c r="AY28">
        <v>0.19</v>
      </c>
      <c r="AZ28">
        <v>2.383356</v>
      </c>
      <c r="BA28" t="s">
        <v>172</v>
      </c>
      <c r="BB28" t="s">
        <v>101</v>
      </c>
      <c r="BC28">
        <v>149882</v>
      </c>
      <c r="BD28">
        <v>1</v>
      </c>
      <c r="BE28" t="s">
        <v>74</v>
      </c>
      <c r="BF28">
        <v>1</v>
      </c>
      <c r="BG28" t="s">
        <v>79</v>
      </c>
      <c r="BH28" t="s">
        <v>149</v>
      </c>
      <c r="BI28">
        <v>0.25</v>
      </c>
      <c r="BJ28">
        <v>1</v>
      </c>
      <c r="BK28" t="s">
        <v>251</v>
      </c>
      <c r="BL28">
        <v>0</v>
      </c>
      <c r="BM28" t="s">
        <v>133</v>
      </c>
      <c r="BN28">
        <v>12</v>
      </c>
      <c r="BO28" s="1">
        <v>82.78</v>
      </c>
      <c r="BP28" s="1">
        <v>0.26</v>
      </c>
      <c r="BQ28" t="s">
        <v>98</v>
      </c>
      <c r="BS28" t="s">
        <v>151</v>
      </c>
      <c r="BT28">
        <v>1</v>
      </c>
      <c r="BU28">
        <v>3</v>
      </c>
      <c r="BV28" t="s">
        <v>674</v>
      </c>
      <c r="BX28" t="s">
        <v>604</v>
      </c>
      <c r="BY28">
        <v>90.68</v>
      </c>
      <c r="BZ28">
        <v>1088.1600000000001</v>
      </c>
      <c r="CA28">
        <v>68537</v>
      </c>
      <c r="CB28">
        <v>75.459999999999894</v>
      </c>
      <c r="CC28">
        <v>16799</v>
      </c>
      <c r="CD28">
        <v>18.5</v>
      </c>
      <c r="CE28">
        <v>0</v>
      </c>
      <c r="CF28">
        <v>0</v>
      </c>
      <c r="CG28">
        <v>54</v>
      </c>
      <c r="CH28">
        <v>6.04</v>
      </c>
      <c r="CI28">
        <f t="shared" si="2"/>
        <v>85390</v>
      </c>
      <c r="CJ28">
        <v>48325</v>
      </c>
      <c r="CK28">
        <v>16963</v>
      </c>
      <c r="CL28">
        <v>12863</v>
      </c>
      <c r="CM28">
        <v>29826</v>
      </c>
      <c r="CN28">
        <v>157522</v>
      </c>
      <c r="CO28">
        <v>45</v>
      </c>
      <c r="CP28">
        <v>45</v>
      </c>
      <c r="CQ28">
        <v>44.2</v>
      </c>
      <c r="CR28">
        <v>44.729999999999897</v>
      </c>
      <c r="CT28">
        <v>9489.2771080000002</v>
      </c>
      <c r="CU28" t="s">
        <v>713</v>
      </c>
    </row>
    <row r="29" spans="1:99">
      <c r="A29" t="s">
        <v>327</v>
      </c>
      <c r="B29">
        <v>0.33318003977999999</v>
      </c>
      <c r="C29">
        <v>2.2286294700000001E-3</v>
      </c>
      <c r="D29">
        <v>1910134</v>
      </c>
      <c r="E29">
        <v>0</v>
      </c>
      <c r="F29">
        <v>1</v>
      </c>
      <c r="G29">
        <v>0.16456200000000001</v>
      </c>
      <c r="H29" s="2">
        <v>1112.4300539999999</v>
      </c>
      <c r="I29" s="1">
        <v>1112.43</v>
      </c>
      <c r="J29" s="1">
        <v>-0.53</v>
      </c>
      <c r="K29" t="s">
        <v>146</v>
      </c>
      <c r="L29" t="s">
        <v>129</v>
      </c>
      <c r="M29">
        <v>1</v>
      </c>
      <c r="N29">
        <v>1</v>
      </c>
      <c r="O29">
        <v>33.336708000000002</v>
      </c>
      <c r="P29">
        <v>1</v>
      </c>
      <c r="Q29">
        <v>5861</v>
      </c>
      <c r="R29">
        <v>10651</v>
      </c>
      <c r="S29">
        <v>5038</v>
      </c>
      <c r="T29">
        <v>0</v>
      </c>
      <c r="U29">
        <v>0</v>
      </c>
      <c r="V29" t="s">
        <v>92</v>
      </c>
      <c r="W29">
        <v>0</v>
      </c>
      <c r="X29" t="s">
        <v>75</v>
      </c>
      <c r="Y29">
        <v>1</v>
      </c>
      <c r="Z29" t="s">
        <v>85</v>
      </c>
      <c r="AA29">
        <v>68</v>
      </c>
      <c r="AB29" s="1">
        <v>11.54</v>
      </c>
      <c r="AC29">
        <v>0</v>
      </c>
      <c r="AD29">
        <v>0</v>
      </c>
      <c r="AG29">
        <v>41282</v>
      </c>
      <c r="AH29" t="s">
        <v>147</v>
      </c>
      <c r="AJ29" t="s">
        <v>76</v>
      </c>
      <c r="AK29" t="s">
        <v>148</v>
      </c>
      <c r="AM29" t="s">
        <v>130</v>
      </c>
      <c r="AN29">
        <v>1</v>
      </c>
      <c r="AO29">
        <v>1</v>
      </c>
      <c r="AP29">
        <v>1</v>
      </c>
      <c r="AQ29">
        <v>0.14197499999999999</v>
      </c>
      <c r="AS29">
        <v>104929</v>
      </c>
      <c r="AT29">
        <v>1</v>
      </c>
      <c r="AU29">
        <v>0</v>
      </c>
      <c r="AX29">
        <v>1</v>
      </c>
      <c r="AY29">
        <v>0.12</v>
      </c>
      <c r="AZ29">
        <v>1.0601739999999999</v>
      </c>
      <c r="BA29" t="s">
        <v>77</v>
      </c>
      <c r="BB29" t="s">
        <v>78</v>
      </c>
      <c r="BC29">
        <v>95338</v>
      </c>
      <c r="BD29">
        <v>1</v>
      </c>
      <c r="BE29" t="s">
        <v>74</v>
      </c>
      <c r="BF29">
        <v>1</v>
      </c>
      <c r="BG29" t="s">
        <v>79</v>
      </c>
      <c r="BH29" t="s">
        <v>149</v>
      </c>
      <c r="BI29">
        <v>0</v>
      </c>
      <c r="BJ29">
        <v>1</v>
      </c>
      <c r="BK29" t="s">
        <v>150</v>
      </c>
      <c r="BL29">
        <v>0</v>
      </c>
      <c r="BM29" t="s">
        <v>133</v>
      </c>
      <c r="BN29">
        <v>0</v>
      </c>
      <c r="BO29" s="1">
        <v>90.88</v>
      </c>
      <c r="BP29" s="1">
        <v>0.6</v>
      </c>
      <c r="BQ29" t="s">
        <v>98</v>
      </c>
      <c r="BS29" t="s">
        <v>151</v>
      </c>
      <c r="BT29">
        <v>1</v>
      </c>
      <c r="BU29">
        <v>0</v>
      </c>
      <c r="BV29" t="s">
        <v>653</v>
      </c>
      <c r="BX29" t="s">
        <v>604</v>
      </c>
      <c r="BY29">
        <v>87.94</v>
      </c>
      <c r="BZ29">
        <v>1055.28</v>
      </c>
      <c r="CA29">
        <v>68537</v>
      </c>
      <c r="CB29">
        <v>75.459999999999894</v>
      </c>
      <c r="CC29">
        <v>16799</v>
      </c>
      <c r="CD29">
        <v>18.5</v>
      </c>
      <c r="CE29">
        <v>0</v>
      </c>
      <c r="CF29">
        <v>0</v>
      </c>
      <c r="CG29">
        <v>54</v>
      </c>
      <c r="CH29">
        <v>6.04</v>
      </c>
      <c r="CI29">
        <f t="shared" si="2"/>
        <v>85390</v>
      </c>
      <c r="CJ29">
        <v>48325</v>
      </c>
      <c r="CK29">
        <v>16963</v>
      </c>
      <c r="CL29">
        <v>12863</v>
      </c>
      <c r="CM29">
        <v>29826</v>
      </c>
      <c r="CN29">
        <v>95750</v>
      </c>
      <c r="CO29">
        <v>78.400000000000006</v>
      </c>
      <c r="CP29">
        <v>76.400000000000006</v>
      </c>
      <c r="CQ29">
        <v>80.5</v>
      </c>
      <c r="CR29">
        <v>78.430000000000007</v>
      </c>
      <c r="CS29">
        <v>100083</v>
      </c>
      <c r="CT29">
        <v>11005.7471299999</v>
      </c>
      <c r="CU29" t="s">
        <v>711</v>
      </c>
    </row>
    <row r="30" spans="1:99">
      <c r="A30" t="s">
        <v>306</v>
      </c>
      <c r="B30">
        <v>0.40765994891000001</v>
      </c>
      <c r="C30">
        <v>6.6073366000000003E-3</v>
      </c>
      <c r="D30">
        <v>1910104</v>
      </c>
      <c r="E30">
        <v>0</v>
      </c>
      <c r="F30">
        <v>1</v>
      </c>
      <c r="G30">
        <v>0.21785499999999999</v>
      </c>
      <c r="H30" s="2">
        <v>1145.130005</v>
      </c>
      <c r="I30" s="1">
        <v>1145.1300000000001</v>
      </c>
      <c r="J30" s="1">
        <v>-2.2799999999999998</v>
      </c>
      <c r="K30" t="s">
        <v>146</v>
      </c>
      <c r="L30" t="s">
        <v>129</v>
      </c>
      <c r="M30">
        <v>1</v>
      </c>
      <c r="N30">
        <v>1</v>
      </c>
      <c r="O30">
        <v>34.771545000000003</v>
      </c>
      <c r="P30">
        <v>1</v>
      </c>
      <c r="Q30">
        <v>2634</v>
      </c>
      <c r="R30">
        <v>7348</v>
      </c>
      <c r="S30">
        <v>7850</v>
      </c>
      <c r="T30">
        <v>0</v>
      </c>
      <c r="U30">
        <v>0</v>
      </c>
      <c r="V30" t="s">
        <v>74</v>
      </c>
      <c r="W30">
        <v>0</v>
      </c>
      <c r="X30" t="s">
        <v>75</v>
      </c>
      <c r="Y30">
        <v>1</v>
      </c>
      <c r="Z30" t="s">
        <v>85</v>
      </c>
      <c r="AA30">
        <v>61</v>
      </c>
      <c r="AB30" s="1">
        <v>18.3</v>
      </c>
      <c r="AC30">
        <v>0</v>
      </c>
      <c r="AD30">
        <v>1</v>
      </c>
      <c r="AE30">
        <v>1</v>
      </c>
      <c r="AF30" t="s">
        <v>74</v>
      </c>
      <c r="AG30">
        <v>25623</v>
      </c>
      <c r="AH30" t="s">
        <v>147</v>
      </c>
      <c r="AJ30" t="s">
        <v>76</v>
      </c>
      <c r="AK30" t="s">
        <v>148</v>
      </c>
      <c r="AM30" t="s">
        <v>130</v>
      </c>
      <c r="AN30">
        <v>1</v>
      </c>
      <c r="AO30">
        <v>1</v>
      </c>
      <c r="AP30">
        <v>1</v>
      </c>
      <c r="AQ30">
        <v>0.102798</v>
      </c>
      <c r="AS30">
        <v>155103</v>
      </c>
      <c r="AT30">
        <v>1</v>
      </c>
      <c r="AU30">
        <v>5</v>
      </c>
      <c r="AX30">
        <v>1</v>
      </c>
      <c r="AY30">
        <v>0.17</v>
      </c>
      <c r="AZ30">
        <v>0.73830300000000004</v>
      </c>
      <c r="BA30" t="s">
        <v>77</v>
      </c>
      <c r="BB30" t="s">
        <v>78</v>
      </c>
      <c r="BC30">
        <v>69762</v>
      </c>
      <c r="BD30">
        <v>1</v>
      </c>
      <c r="BE30" t="s">
        <v>74</v>
      </c>
      <c r="BF30">
        <v>1</v>
      </c>
      <c r="BG30" t="s">
        <v>79</v>
      </c>
      <c r="BH30" t="s">
        <v>149</v>
      </c>
      <c r="BI30">
        <v>0</v>
      </c>
      <c r="BJ30">
        <v>1</v>
      </c>
      <c r="BK30" t="s">
        <v>150</v>
      </c>
      <c r="BL30">
        <v>0</v>
      </c>
      <c r="BM30" t="s">
        <v>133</v>
      </c>
      <c r="BN30">
        <v>0</v>
      </c>
      <c r="BO30" s="1">
        <v>93.56</v>
      </c>
      <c r="BP30" s="1">
        <v>0.55000000000000004</v>
      </c>
      <c r="BQ30" t="s">
        <v>98</v>
      </c>
      <c r="BS30" t="s">
        <v>151</v>
      </c>
      <c r="BT30">
        <v>1</v>
      </c>
      <c r="BU30">
        <v>0</v>
      </c>
      <c r="BV30" t="s">
        <v>605</v>
      </c>
      <c r="BX30" t="s">
        <v>604</v>
      </c>
      <c r="BY30">
        <v>92.76</v>
      </c>
      <c r="BZ30">
        <v>1113.1199999999999</v>
      </c>
      <c r="CA30">
        <v>68537</v>
      </c>
      <c r="CB30">
        <v>75.459999999999894</v>
      </c>
      <c r="CC30">
        <v>16799</v>
      </c>
      <c r="CD30">
        <v>18.5</v>
      </c>
      <c r="CE30">
        <v>0</v>
      </c>
      <c r="CF30">
        <v>0</v>
      </c>
      <c r="CG30">
        <v>54</v>
      </c>
      <c r="CH30">
        <v>6.04</v>
      </c>
      <c r="CI30">
        <f t="shared" si="2"/>
        <v>85390</v>
      </c>
      <c r="CJ30">
        <v>48325</v>
      </c>
      <c r="CK30">
        <v>16963</v>
      </c>
      <c r="CL30">
        <v>12863</v>
      </c>
      <c r="CM30">
        <v>29826</v>
      </c>
      <c r="CN30">
        <v>19461</v>
      </c>
      <c r="CO30">
        <v>229.9</v>
      </c>
      <c r="CP30">
        <v>220.69999999999899</v>
      </c>
      <c r="CQ30">
        <v>233.099999999999</v>
      </c>
      <c r="CR30">
        <v>227.9</v>
      </c>
      <c r="CS30">
        <v>110298</v>
      </c>
      <c r="CT30">
        <v>754.30232560000002</v>
      </c>
      <c r="CU30" t="s">
        <v>713</v>
      </c>
    </row>
    <row r="31" spans="1:99">
      <c r="A31" t="s">
        <v>422</v>
      </c>
      <c r="B31">
        <v>8.8598549890000003E-2</v>
      </c>
      <c r="C31">
        <v>1.8819303000000001E-4</v>
      </c>
      <c r="D31">
        <v>1910010</v>
      </c>
      <c r="E31">
        <v>0</v>
      </c>
      <c r="F31">
        <v>1</v>
      </c>
      <c r="G31">
        <v>0.125666</v>
      </c>
      <c r="H31" s="2">
        <v>1405.619995</v>
      </c>
      <c r="I31" s="1">
        <v>1405.62</v>
      </c>
      <c r="J31" s="1">
        <v>-3.4</v>
      </c>
      <c r="K31" t="s">
        <v>146</v>
      </c>
      <c r="L31" t="s">
        <v>129</v>
      </c>
      <c r="M31">
        <v>1</v>
      </c>
      <c r="N31">
        <v>1</v>
      </c>
      <c r="O31">
        <v>0</v>
      </c>
      <c r="P31">
        <v>1</v>
      </c>
      <c r="Q31">
        <v>184</v>
      </c>
      <c r="R31">
        <v>159</v>
      </c>
      <c r="S31">
        <v>77</v>
      </c>
      <c r="T31">
        <v>0</v>
      </c>
      <c r="U31">
        <v>0</v>
      </c>
      <c r="V31" t="s">
        <v>92</v>
      </c>
      <c r="W31">
        <v>0</v>
      </c>
      <c r="X31" t="s">
        <v>75</v>
      </c>
      <c r="Y31">
        <v>1</v>
      </c>
      <c r="Z31" t="s">
        <v>85</v>
      </c>
      <c r="AA31">
        <v>104</v>
      </c>
      <c r="AB31" s="1">
        <v>52.33</v>
      </c>
      <c r="AC31">
        <v>0</v>
      </c>
      <c r="AD31">
        <v>0</v>
      </c>
      <c r="AG31">
        <v>676</v>
      </c>
      <c r="AH31" t="s">
        <v>85</v>
      </c>
      <c r="AK31" t="s">
        <v>85</v>
      </c>
      <c r="AM31" t="s">
        <v>130</v>
      </c>
      <c r="AN31">
        <v>1</v>
      </c>
      <c r="AO31">
        <v>1</v>
      </c>
      <c r="AP31">
        <v>1</v>
      </c>
      <c r="AQ31">
        <v>0.27218900000000001</v>
      </c>
      <c r="AS31">
        <v>70905</v>
      </c>
      <c r="AT31">
        <v>0</v>
      </c>
      <c r="AU31">
        <v>37</v>
      </c>
      <c r="AX31">
        <v>1</v>
      </c>
      <c r="AY31">
        <v>0.43</v>
      </c>
      <c r="AZ31">
        <v>1.982399</v>
      </c>
      <c r="BA31" t="s">
        <v>124</v>
      </c>
      <c r="BB31" t="s">
        <v>125</v>
      </c>
      <c r="BC31">
        <v>1878</v>
      </c>
      <c r="BD31">
        <v>1</v>
      </c>
      <c r="BE31" t="s">
        <v>112</v>
      </c>
      <c r="BF31">
        <v>1</v>
      </c>
      <c r="BG31" t="s">
        <v>79</v>
      </c>
      <c r="BH31" t="s">
        <v>149</v>
      </c>
      <c r="BI31">
        <v>0</v>
      </c>
      <c r="BJ31">
        <v>1</v>
      </c>
      <c r="BK31" t="s">
        <v>395</v>
      </c>
      <c r="BL31">
        <v>0</v>
      </c>
      <c r="BM31" t="s">
        <v>133</v>
      </c>
      <c r="BN31">
        <v>0</v>
      </c>
      <c r="BO31" s="1">
        <v>114.84</v>
      </c>
      <c r="BP31" s="1">
        <v>0.86</v>
      </c>
      <c r="BQ31" t="s">
        <v>98</v>
      </c>
      <c r="BS31" t="s">
        <v>151</v>
      </c>
      <c r="BT31">
        <v>1</v>
      </c>
      <c r="BU31">
        <v>0</v>
      </c>
      <c r="CG31">
        <v>0</v>
      </c>
      <c r="CI31" t="str">
        <f t="shared" si="2"/>
        <v/>
      </c>
      <c r="CU31" t="s">
        <v>713</v>
      </c>
    </row>
    <row r="32" spans="1:99">
      <c r="A32" t="s">
        <v>286</v>
      </c>
      <c r="B32">
        <v>0.1820484195</v>
      </c>
      <c r="C32">
        <v>5.9220694999999996E-4</v>
      </c>
      <c r="D32">
        <v>1910243</v>
      </c>
      <c r="E32">
        <v>0</v>
      </c>
      <c r="F32">
        <v>1</v>
      </c>
      <c r="G32">
        <v>0.14089299999999999</v>
      </c>
      <c r="H32" s="2">
        <v>1833.709961</v>
      </c>
      <c r="I32" s="1">
        <v>1833.71</v>
      </c>
      <c r="J32" s="1">
        <v>-3.4</v>
      </c>
      <c r="K32" t="s">
        <v>287</v>
      </c>
      <c r="L32" t="s">
        <v>129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92</v>
      </c>
      <c r="W32">
        <v>0</v>
      </c>
      <c r="X32" t="s">
        <v>75</v>
      </c>
      <c r="Y32">
        <v>1</v>
      </c>
      <c r="Z32" t="s">
        <v>85</v>
      </c>
      <c r="AA32">
        <v>55</v>
      </c>
      <c r="AB32" s="1">
        <v>52.9</v>
      </c>
      <c r="AC32">
        <v>0</v>
      </c>
      <c r="AD32">
        <v>0</v>
      </c>
      <c r="AG32">
        <v>0</v>
      </c>
      <c r="AH32" t="s">
        <v>85</v>
      </c>
      <c r="AK32" t="s">
        <v>85</v>
      </c>
      <c r="AM32" t="s">
        <v>130</v>
      </c>
      <c r="AN32">
        <v>1</v>
      </c>
      <c r="AO32">
        <v>1</v>
      </c>
      <c r="AP32">
        <v>1</v>
      </c>
      <c r="AQ32">
        <v>0.12601699999999999</v>
      </c>
      <c r="AR32">
        <v>0.12601737678</v>
      </c>
      <c r="AS32">
        <v>103296</v>
      </c>
      <c r="AT32">
        <v>0</v>
      </c>
      <c r="AU32">
        <v>19</v>
      </c>
      <c r="AX32">
        <v>0</v>
      </c>
      <c r="AY32">
        <v>0.33</v>
      </c>
      <c r="AZ32">
        <v>1.775199</v>
      </c>
      <c r="BA32" t="s">
        <v>124</v>
      </c>
      <c r="BB32" t="s">
        <v>125</v>
      </c>
      <c r="BC32">
        <v>1296</v>
      </c>
      <c r="BD32">
        <v>1</v>
      </c>
      <c r="BE32" t="s">
        <v>112</v>
      </c>
      <c r="BF32">
        <v>1</v>
      </c>
      <c r="BG32" t="s">
        <v>79</v>
      </c>
      <c r="BH32" t="s">
        <v>149</v>
      </c>
      <c r="BI32">
        <v>0.33333299999999999</v>
      </c>
      <c r="BJ32">
        <v>1</v>
      </c>
      <c r="BK32" t="s">
        <v>288</v>
      </c>
      <c r="BL32">
        <v>0</v>
      </c>
      <c r="BM32" t="s">
        <v>133</v>
      </c>
      <c r="BN32">
        <v>3</v>
      </c>
      <c r="BO32" s="1">
        <v>149.81</v>
      </c>
      <c r="BP32" s="1">
        <v>0.84</v>
      </c>
      <c r="BQ32" t="s">
        <v>98</v>
      </c>
      <c r="BS32" t="s">
        <v>289</v>
      </c>
      <c r="BT32">
        <v>1</v>
      </c>
      <c r="BU32">
        <v>1</v>
      </c>
      <c r="CG32">
        <v>0</v>
      </c>
      <c r="CI32" t="str">
        <f t="shared" si="2"/>
        <v/>
      </c>
      <c r="CU32" t="s">
        <v>713</v>
      </c>
    </row>
    <row r="33" spans="1:99">
      <c r="A33" t="s">
        <v>540</v>
      </c>
      <c r="B33">
        <v>1.172358559E-2</v>
      </c>
      <c r="C33">
        <v>8.0587699999999994E-6</v>
      </c>
      <c r="D33">
        <v>1900843</v>
      </c>
      <c r="E33">
        <v>0</v>
      </c>
      <c r="F33">
        <v>0</v>
      </c>
      <c r="G33">
        <v>0.189994</v>
      </c>
      <c r="H33" s="2">
        <v>0</v>
      </c>
      <c r="M33">
        <v>3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 t="s">
        <v>112</v>
      </c>
      <c r="Y33">
        <v>0</v>
      </c>
      <c r="AA33">
        <v>183</v>
      </c>
      <c r="AC33">
        <v>1</v>
      </c>
      <c r="AD33">
        <v>1</v>
      </c>
      <c r="AF33" t="s">
        <v>112</v>
      </c>
      <c r="AG33">
        <v>0</v>
      </c>
      <c r="AN33">
        <v>0</v>
      </c>
      <c r="AO33">
        <v>0</v>
      </c>
      <c r="AQ33">
        <v>0.52805000000000002</v>
      </c>
      <c r="AR33">
        <v>0.52805030346000004</v>
      </c>
      <c r="AS33">
        <v>25879</v>
      </c>
      <c r="AT33">
        <v>0</v>
      </c>
      <c r="AU33">
        <v>36</v>
      </c>
      <c r="AX33">
        <v>1</v>
      </c>
      <c r="AY33">
        <v>0</v>
      </c>
      <c r="AZ33">
        <v>0</v>
      </c>
      <c r="BB33" t="s">
        <v>198</v>
      </c>
      <c r="BC33">
        <v>332</v>
      </c>
      <c r="BD33">
        <v>0</v>
      </c>
      <c r="BE33" t="s">
        <v>112</v>
      </c>
      <c r="BF33">
        <v>1</v>
      </c>
      <c r="BI33">
        <v>0</v>
      </c>
      <c r="BJ33">
        <v>0</v>
      </c>
      <c r="BM33" t="s">
        <v>200</v>
      </c>
      <c r="BN33">
        <v>0</v>
      </c>
      <c r="BT33">
        <v>0</v>
      </c>
      <c r="BU33">
        <v>0</v>
      </c>
      <c r="CG33">
        <v>0</v>
      </c>
      <c r="CI33" t="str">
        <f t="shared" si="2"/>
        <v/>
      </c>
      <c r="CU33" t="s">
        <v>709</v>
      </c>
    </row>
    <row r="34" spans="1:99">
      <c r="A34" t="s">
        <v>541</v>
      </c>
      <c r="B34">
        <v>2.324843457E-2</v>
      </c>
      <c r="C34">
        <v>3.7144539999999999E-5</v>
      </c>
      <c r="D34">
        <v>1900236</v>
      </c>
      <c r="E34">
        <v>0</v>
      </c>
      <c r="F34">
        <v>0</v>
      </c>
      <c r="G34">
        <v>9.7809999999999994E-2</v>
      </c>
      <c r="H34" s="2">
        <v>0</v>
      </c>
      <c r="M34">
        <v>3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74</v>
      </c>
      <c r="Y34">
        <v>0</v>
      </c>
      <c r="AA34">
        <v>184</v>
      </c>
      <c r="AC34">
        <v>0</v>
      </c>
      <c r="AD34">
        <v>1</v>
      </c>
      <c r="AE34">
        <v>1</v>
      </c>
      <c r="AF34" t="s">
        <v>74</v>
      </c>
      <c r="AG34">
        <v>0</v>
      </c>
      <c r="AN34">
        <v>0</v>
      </c>
      <c r="AO34">
        <v>0</v>
      </c>
      <c r="AQ34">
        <v>2.0230999999999999E-2</v>
      </c>
      <c r="AR34">
        <v>2.0231213421E-2</v>
      </c>
      <c r="AS34">
        <v>179028</v>
      </c>
      <c r="AT34">
        <v>0</v>
      </c>
      <c r="AU34">
        <v>22</v>
      </c>
      <c r="AX34">
        <v>1</v>
      </c>
      <c r="AY34">
        <v>0</v>
      </c>
      <c r="AZ34">
        <v>0</v>
      </c>
      <c r="BB34" t="s">
        <v>198</v>
      </c>
      <c r="BC34">
        <v>150</v>
      </c>
      <c r="BD34">
        <v>0</v>
      </c>
      <c r="BE34" t="s">
        <v>74</v>
      </c>
      <c r="BF34">
        <v>1</v>
      </c>
      <c r="BI34">
        <v>0</v>
      </c>
      <c r="BJ34">
        <v>0</v>
      </c>
      <c r="BM34" t="s">
        <v>200</v>
      </c>
      <c r="BN34">
        <v>0</v>
      </c>
      <c r="BT34">
        <v>0</v>
      </c>
      <c r="BU34">
        <v>0</v>
      </c>
      <c r="CG34">
        <v>0</v>
      </c>
      <c r="CI34" t="str">
        <f t="shared" si="2"/>
        <v/>
      </c>
      <c r="CU34" t="s">
        <v>709</v>
      </c>
    </row>
    <row r="35" spans="1:99">
      <c r="A35" t="s">
        <v>462</v>
      </c>
      <c r="B35">
        <v>1.2540728920000001E-2</v>
      </c>
      <c r="C35">
        <v>7.8361999999999996E-6</v>
      </c>
      <c r="D35">
        <v>1900529</v>
      </c>
      <c r="E35">
        <v>0</v>
      </c>
      <c r="F35">
        <v>0</v>
      </c>
      <c r="G35">
        <v>0.141818</v>
      </c>
      <c r="H35" s="2">
        <v>0</v>
      </c>
      <c r="M35">
        <v>3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112</v>
      </c>
      <c r="Y35">
        <v>0</v>
      </c>
      <c r="AA35">
        <v>124</v>
      </c>
      <c r="AC35">
        <v>1</v>
      </c>
      <c r="AD35">
        <v>1</v>
      </c>
      <c r="AF35" t="s">
        <v>112</v>
      </c>
      <c r="AG35">
        <v>0</v>
      </c>
      <c r="AN35">
        <v>0</v>
      </c>
      <c r="AO35">
        <v>0</v>
      </c>
      <c r="AQ35">
        <v>0.184</v>
      </c>
      <c r="AR35">
        <v>0.18400000036</v>
      </c>
      <c r="AS35">
        <v>80313</v>
      </c>
      <c r="AT35">
        <v>0</v>
      </c>
      <c r="AU35">
        <v>26</v>
      </c>
      <c r="AX35">
        <v>1</v>
      </c>
      <c r="AY35">
        <v>0</v>
      </c>
      <c r="AZ35">
        <v>0</v>
      </c>
      <c r="BB35" t="s">
        <v>198</v>
      </c>
      <c r="BC35">
        <v>150</v>
      </c>
      <c r="BD35">
        <v>0</v>
      </c>
      <c r="BE35" t="s">
        <v>112</v>
      </c>
      <c r="BF35">
        <v>1</v>
      </c>
      <c r="BI35">
        <v>0</v>
      </c>
      <c r="BJ35">
        <v>0</v>
      </c>
      <c r="BM35" t="s">
        <v>200</v>
      </c>
      <c r="BN35">
        <v>0</v>
      </c>
      <c r="BT35">
        <v>0</v>
      </c>
      <c r="BU35">
        <v>0</v>
      </c>
      <c r="CG35">
        <v>0</v>
      </c>
      <c r="CI35" t="str">
        <f t="shared" si="2"/>
        <v/>
      </c>
      <c r="CU35" t="s">
        <v>713</v>
      </c>
    </row>
    <row r="36" spans="1:99">
      <c r="A36" t="s">
        <v>497</v>
      </c>
      <c r="B36">
        <v>5.7397772199999997E-3</v>
      </c>
      <c r="C36">
        <v>1.88741E-6</v>
      </c>
      <c r="D36">
        <v>1900717</v>
      </c>
      <c r="E36">
        <v>0</v>
      </c>
      <c r="F36">
        <v>0</v>
      </c>
      <c r="G36">
        <v>0.12395399999999999</v>
      </c>
      <c r="H36" s="2">
        <v>0</v>
      </c>
      <c r="M36">
        <v>3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112</v>
      </c>
      <c r="Y36">
        <v>0</v>
      </c>
      <c r="AA36">
        <v>149</v>
      </c>
      <c r="AC36">
        <v>1</v>
      </c>
      <c r="AD36">
        <v>1</v>
      </c>
      <c r="AF36" t="s">
        <v>112</v>
      </c>
      <c r="AG36">
        <v>0</v>
      </c>
      <c r="AN36">
        <v>0</v>
      </c>
      <c r="AO36">
        <v>0</v>
      </c>
      <c r="AQ36">
        <v>0.16944799999999999</v>
      </c>
      <c r="AR36">
        <v>0.16944801807000001</v>
      </c>
      <c r="AS36">
        <v>103125</v>
      </c>
      <c r="AT36">
        <v>0</v>
      </c>
      <c r="AU36">
        <v>29</v>
      </c>
      <c r="AX36">
        <v>1</v>
      </c>
      <c r="AY36">
        <v>0</v>
      </c>
      <c r="AZ36">
        <v>0</v>
      </c>
      <c r="BB36" t="s">
        <v>198</v>
      </c>
      <c r="BC36">
        <v>30</v>
      </c>
      <c r="BD36">
        <v>0</v>
      </c>
      <c r="BE36" t="s">
        <v>112</v>
      </c>
      <c r="BF36">
        <v>0</v>
      </c>
      <c r="BI36">
        <v>0</v>
      </c>
      <c r="BJ36">
        <v>0</v>
      </c>
      <c r="BM36" t="s">
        <v>457</v>
      </c>
      <c r="BN36">
        <v>0</v>
      </c>
      <c r="BR36">
        <v>1</v>
      </c>
      <c r="BT36">
        <v>0</v>
      </c>
      <c r="BU36">
        <v>0</v>
      </c>
      <c r="CG36">
        <v>0</v>
      </c>
      <c r="CI36" t="str">
        <f t="shared" si="2"/>
        <v/>
      </c>
    </row>
    <row r="37" spans="1:99">
      <c r="A37" t="s">
        <v>409</v>
      </c>
      <c r="B37">
        <v>0.34852856002999999</v>
      </c>
      <c r="C37">
        <v>2.2253531099999998E-3</v>
      </c>
      <c r="D37">
        <v>1910019</v>
      </c>
      <c r="E37">
        <v>14</v>
      </c>
      <c r="F37">
        <v>1</v>
      </c>
      <c r="G37">
        <v>0.152668</v>
      </c>
      <c r="H37" s="2">
        <v>335.76001000000002</v>
      </c>
      <c r="I37" s="1">
        <v>335.76</v>
      </c>
      <c r="J37" s="1">
        <v>19.3</v>
      </c>
      <c r="M37">
        <v>1</v>
      </c>
      <c r="N37">
        <v>2</v>
      </c>
      <c r="O37">
        <v>32.038753999999997</v>
      </c>
      <c r="P37">
        <v>1</v>
      </c>
      <c r="Q37">
        <v>1813</v>
      </c>
      <c r="R37">
        <v>4434</v>
      </c>
      <c r="S37">
        <v>3053</v>
      </c>
      <c r="T37">
        <v>0</v>
      </c>
      <c r="U37">
        <v>0</v>
      </c>
      <c r="V37" t="s">
        <v>92</v>
      </c>
      <c r="X37" t="s">
        <v>75</v>
      </c>
      <c r="Y37">
        <v>0</v>
      </c>
      <c r="AA37">
        <v>100</v>
      </c>
      <c r="AC37">
        <v>0</v>
      </c>
      <c r="AD37">
        <v>0</v>
      </c>
      <c r="AG37">
        <v>14863</v>
      </c>
      <c r="AH37" t="s">
        <v>76</v>
      </c>
      <c r="AI37" t="s">
        <v>76</v>
      </c>
      <c r="AJ37" t="s">
        <v>76</v>
      </c>
      <c r="AK37" t="s">
        <v>76</v>
      </c>
      <c r="AN37">
        <v>0</v>
      </c>
      <c r="AO37">
        <v>0</v>
      </c>
      <c r="AQ37">
        <v>0.12198100000000001</v>
      </c>
      <c r="AS37">
        <v>94639</v>
      </c>
      <c r="AT37">
        <v>1</v>
      </c>
      <c r="AU37">
        <v>21</v>
      </c>
      <c r="AV37">
        <v>1</v>
      </c>
      <c r="AX37">
        <v>1</v>
      </c>
      <c r="AY37">
        <v>0.34</v>
      </c>
      <c r="AZ37">
        <v>0.35477999999999998</v>
      </c>
      <c r="BA37" t="s">
        <v>77</v>
      </c>
      <c r="BB37" t="s">
        <v>78</v>
      </c>
      <c r="BC37">
        <v>49041</v>
      </c>
      <c r="BD37">
        <v>1</v>
      </c>
      <c r="BE37" t="s">
        <v>112</v>
      </c>
      <c r="BF37">
        <v>0</v>
      </c>
      <c r="BG37" t="s">
        <v>79</v>
      </c>
      <c r="BH37" t="s">
        <v>410</v>
      </c>
      <c r="BI37">
        <v>0</v>
      </c>
      <c r="BJ37">
        <v>1</v>
      </c>
      <c r="BK37" t="s">
        <v>411</v>
      </c>
      <c r="BM37" t="s">
        <v>82</v>
      </c>
      <c r="BN37">
        <v>0</v>
      </c>
      <c r="BO37" s="1">
        <v>55.96</v>
      </c>
      <c r="BS37" t="s">
        <v>412</v>
      </c>
      <c r="BT37">
        <v>1</v>
      </c>
      <c r="BU37">
        <v>0</v>
      </c>
      <c r="BV37" t="s">
        <v>664</v>
      </c>
      <c r="BX37" t="s">
        <v>606</v>
      </c>
      <c r="BY37">
        <v>33.4</v>
      </c>
      <c r="BZ37">
        <v>400.8</v>
      </c>
      <c r="CA37">
        <v>290</v>
      </c>
      <c r="CB37">
        <v>2.5299999999999998</v>
      </c>
      <c r="CC37">
        <v>9310</v>
      </c>
      <c r="CD37">
        <v>81.17</v>
      </c>
      <c r="CE37">
        <v>0</v>
      </c>
      <c r="CF37">
        <v>0</v>
      </c>
      <c r="CG37">
        <v>1870</v>
      </c>
      <c r="CH37">
        <v>16.3</v>
      </c>
      <c r="CI37">
        <f t="shared" si="2"/>
        <v>11470</v>
      </c>
      <c r="CJ37">
        <f>VLOOKUP(BV37,Demands!$B$1:$X$152,16,0)</f>
        <v>5550</v>
      </c>
      <c r="CK37">
        <f>VLOOKUP(BV37,Demands!$B$1:$X$152,17,0)</f>
        <v>1958</v>
      </c>
      <c r="CL37">
        <f>VLOOKUP(BV37,Demands!$B$1:$X$152,18,0)</f>
        <v>0</v>
      </c>
      <c r="CM37">
        <f t="shared" si="1"/>
        <v>1958</v>
      </c>
      <c r="CN37">
        <v>49041</v>
      </c>
      <c r="CO37">
        <v>123.549999999999</v>
      </c>
      <c r="CP37">
        <v>113</v>
      </c>
      <c r="CQ37">
        <v>115.75</v>
      </c>
      <c r="CR37">
        <v>117.43</v>
      </c>
      <c r="CS37">
        <v>71668</v>
      </c>
      <c r="CT37">
        <v>5636.8965520000002</v>
      </c>
    </row>
    <row r="38" spans="1:99">
      <c r="A38" t="s">
        <v>490</v>
      </c>
      <c r="B38">
        <v>1.8429433919999998E-2</v>
      </c>
      <c r="C38">
        <v>1.6786889999999999E-5</v>
      </c>
      <c r="D38">
        <v>1900706</v>
      </c>
      <c r="E38">
        <v>0</v>
      </c>
      <c r="F38">
        <v>0</v>
      </c>
      <c r="G38">
        <v>9.2999999999999999E-2</v>
      </c>
      <c r="H38" s="2">
        <v>0</v>
      </c>
      <c r="M38">
        <v>3</v>
      </c>
      <c r="N38">
        <v>0</v>
      </c>
      <c r="O38">
        <v>37.101287999999997</v>
      </c>
      <c r="P38">
        <v>1</v>
      </c>
      <c r="Q38">
        <v>88</v>
      </c>
      <c r="R38">
        <v>154</v>
      </c>
      <c r="S38">
        <v>76</v>
      </c>
      <c r="T38">
        <v>0</v>
      </c>
      <c r="U38">
        <v>0</v>
      </c>
      <c r="V38" t="s">
        <v>92</v>
      </c>
      <c r="Y38">
        <v>0</v>
      </c>
      <c r="AA38">
        <v>144</v>
      </c>
      <c r="AC38">
        <v>0</v>
      </c>
      <c r="AD38">
        <v>0</v>
      </c>
      <c r="AG38">
        <v>416</v>
      </c>
      <c r="AN38">
        <v>0</v>
      </c>
      <c r="AO38">
        <v>0</v>
      </c>
      <c r="AQ38">
        <v>0.211538</v>
      </c>
      <c r="AS38">
        <v>61231</v>
      </c>
      <c r="AT38">
        <v>0</v>
      </c>
      <c r="AU38">
        <v>45</v>
      </c>
      <c r="AW38">
        <v>1</v>
      </c>
      <c r="AX38">
        <v>1</v>
      </c>
      <c r="AY38">
        <v>0</v>
      </c>
      <c r="AZ38">
        <v>0</v>
      </c>
      <c r="BB38" t="s">
        <v>198</v>
      </c>
      <c r="BC38">
        <v>250</v>
      </c>
      <c r="BD38">
        <v>0</v>
      </c>
      <c r="BF38">
        <v>0</v>
      </c>
      <c r="BI38">
        <v>0</v>
      </c>
      <c r="BJ38">
        <v>0</v>
      </c>
      <c r="BM38" t="s">
        <v>143</v>
      </c>
      <c r="BN38">
        <v>0</v>
      </c>
      <c r="BT38">
        <v>0</v>
      </c>
      <c r="BU38">
        <v>0</v>
      </c>
      <c r="CG38">
        <v>0</v>
      </c>
      <c r="CI38" t="str">
        <f t="shared" si="2"/>
        <v/>
      </c>
      <c r="CU38" t="s">
        <v>713</v>
      </c>
    </row>
    <row r="39" spans="1:99">
      <c r="A39" t="s">
        <v>261</v>
      </c>
      <c r="B39">
        <v>0.20721006948000001</v>
      </c>
      <c r="C39">
        <v>1.93295974E-3</v>
      </c>
      <c r="D39">
        <v>1910001</v>
      </c>
      <c r="E39">
        <v>0</v>
      </c>
      <c r="F39">
        <v>1</v>
      </c>
      <c r="G39">
        <v>0.175787</v>
      </c>
      <c r="H39" s="2">
        <v>758.28002900000001</v>
      </c>
      <c r="I39" s="1">
        <v>758.28</v>
      </c>
      <c r="M39">
        <v>1</v>
      </c>
      <c r="N39">
        <v>2</v>
      </c>
      <c r="O39">
        <v>32.398353999999998</v>
      </c>
      <c r="P39">
        <v>1</v>
      </c>
      <c r="Q39">
        <v>8020</v>
      </c>
      <c r="R39">
        <v>8408</v>
      </c>
      <c r="S39">
        <v>6198</v>
      </c>
      <c r="T39">
        <v>0</v>
      </c>
      <c r="U39">
        <v>0</v>
      </c>
      <c r="V39" t="s">
        <v>92</v>
      </c>
      <c r="X39" t="s">
        <v>75</v>
      </c>
      <c r="Y39">
        <v>1</v>
      </c>
      <c r="AA39">
        <v>47</v>
      </c>
      <c r="AB39" s="1">
        <v>23.34</v>
      </c>
      <c r="AC39">
        <v>0</v>
      </c>
      <c r="AD39">
        <v>0</v>
      </c>
      <c r="AG39">
        <v>29283</v>
      </c>
      <c r="AN39">
        <v>0</v>
      </c>
      <c r="AO39">
        <v>0</v>
      </c>
      <c r="AQ39">
        <v>0.27387899999999998</v>
      </c>
      <c r="AS39">
        <v>61595</v>
      </c>
      <c r="AT39">
        <v>0</v>
      </c>
      <c r="AU39">
        <v>33</v>
      </c>
      <c r="AV39">
        <v>1</v>
      </c>
      <c r="AX39">
        <v>0</v>
      </c>
      <c r="AY39">
        <v>0.18</v>
      </c>
      <c r="AZ39">
        <v>1.231074</v>
      </c>
      <c r="BA39" t="s">
        <v>77</v>
      </c>
      <c r="BB39" t="s">
        <v>78</v>
      </c>
      <c r="BC39">
        <v>83089</v>
      </c>
      <c r="BD39">
        <v>0</v>
      </c>
      <c r="BE39" t="s">
        <v>112</v>
      </c>
      <c r="BF39">
        <v>0</v>
      </c>
      <c r="BG39" t="s">
        <v>79</v>
      </c>
      <c r="BH39" t="s">
        <v>86</v>
      </c>
      <c r="BI39">
        <v>0.45454499999999998</v>
      </c>
      <c r="BJ39">
        <v>0</v>
      </c>
      <c r="BM39" t="s">
        <v>82</v>
      </c>
      <c r="BN39">
        <v>11</v>
      </c>
      <c r="BO39" s="1">
        <v>126.38</v>
      </c>
      <c r="BS39" t="s">
        <v>262</v>
      </c>
      <c r="BT39">
        <v>1</v>
      </c>
      <c r="BU39">
        <v>5</v>
      </c>
      <c r="BV39" t="s">
        <v>261</v>
      </c>
      <c r="BX39" t="s">
        <v>606</v>
      </c>
      <c r="BY39">
        <v>0</v>
      </c>
      <c r="BZ39">
        <v>0</v>
      </c>
      <c r="CA39">
        <v>2597.42</v>
      </c>
      <c r="CB39">
        <v>22.53</v>
      </c>
      <c r="CC39">
        <v>8931.8299999999908</v>
      </c>
      <c r="CD39">
        <v>77.469999999999899</v>
      </c>
      <c r="CE39">
        <v>0</v>
      </c>
      <c r="CF39">
        <v>0</v>
      </c>
      <c r="CG39">
        <v>0</v>
      </c>
      <c r="CH39">
        <v>0</v>
      </c>
      <c r="CI39">
        <f t="shared" si="2"/>
        <v>11529</v>
      </c>
      <c r="CJ39">
        <f>VLOOKUP(BV39,Demands!$B$1:$X$152,16,0)</f>
        <v>8015</v>
      </c>
      <c r="CK39">
        <f>VLOOKUP(BV39,Demands!$B$1:$X$152,17,0)</f>
        <v>1805</v>
      </c>
      <c r="CL39">
        <f>VLOOKUP(BV39,Demands!$B$1:$X$152,18,0)</f>
        <v>0</v>
      </c>
      <c r="CM39">
        <f t="shared" si="1"/>
        <v>1805</v>
      </c>
      <c r="CN39">
        <v>85068</v>
      </c>
      <c r="CO39">
        <v>98</v>
      </c>
      <c r="CP39">
        <v>100.799999999999</v>
      </c>
      <c r="CQ39">
        <v>102</v>
      </c>
      <c r="CR39">
        <v>100.269999999999</v>
      </c>
      <c r="CS39">
        <v>57692</v>
      </c>
      <c r="CT39">
        <v>11495.67568</v>
      </c>
      <c r="CU39" t="s">
        <v>709</v>
      </c>
    </row>
    <row r="40" spans="1:99">
      <c r="A40" t="s">
        <v>323</v>
      </c>
      <c r="B40">
        <v>0.29735888926999998</v>
      </c>
      <c r="C40">
        <v>2.6322554599999999E-3</v>
      </c>
      <c r="D40">
        <v>1910003</v>
      </c>
      <c r="E40">
        <v>0</v>
      </c>
      <c r="F40">
        <v>1</v>
      </c>
      <c r="G40">
        <v>0.217338</v>
      </c>
      <c r="H40" s="2">
        <v>371.70001200000002</v>
      </c>
      <c r="I40" s="1">
        <v>371.7</v>
      </c>
      <c r="M40">
        <v>1</v>
      </c>
      <c r="N40">
        <v>2</v>
      </c>
      <c r="O40">
        <v>0</v>
      </c>
      <c r="P40">
        <v>1</v>
      </c>
      <c r="Q40">
        <v>3658</v>
      </c>
      <c r="R40">
        <v>5516</v>
      </c>
      <c r="S40">
        <v>4086</v>
      </c>
      <c r="T40">
        <v>0</v>
      </c>
      <c r="U40">
        <v>0</v>
      </c>
      <c r="V40" t="s">
        <v>92</v>
      </c>
      <c r="X40" t="s">
        <v>75</v>
      </c>
      <c r="Y40">
        <v>1</v>
      </c>
      <c r="AA40">
        <v>67</v>
      </c>
      <c r="AB40" s="1">
        <v>11.55</v>
      </c>
      <c r="AC40">
        <v>0</v>
      </c>
      <c r="AD40">
        <v>0</v>
      </c>
      <c r="AG40">
        <v>18745</v>
      </c>
      <c r="AH40" t="s">
        <v>76</v>
      </c>
      <c r="AI40" t="s">
        <v>76</v>
      </c>
      <c r="AJ40" t="s">
        <v>76</v>
      </c>
      <c r="AK40" t="s">
        <v>76</v>
      </c>
      <c r="AN40">
        <v>0</v>
      </c>
      <c r="AO40">
        <v>0</v>
      </c>
      <c r="AQ40">
        <v>0.19514500000000001</v>
      </c>
      <c r="AS40">
        <v>107021</v>
      </c>
      <c r="AT40">
        <v>1</v>
      </c>
      <c r="AU40">
        <v>40</v>
      </c>
      <c r="AV40">
        <v>1</v>
      </c>
      <c r="AX40">
        <v>0</v>
      </c>
      <c r="AY40">
        <v>0.19</v>
      </c>
      <c r="AZ40">
        <v>0.34731499999999998</v>
      </c>
      <c r="BA40" t="s">
        <v>77</v>
      </c>
      <c r="BB40" t="s">
        <v>78</v>
      </c>
      <c r="BC40">
        <v>44180</v>
      </c>
      <c r="BD40">
        <v>1</v>
      </c>
      <c r="BE40" t="s">
        <v>112</v>
      </c>
      <c r="BF40">
        <v>0</v>
      </c>
      <c r="BG40" t="s">
        <v>95</v>
      </c>
      <c r="BH40" t="s">
        <v>324</v>
      </c>
      <c r="BI40">
        <v>0.35714299999999999</v>
      </c>
      <c r="BJ40">
        <v>1</v>
      </c>
      <c r="BK40" t="s">
        <v>325</v>
      </c>
      <c r="BM40" t="s">
        <v>82</v>
      </c>
      <c r="BN40">
        <v>14</v>
      </c>
      <c r="BO40" s="1">
        <v>61.95</v>
      </c>
      <c r="BP40" s="1">
        <v>1.4</v>
      </c>
      <c r="BQ40" t="s">
        <v>98</v>
      </c>
      <c r="BS40" t="s">
        <v>326</v>
      </c>
      <c r="BT40">
        <v>1</v>
      </c>
      <c r="BU40">
        <v>5</v>
      </c>
      <c r="BV40" t="s">
        <v>323</v>
      </c>
      <c r="BX40" t="s">
        <v>606</v>
      </c>
      <c r="BY40">
        <v>40.99</v>
      </c>
      <c r="BZ40">
        <v>491.88</v>
      </c>
      <c r="CA40">
        <v>286</v>
      </c>
      <c r="CB40">
        <v>1.81</v>
      </c>
      <c r="CC40">
        <v>15512</v>
      </c>
      <c r="CD40">
        <v>98.189999999999898</v>
      </c>
      <c r="CE40">
        <v>0</v>
      </c>
      <c r="CF40">
        <v>0</v>
      </c>
      <c r="CG40">
        <v>0</v>
      </c>
      <c r="CH40">
        <v>0</v>
      </c>
      <c r="CI40">
        <f t="shared" si="2"/>
        <v>15798</v>
      </c>
      <c r="CJ40">
        <f>VLOOKUP(BV40,Demands!$B$1:$X$152,16,0)</f>
        <v>10489</v>
      </c>
      <c r="CK40">
        <f>VLOOKUP(BV40,Demands!$B$1:$X$152,17,0)</f>
        <v>1993</v>
      </c>
      <c r="CL40">
        <f>VLOOKUP(BV40,Demands!$B$1:$X$152,18,0)</f>
        <v>0</v>
      </c>
      <c r="CM40">
        <f t="shared" si="1"/>
        <v>1993</v>
      </c>
      <c r="CN40">
        <v>57639</v>
      </c>
      <c r="CO40">
        <v>150</v>
      </c>
      <c r="CP40">
        <v>142</v>
      </c>
      <c r="CQ40">
        <v>169</v>
      </c>
      <c r="CR40">
        <v>153.66999999999899</v>
      </c>
      <c r="CS40">
        <v>80766</v>
      </c>
      <c r="CT40">
        <v>5489.4285710000004</v>
      </c>
      <c r="CU40" t="s">
        <v>709</v>
      </c>
    </row>
    <row r="41" spans="1:99">
      <c r="A41" t="s">
        <v>438</v>
      </c>
      <c r="B41">
        <v>0.24392677303999999</v>
      </c>
      <c r="C41">
        <v>5.7600803999999998E-4</v>
      </c>
      <c r="D41">
        <v>1910029</v>
      </c>
      <c r="E41">
        <v>0</v>
      </c>
      <c r="F41">
        <v>0</v>
      </c>
      <c r="G41">
        <v>0.36599999999999999</v>
      </c>
      <c r="H41" s="2">
        <v>277.20001200000002</v>
      </c>
      <c r="I41" s="1">
        <v>277.2</v>
      </c>
      <c r="M41">
        <v>3</v>
      </c>
      <c r="N41">
        <v>2</v>
      </c>
      <c r="O41">
        <v>40.722037999999998</v>
      </c>
      <c r="P41">
        <v>1</v>
      </c>
      <c r="Q41">
        <v>764</v>
      </c>
      <c r="R41">
        <v>1752</v>
      </c>
      <c r="S41">
        <v>810</v>
      </c>
      <c r="T41">
        <v>0</v>
      </c>
      <c r="U41">
        <v>0</v>
      </c>
      <c r="V41" t="s">
        <v>112</v>
      </c>
      <c r="X41" t="s">
        <v>75</v>
      </c>
      <c r="Y41">
        <v>0</v>
      </c>
      <c r="AA41">
        <v>112</v>
      </c>
      <c r="AB41" s="1">
        <v>46.2</v>
      </c>
      <c r="AC41">
        <v>1</v>
      </c>
      <c r="AD41">
        <v>1</v>
      </c>
      <c r="AF41" t="s">
        <v>112</v>
      </c>
      <c r="AG41">
        <v>3770</v>
      </c>
      <c r="AN41">
        <v>0</v>
      </c>
      <c r="AO41">
        <v>0</v>
      </c>
      <c r="AQ41">
        <v>0.202653</v>
      </c>
      <c r="AS41">
        <v>69382</v>
      </c>
      <c r="AT41">
        <v>0</v>
      </c>
      <c r="AU41">
        <v>42</v>
      </c>
      <c r="AV41">
        <v>1</v>
      </c>
      <c r="AX41">
        <v>0</v>
      </c>
      <c r="AY41">
        <v>1</v>
      </c>
      <c r="AZ41">
        <v>0.39952700000000002</v>
      </c>
      <c r="BA41" t="s">
        <v>77</v>
      </c>
      <c r="BB41" t="s">
        <v>94</v>
      </c>
      <c r="BC41">
        <v>7000</v>
      </c>
      <c r="BD41">
        <v>0</v>
      </c>
      <c r="BE41" t="s">
        <v>112</v>
      </c>
      <c r="BF41">
        <v>0</v>
      </c>
      <c r="BG41" t="s">
        <v>232</v>
      </c>
      <c r="BH41" t="s">
        <v>373</v>
      </c>
      <c r="BI41">
        <v>0.2</v>
      </c>
      <c r="BJ41">
        <v>0</v>
      </c>
      <c r="BM41" t="s">
        <v>82</v>
      </c>
      <c r="BN41">
        <v>5</v>
      </c>
      <c r="BO41" s="1">
        <v>46.2</v>
      </c>
      <c r="BQ41" t="s">
        <v>98</v>
      </c>
      <c r="BT41">
        <v>0</v>
      </c>
      <c r="BU41">
        <v>1</v>
      </c>
      <c r="CG41">
        <v>0</v>
      </c>
      <c r="CI41" t="str">
        <f t="shared" si="2"/>
        <v/>
      </c>
      <c r="CU41" t="s">
        <v>709</v>
      </c>
    </row>
    <row r="42" spans="1:99">
      <c r="A42" t="s">
        <v>164</v>
      </c>
      <c r="B42">
        <v>0.13417393805</v>
      </c>
      <c r="C42">
        <v>8.6491818000000004E-4</v>
      </c>
      <c r="D42">
        <v>1910154</v>
      </c>
      <c r="E42">
        <v>0</v>
      </c>
      <c r="F42">
        <v>1</v>
      </c>
      <c r="G42">
        <v>0.167132</v>
      </c>
      <c r="H42" s="2">
        <v>610.20001200000002</v>
      </c>
      <c r="I42" s="1">
        <v>610.20000000000005</v>
      </c>
      <c r="K42" t="s">
        <v>165</v>
      </c>
      <c r="L42" t="s">
        <v>108</v>
      </c>
      <c r="M42">
        <v>1</v>
      </c>
      <c r="N42">
        <v>2</v>
      </c>
      <c r="O42">
        <v>0</v>
      </c>
      <c r="P42">
        <v>1</v>
      </c>
      <c r="Q42">
        <v>1518</v>
      </c>
      <c r="R42">
        <v>3038</v>
      </c>
      <c r="S42">
        <v>1275</v>
      </c>
      <c r="T42">
        <v>0</v>
      </c>
      <c r="U42">
        <v>0</v>
      </c>
      <c r="V42" t="s">
        <v>92</v>
      </c>
      <c r="W42">
        <v>0</v>
      </c>
      <c r="X42" t="s">
        <v>75</v>
      </c>
      <c r="Y42">
        <v>1</v>
      </c>
      <c r="Z42" t="s">
        <v>85</v>
      </c>
      <c r="AA42">
        <v>14</v>
      </c>
      <c r="AC42">
        <v>0</v>
      </c>
      <c r="AD42">
        <v>0</v>
      </c>
      <c r="AG42">
        <v>10366</v>
      </c>
      <c r="AH42" t="s">
        <v>76</v>
      </c>
      <c r="AK42" t="s">
        <v>76</v>
      </c>
      <c r="AM42" t="s">
        <v>93</v>
      </c>
      <c r="AN42">
        <v>1</v>
      </c>
      <c r="AO42">
        <v>1</v>
      </c>
      <c r="AP42">
        <v>1</v>
      </c>
      <c r="AQ42">
        <v>0.14643999999999999</v>
      </c>
      <c r="AS42">
        <v>103360</v>
      </c>
      <c r="AT42">
        <v>1</v>
      </c>
      <c r="AU42">
        <v>31</v>
      </c>
      <c r="AV42">
        <v>1</v>
      </c>
      <c r="AX42">
        <v>0</v>
      </c>
      <c r="AY42">
        <v>0</v>
      </c>
      <c r="AZ42">
        <v>0.590364</v>
      </c>
      <c r="BA42" t="s">
        <v>77</v>
      </c>
      <c r="BB42" t="s">
        <v>78</v>
      </c>
      <c r="BC42">
        <v>25806</v>
      </c>
      <c r="BD42">
        <v>0</v>
      </c>
      <c r="BE42" t="s">
        <v>112</v>
      </c>
      <c r="BF42">
        <v>0</v>
      </c>
      <c r="BG42" t="s">
        <v>113</v>
      </c>
      <c r="BH42" t="s">
        <v>166</v>
      </c>
      <c r="BI42">
        <v>0.5</v>
      </c>
      <c r="BJ42">
        <v>1</v>
      </c>
      <c r="BK42" t="s">
        <v>167</v>
      </c>
      <c r="BL42">
        <v>0</v>
      </c>
      <c r="BM42" t="s">
        <v>82</v>
      </c>
      <c r="BN42">
        <v>4</v>
      </c>
      <c r="BO42" s="1">
        <v>101.7</v>
      </c>
      <c r="BQ42" t="s">
        <v>98</v>
      </c>
      <c r="BS42" t="s">
        <v>168</v>
      </c>
      <c r="BT42">
        <v>1</v>
      </c>
      <c r="BU42">
        <v>2</v>
      </c>
      <c r="BV42" t="s">
        <v>164</v>
      </c>
      <c r="BX42" t="s">
        <v>606</v>
      </c>
      <c r="BY42">
        <v>69.42</v>
      </c>
      <c r="BZ42">
        <v>833.04</v>
      </c>
      <c r="CA42">
        <v>25</v>
      </c>
      <c r="CB42">
        <v>0.53</v>
      </c>
      <c r="CC42">
        <v>4713</v>
      </c>
      <c r="CD42">
        <v>99.469999999999899</v>
      </c>
      <c r="CE42">
        <v>0</v>
      </c>
      <c r="CF42">
        <v>0</v>
      </c>
      <c r="CG42">
        <v>0</v>
      </c>
      <c r="CH42">
        <v>0</v>
      </c>
      <c r="CI42">
        <f t="shared" si="2"/>
        <v>4738</v>
      </c>
      <c r="CJ42">
        <f>VLOOKUP(BV42,Demands!$B$1:$X$152,16,0)</f>
        <v>2660</v>
      </c>
      <c r="CK42">
        <f>VLOOKUP(BV42,Demands!$B$1:$X$152,17,0)</f>
        <v>1273</v>
      </c>
      <c r="CL42">
        <f>VLOOKUP(BV42,Demands!$B$1:$X$152,18,0)</f>
        <v>0</v>
      </c>
      <c r="CM42">
        <f t="shared" si="1"/>
        <v>1273</v>
      </c>
      <c r="CN42">
        <v>25899</v>
      </c>
      <c r="CO42">
        <v>93</v>
      </c>
      <c r="CP42">
        <v>106</v>
      </c>
      <c r="CQ42">
        <v>98</v>
      </c>
      <c r="CR42">
        <v>99</v>
      </c>
      <c r="CS42">
        <v>82703</v>
      </c>
      <c r="CT42">
        <v>7617.3529410000001</v>
      </c>
      <c r="CU42" t="s">
        <v>709</v>
      </c>
    </row>
    <row r="43" spans="1:99">
      <c r="A43" t="s">
        <v>542</v>
      </c>
      <c r="B43">
        <v>5.6870445000000002E-3</v>
      </c>
      <c r="C43">
        <v>1.88316E-6</v>
      </c>
      <c r="D43">
        <v>1900817</v>
      </c>
      <c r="E43">
        <v>0</v>
      </c>
      <c r="F43">
        <v>0</v>
      </c>
      <c r="G43">
        <v>0.20761599999999999</v>
      </c>
      <c r="H43" s="2">
        <v>0</v>
      </c>
      <c r="M43">
        <v>3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112</v>
      </c>
      <c r="Y43">
        <v>0</v>
      </c>
      <c r="AA43">
        <v>185</v>
      </c>
      <c r="AC43">
        <v>1</v>
      </c>
      <c r="AD43">
        <v>1</v>
      </c>
      <c r="AF43" t="s">
        <v>112</v>
      </c>
      <c r="AG43">
        <v>0</v>
      </c>
      <c r="AN43">
        <v>0</v>
      </c>
      <c r="AO43">
        <v>0</v>
      </c>
      <c r="AQ43">
        <v>0.210873</v>
      </c>
      <c r="AR43">
        <v>0.21087314188</v>
      </c>
      <c r="AS43">
        <v>49375</v>
      </c>
      <c r="AT43">
        <v>0</v>
      </c>
      <c r="AU43">
        <v>36</v>
      </c>
      <c r="AX43">
        <v>1</v>
      </c>
      <c r="AY43">
        <v>0</v>
      </c>
      <c r="AZ43">
        <v>0</v>
      </c>
      <c r="BB43" t="s">
        <v>198</v>
      </c>
      <c r="BC43">
        <v>75</v>
      </c>
      <c r="BD43">
        <v>0</v>
      </c>
      <c r="BE43" t="s">
        <v>112</v>
      </c>
      <c r="BF43">
        <v>1</v>
      </c>
      <c r="BI43">
        <v>0</v>
      </c>
      <c r="BJ43">
        <v>0</v>
      </c>
      <c r="BM43" t="s">
        <v>200</v>
      </c>
      <c r="BN43">
        <v>0</v>
      </c>
      <c r="BT43">
        <v>0</v>
      </c>
      <c r="BU43">
        <v>0</v>
      </c>
      <c r="CG43">
        <v>0</v>
      </c>
      <c r="CI43" t="str">
        <f t="shared" si="2"/>
        <v/>
      </c>
    </row>
    <row r="44" spans="1:99">
      <c r="A44" t="s">
        <v>465</v>
      </c>
      <c r="B44">
        <v>2.507560558E-2</v>
      </c>
      <c r="C44">
        <v>3.2320790000000003E-5</v>
      </c>
      <c r="D44">
        <v>1900801</v>
      </c>
      <c r="E44">
        <v>0</v>
      </c>
      <c r="F44">
        <v>0</v>
      </c>
      <c r="G44">
        <v>0.22064900000000001</v>
      </c>
      <c r="H44" s="2">
        <v>0</v>
      </c>
      <c r="M44">
        <v>3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 t="s">
        <v>112</v>
      </c>
      <c r="Y44">
        <v>0</v>
      </c>
      <c r="AA44">
        <v>127</v>
      </c>
      <c r="AC44">
        <v>1</v>
      </c>
      <c r="AD44">
        <v>1</v>
      </c>
      <c r="AF44" t="s">
        <v>112</v>
      </c>
      <c r="AG44">
        <v>0</v>
      </c>
      <c r="AN44">
        <v>0</v>
      </c>
      <c r="AO44">
        <v>0</v>
      </c>
      <c r="AQ44">
        <v>0.37755100000000003</v>
      </c>
      <c r="AR44">
        <v>0.37755098938999998</v>
      </c>
      <c r="AS44">
        <v>32875</v>
      </c>
      <c r="AT44">
        <v>0</v>
      </c>
      <c r="AU44">
        <v>34</v>
      </c>
      <c r="AW44">
        <v>1</v>
      </c>
      <c r="AX44">
        <v>1</v>
      </c>
      <c r="AY44">
        <v>0</v>
      </c>
      <c r="AZ44">
        <v>0</v>
      </c>
      <c r="BB44" t="s">
        <v>198</v>
      </c>
      <c r="BC44">
        <v>30</v>
      </c>
      <c r="BD44">
        <v>0</v>
      </c>
      <c r="BE44" t="s">
        <v>112</v>
      </c>
      <c r="BF44">
        <v>0</v>
      </c>
      <c r="BI44">
        <v>0</v>
      </c>
      <c r="BJ44">
        <v>0</v>
      </c>
      <c r="BM44" t="s">
        <v>143</v>
      </c>
      <c r="BN44">
        <v>0</v>
      </c>
      <c r="BT44">
        <v>0</v>
      </c>
      <c r="BU44">
        <v>0</v>
      </c>
      <c r="CG44">
        <v>0</v>
      </c>
      <c r="CI44" t="str">
        <f t="shared" si="2"/>
        <v/>
      </c>
    </row>
    <row r="45" spans="1:99">
      <c r="A45" t="s">
        <v>169</v>
      </c>
      <c r="B45">
        <v>0.19289881632</v>
      </c>
      <c r="C45">
        <v>6.2912717000000002E-4</v>
      </c>
      <c r="D45">
        <v>1910050</v>
      </c>
      <c r="E45">
        <v>5</v>
      </c>
      <c r="F45">
        <v>1</v>
      </c>
      <c r="G45">
        <v>0.14465700000000001</v>
      </c>
      <c r="H45" s="2">
        <v>1013.26001</v>
      </c>
      <c r="I45" s="1">
        <v>1013.26</v>
      </c>
      <c r="J45" s="1">
        <v>-2.61</v>
      </c>
      <c r="K45" t="s">
        <v>146</v>
      </c>
      <c r="L45" t="s">
        <v>129</v>
      </c>
      <c r="M45">
        <v>1</v>
      </c>
      <c r="N45">
        <v>1</v>
      </c>
      <c r="O45">
        <v>41.332442999999998</v>
      </c>
      <c r="P45">
        <v>1</v>
      </c>
      <c r="Q45">
        <v>353</v>
      </c>
      <c r="R45">
        <v>498</v>
      </c>
      <c r="S45">
        <v>145</v>
      </c>
      <c r="T45">
        <v>0</v>
      </c>
      <c r="U45">
        <v>1</v>
      </c>
      <c r="V45" t="s">
        <v>92</v>
      </c>
      <c r="W45">
        <v>0</v>
      </c>
      <c r="X45" t="s">
        <v>75</v>
      </c>
      <c r="Y45">
        <v>1</v>
      </c>
      <c r="Z45" t="s">
        <v>170</v>
      </c>
      <c r="AA45">
        <v>15</v>
      </c>
      <c r="AB45" s="1">
        <v>18.420000000000002</v>
      </c>
      <c r="AC45">
        <v>0</v>
      </c>
      <c r="AD45">
        <v>0</v>
      </c>
      <c r="AG45">
        <v>990</v>
      </c>
      <c r="AH45" t="s">
        <v>171</v>
      </c>
      <c r="AJ45" t="s">
        <v>76</v>
      </c>
      <c r="AM45" t="s">
        <v>130</v>
      </c>
      <c r="AN45">
        <v>1</v>
      </c>
      <c r="AO45">
        <v>1</v>
      </c>
      <c r="AP45">
        <v>1</v>
      </c>
      <c r="AQ45">
        <v>0.35656599999999999</v>
      </c>
      <c r="AS45">
        <v>45932</v>
      </c>
      <c r="AT45">
        <v>1</v>
      </c>
      <c r="AU45">
        <v>28</v>
      </c>
      <c r="AV45">
        <v>1</v>
      </c>
      <c r="AX45">
        <v>0</v>
      </c>
      <c r="AY45">
        <v>0.19</v>
      </c>
      <c r="AZ45">
        <v>2.206</v>
      </c>
      <c r="BA45" t="s">
        <v>172</v>
      </c>
      <c r="BB45" t="s">
        <v>94</v>
      </c>
      <c r="BC45">
        <v>4445</v>
      </c>
      <c r="BD45">
        <v>1</v>
      </c>
      <c r="BF45">
        <v>0</v>
      </c>
      <c r="BG45" t="s">
        <v>79</v>
      </c>
      <c r="BH45" t="s">
        <v>149</v>
      </c>
      <c r="BI45">
        <v>0.33333299999999999</v>
      </c>
      <c r="BJ45">
        <v>1</v>
      </c>
      <c r="BK45" t="s">
        <v>173</v>
      </c>
      <c r="BL45">
        <v>0</v>
      </c>
      <c r="BM45" t="s">
        <v>82</v>
      </c>
      <c r="BN45">
        <v>3</v>
      </c>
      <c r="BO45" s="1">
        <v>82.78</v>
      </c>
      <c r="BP45" s="1">
        <v>0.26</v>
      </c>
      <c r="BQ45" t="s">
        <v>98</v>
      </c>
      <c r="BS45" t="s">
        <v>174</v>
      </c>
      <c r="BT45">
        <v>1</v>
      </c>
      <c r="BU45">
        <v>1</v>
      </c>
      <c r="CG45">
        <v>0</v>
      </c>
      <c r="CI45" t="str">
        <f t="shared" si="2"/>
        <v/>
      </c>
      <c r="CU45" t="s">
        <v>713</v>
      </c>
    </row>
    <row r="46" spans="1:99">
      <c r="A46" t="s">
        <v>362</v>
      </c>
      <c r="B46">
        <v>0.41073563166999999</v>
      </c>
      <c r="C46">
        <v>1.6814802400000001E-3</v>
      </c>
      <c r="D46">
        <v>1910026</v>
      </c>
      <c r="E46">
        <v>98</v>
      </c>
      <c r="F46">
        <v>1</v>
      </c>
      <c r="G46">
        <v>0.24843699999999999</v>
      </c>
      <c r="H46" s="2">
        <v>943.20001200000002</v>
      </c>
      <c r="I46" s="1">
        <v>943.2</v>
      </c>
      <c r="M46">
        <v>0</v>
      </c>
      <c r="N46">
        <v>1</v>
      </c>
      <c r="O46">
        <v>45.047497</v>
      </c>
      <c r="P46">
        <v>1</v>
      </c>
      <c r="Q46">
        <v>6589</v>
      </c>
      <c r="R46">
        <v>15211</v>
      </c>
      <c r="S46">
        <v>2428</v>
      </c>
      <c r="T46">
        <v>0</v>
      </c>
      <c r="U46">
        <v>1</v>
      </c>
      <c r="V46" t="s">
        <v>92</v>
      </c>
      <c r="X46" t="s">
        <v>75</v>
      </c>
      <c r="Y46">
        <v>1</v>
      </c>
      <c r="AA46">
        <v>82</v>
      </c>
      <c r="AB46" s="1">
        <v>30.54</v>
      </c>
      <c r="AC46">
        <v>0</v>
      </c>
      <c r="AD46">
        <v>0</v>
      </c>
      <c r="AG46">
        <v>18926</v>
      </c>
      <c r="AH46" t="s">
        <v>76</v>
      </c>
      <c r="AI46" t="s">
        <v>76</v>
      </c>
      <c r="AJ46" t="s">
        <v>76</v>
      </c>
      <c r="AK46" t="s">
        <v>76</v>
      </c>
      <c r="AN46">
        <v>0</v>
      </c>
      <c r="AO46">
        <v>0</v>
      </c>
      <c r="AQ46">
        <v>0.34814499999999998</v>
      </c>
      <c r="AS46">
        <v>44161</v>
      </c>
      <c r="AT46">
        <v>1</v>
      </c>
      <c r="AU46">
        <v>11</v>
      </c>
      <c r="AV46">
        <v>1</v>
      </c>
      <c r="AX46">
        <v>1</v>
      </c>
      <c r="AY46">
        <v>0.39</v>
      </c>
      <c r="AZ46">
        <v>2.135821</v>
      </c>
      <c r="BA46" t="s">
        <v>172</v>
      </c>
      <c r="BB46" t="s">
        <v>78</v>
      </c>
      <c r="BC46">
        <v>71000</v>
      </c>
      <c r="BD46">
        <v>0</v>
      </c>
      <c r="BE46" t="s">
        <v>112</v>
      </c>
      <c r="BF46">
        <v>0</v>
      </c>
      <c r="BG46" t="s">
        <v>79</v>
      </c>
      <c r="BH46" t="s">
        <v>86</v>
      </c>
      <c r="BI46">
        <v>0</v>
      </c>
      <c r="BJ46">
        <v>1</v>
      </c>
      <c r="BK46" t="s">
        <v>363</v>
      </c>
      <c r="BM46" t="s">
        <v>82</v>
      </c>
      <c r="BN46">
        <v>0</v>
      </c>
      <c r="BO46" s="1">
        <v>78.599999999999994</v>
      </c>
      <c r="BQ46" t="s">
        <v>98</v>
      </c>
      <c r="BS46" t="s">
        <v>364</v>
      </c>
      <c r="BT46">
        <v>1</v>
      </c>
      <c r="BU46">
        <v>0</v>
      </c>
      <c r="BV46" t="s">
        <v>678</v>
      </c>
      <c r="BW46" t="s">
        <v>75</v>
      </c>
      <c r="BX46" t="s">
        <v>606</v>
      </c>
      <c r="BY46">
        <v>0</v>
      </c>
      <c r="BZ46">
        <v>0</v>
      </c>
      <c r="CA46">
        <v>2603</v>
      </c>
      <c r="CB46">
        <v>29.149999999999899</v>
      </c>
      <c r="CC46">
        <v>6326</v>
      </c>
      <c r="CD46">
        <v>70.849999999999895</v>
      </c>
      <c r="CE46">
        <v>0</v>
      </c>
      <c r="CF46">
        <v>0</v>
      </c>
      <c r="CG46">
        <v>0</v>
      </c>
      <c r="CH46">
        <v>0</v>
      </c>
      <c r="CI46">
        <f t="shared" ref="CI46:CI77" si="3">IF(CA46+CC46+CE46+CG46=0,"",INT(CA46+CC46+CE46+CG46))</f>
        <v>8929</v>
      </c>
      <c r="CJ46">
        <f>VLOOKUP(BV46,Demands!$B$1:$X$152,16,0)</f>
        <v>5232</v>
      </c>
      <c r="CK46">
        <f>VLOOKUP(BV46,Demands!$B$1:$X$152,17,0)</f>
        <v>1047</v>
      </c>
      <c r="CL46">
        <f>VLOOKUP(BV46,Demands!$B$1:$X$152,18,0)</f>
        <v>299</v>
      </c>
      <c r="CM46">
        <f t="shared" si="1"/>
        <v>1346</v>
      </c>
      <c r="CN46">
        <v>81963</v>
      </c>
      <c r="CO46">
        <v>54</v>
      </c>
      <c r="CP46">
        <v>57</v>
      </c>
      <c r="CQ46">
        <v>62</v>
      </c>
      <c r="CR46">
        <v>57.67</v>
      </c>
      <c r="CS46">
        <v>43065</v>
      </c>
      <c r="CT46">
        <v>13010</v>
      </c>
      <c r="CU46" t="s">
        <v>713</v>
      </c>
    </row>
    <row r="47" spans="1:99">
      <c r="A47" t="s">
        <v>73</v>
      </c>
      <c r="B47">
        <v>0.36845223336999999</v>
      </c>
      <c r="C47">
        <v>1.33502301E-3</v>
      </c>
      <c r="D47">
        <v>1910127</v>
      </c>
      <c r="E47">
        <v>0</v>
      </c>
      <c r="F47">
        <v>1</v>
      </c>
      <c r="G47">
        <v>0.165848</v>
      </c>
      <c r="H47" s="2">
        <v>1022.159973</v>
      </c>
      <c r="I47" s="1">
        <v>1022.16</v>
      </c>
      <c r="M47">
        <v>1</v>
      </c>
      <c r="N47">
        <v>1</v>
      </c>
      <c r="O47">
        <v>34.877186000000002</v>
      </c>
      <c r="P47">
        <v>1</v>
      </c>
      <c r="Q47">
        <v>2108</v>
      </c>
      <c r="R47">
        <v>4625</v>
      </c>
      <c r="S47">
        <v>1961</v>
      </c>
      <c r="T47">
        <v>0</v>
      </c>
      <c r="U47">
        <v>0</v>
      </c>
      <c r="V47" t="s">
        <v>74</v>
      </c>
      <c r="X47" t="s">
        <v>75</v>
      </c>
      <c r="Y47">
        <v>1</v>
      </c>
      <c r="AA47">
        <v>0</v>
      </c>
      <c r="AB47" s="1">
        <v>35.78</v>
      </c>
      <c r="AC47">
        <v>0</v>
      </c>
      <c r="AD47">
        <v>1</v>
      </c>
      <c r="AE47">
        <v>1</v>
      </c>
      <c r="AF47" t="s">
        <v>74</v>
      </c>
      <c r="AG47">
        <v>10738</v>
      </c>
      <c r="AH47" t="s">
        <v>76</v>
      </c>
      <c r="AI47" t="s">
        <v>76</v>
      </c>
      <c r="AJ47" t="s">
        <v>76</v>
      </c>
      <c r="AK47" t="s">
        <v>76</v>
      </c>
      <c r="AN47">
        <v>0</v>
      </c>
      <c r="AO47">
        <v>0</v>
      </c>
      <c r="AQ47">
        <v>0.19631199999999999</v>
      </c>
      <c r="AS47">
        <v>75030</v>
      </c>
      <c r="AT47">
        <v>1</v>
      </c>
      <c r="AU47">
        <v>41</v>
      </c>
      <c r="AV47">
        <v>1</v>
      </c>
      <c r="AX47">
        <v>1</v>
      </c>
      <c r="AY47">
        <v>0.42</v>
      </c>
      <c r="AZ47">
        <v>1.3623350000000001</v>
      </c>
      <c r="BA47" t="s">
        <v>77</v>
      </c>
      <c r="BB47" t="s">
        <v>78</v>
      </c>
      <c r="BC47">
        <v>39711</v>
      </c>
      <c r="BD47">
        <v>1</v>
      </c>
      <c r="BE47" t="s">
        <v>74</v>
      </c>
      <c r="BF47">
        <v>0</v>
      </c>
      <c r="BG47" t="s">
        <v>79</v>
      </c>
      <c r="BH47" t="s">
        <v>80</v>
      </c>
      <c r="BI47">
        <v>0</v>
      </c>
      <c r="BJ47">
        <v>1</v>
      </c>
      <c r="BK47" t="s">
        <v>81</v>
      </c>
      <c r="BM47" t="s">
        <v>82</v>
      </c>
      <c r="BN47">
        <v>0</v>
      </c>
      <c r="BO47" s="1">
        <v>85.18</v>
      </c>
      <c r="BS47" t="s">
        <v>83</v>
      </c>
      <c r="BT47">
        <v>1</v>
      </c>
      <c r="BU47">
        <v>0</v>
      </c>
      <c r="BV47" t="s">
        <v>659</v>
      </c>
      <c r="BX47" t="s">
        <v>606</v>
      </c>
      <c r="BY47">
        <v>19.510000000000002</v>
      </c>
      <c r="BZ47">
        <v>234.12</v>
      </c>
      <c r="CA47">
        <v>6931</v>
      </c>
      <c r="CB47">
        <v>100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f t="shared" si="3"/>
        <v>6931</v>
      </c>
      <c r="CJ47">
        <f>VLOOKUP(BV47,Demands!$B$1:$X$152,16,0)</f>
        <v>0</v>
      </c>
      <c r="CK47">
        <f>VLOOKUP(BV47,Demands!$B$1:$X$152,17,0)</f>
        <v>0</v>
      </c>
      <c r="CL47">
        <f>VLOOKUP(BV47,Demands!$B$1:$X$152,18,0)</f>
        <v>0</v>
      </c>
      <c r="CM47">
        <f t="shared" si="1"/>
        <v>0</v>
      </c>
      <c r="CN47">
        <v>33300</v>
      </c>
      <c r="CO47">
        <v>111.819999999999</v>
      </c>
      <c r="CP47">
        <v>111.09</v>
      </c>
      <c r="CQ47">
        <v>114.939999999999</v>
      </c>
      <c r="CR47">
        <v>112.62</v>
      </c>
      <c r="CS47">
        <v>71419</v>
      </c>
      <c r="CT47">
        <v>6660</v>
      </c>
      <c r="CU47" t="s">
        <v>709</v>
      </c>
    </row>
    <row r="48" spans="1:99">
      <c r="A48" t="s">
        <v>416</v>
      </c>
      <c r="B48">
        <v>0.17505867331</v>
      </c>
      <c r="C48">
        <v>9.5404205999999997E-4</v>
      </c>
      <c r="D48">
        <v>1910028</v>
      </c>
      <c r="E48">
        <v>0</v>
      </c>
      <c r="F48">
        <v>1</v>
      </c>
      <c r="G48">
        <v>9.35E-2</v>
      </c>
      <c r="H48" s="2">
        <v>1402.920044</v>
      </c>
      <c r="I48" s="1">
        <v>1402.92</v>
      </c>
      <c r="J48" s="1">
        <v>0.2</v>
      </c>
      <c r="K48" t="s">
        <v>417</v>
      </c>
      <c r="L48" t="s">
        <v>137</v>
      </c>
      <c r="M48">
        <v>1</v>
      </c>
      <c r="N48">
        <v>2</v>
      </c>
      <c r="O48">
        <v>0</v>
      </c>
      <c r="P48">
        <v>1</v>
      </c>
      <c r="Q48">
        <v>1208</v>
      </c>
      <c r="R48">
        <v>2372</v>
      </c>
      <c r="S48">
        <v>1181</v>
      </c>
      <c r="T48">
        <v>1</v>
      </c>
      <c r="U48">
        <v>0</v>
      </c>
      <c r="V48" t="s">
        <v>92</v>
      </c>
      <c r="W48">
        <v>0</v>
      </c>
      <c r="X48" t="s">
        <v>75</v>
      </c>
      <c r="Y48">
        <v>1</v>
      </c>
      <c r="Z48" t="s">
        <v>85</v>
      </c>
      <c r="AA48">
        <v>102</v>
      </c>
      <c r="AB48" s="1">
        <v>36.18</v>
      </c>
      <c r="AC48">
        <v>0</v>
      </c>
      <c r="AD48">
        <v>0</v>
      </c>
      <c r="AG48">
        <v>7741</v>
      </c>
      <c r="AH48" t="s">
        <v>76</v>
      </c>
      <c r="AI48" t="s">
        <v>76</v>
      </c>
      <c r="AJ48" t="s">
        <v>85</v>
      </c>
      <c r="AK48" t="s">
        <v>76</v>
      </c>
      <c r="AM48" t="s">
        <v>93</v>
      </c>
      <c r="AN48">
        <v>1</v>
      </c>
      <c r="AO48">
        <v>1</v>
      </c>
      <c r="AP48">
        <v>0</v>
      </c>
      <c r="AQ48">
        <v>0.156052</v>
      </c>
      <c r="AS48">
        <v>105024</v>
      </c>
      <c r="AT48">
        <v>1</v>
      </c>
      <c r="AU48">
        <v>23</v>
      </c>
      <c r="AX48">
        <v>0</v>
      </c>
      <c r="AY48">
        <v>0.16</v>
      </c>
      <c r="AZ48">
        <v>1.335809</v>
      </c>
      <c r="BA48" t="s">
        <v>77</v>
      </c>
      <c r="BB48" t="s">
        <v>78</v>
      </c>
      <c r="BC48">
        <v>38000</v>
      </c>
      <c r="BD48">
        <v>1</v>
      </c>
      <c r="BE48" t="s">
        <v>112</v>
      </c>
      <c r="BF48">
        <v>0</v>
      </c>
      <c r="BG48" t="s">
        <v>79</v>
      </c>
      <c r="BH48" t="s">
        <v>418</v>
      </c>
      <c r="BI48">
        <v>0.84615399999999996</v>
      </c>
      <c r="BJ48">
        <v>1</v>
      </c>
      <c r="BK48" t="s">
        <v>419</v>
      </c>
      <c r="BL48">
        <v>1</v>
      </c>
      <c r="BM48" t="s">
        <v>121</v>
      </c>
      <c r="BN48">
        <v>13</v>
      </c>
      <c r="BO48" s="1">
        <v>233.82</v>
      </c>
      <c r="BS48" t="s">
        <v>420</v>
      </c>
      <c r="BT48">
        <v>1</v>
      </c>
      <c r="BU48">
        <v>11</v>
      </c>
      <c r="BV48" t="s">
        <v>416</v>
      </c>
      <c r="BX48" t="s">
        <v>608</v>
      </c>
      <c r="BY48">
        <v>84.74</v>
      </c>
      <c r="BZ48">
        <v>1016.88</v>
      </c>
      <c r="CA48">
        <v>1721</v>
      </c>
      <c r="CB48">
        <v>38.92</v>
      </c>
      <c r="CC48">
        <v>2701</v>
      </c>
      <c r="CD48">
        <v>61.079999999999899</v>
      </c>
      <c r="CE48">
        <v>0</v>
      </c>
      <c r="CF48">
        <v>0</v>
      </c>
      <c r="CG48">
        <v>0</v>
      </c>
      <c r="CH48">
        <v>0</v>
      </c>
      <c r="CI48">
        <f t="shared" si="3"/>
        <v>4422</v>
      </c>
      <c r="CJ48">
        <f>VLOOKUP(BV48,Demands!$B$1:$X$152,16,0)</f>
        <v>3892</v>
      </c>
      <c r="CK48">
        <f>VLOOKUP(BV48,Demands!$B$1:$X$152,17,0)</f>
        <v>203</v>
      </c>
      <c r="CL48">
        <f>VLOOKUP(BV48,Demands!$B$1:$X$152,18,0)</f>
        <v>0</v>
      </c>
      <c r="CM48">
        <f t="shared" si="1"/>
        <v>203</v>
      </c>
      <c r="CN48">
        <v>31966</v>
      </c>
      <c r="CO48">
        <v>94</v>
      </c>
      <c r="CP48">
        <v>69</v>
      </c>
      <c r="CQ48">
        <v>99.5</v>
      </c>
      <c r="CR48">
        <v>87.5</v>
      </c>
      <c r="CS48">
        <v>90547</v>
      </c>
      <c r="CT48">
        <v>8639.4594589999906</v>
      </c>
      <c r="CU48" t="s">
        <v>728</v>
      </c>
    </row>
    <row r="49" spans="1:99">
      <c r="A49" t="s">
        <v>517</v>
      </c>
      <c r="B49">
        <v>2.476756687E-2</v>
      </c>
      <c r="C49">
        <v>2.9469320000000001E-5</v>
      </c>
      <c r="D49">
        <v>1900130</v>
      </c>
      <c r="E49">
        <v>0</v>
      </c>
      <c r="F49">
        <v>0</v>
      </c>
      <c r="G49">
        <v>0.121405</v>
      </c>
      <c r="H49" s="2">
        <v>0</v>
      </c>
      <c r="M49">
        <v>3</v>
      </c>
      <c r="N49">
        <v>0</v>
      </c>
      <c r="O49">
        <v>42.723540999999997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 t="s">
        <v>112</v>
      </c>
      <c r="Y49">
        <v>0</v>
      </c>
      <c r="AA49">
        <v>168</v>
      </c>
      <c r="AC49">
        <v>1</v>
      </c>
      <c r="AD49">
        <v>1</v>
      </c>
      <c r="AF49" t="s">
        <v>112</v>
      </c>
      <c r="AG49">
        <v>0</v>
      </c>
      <c r="AN49">
        <v>0</v>
      </c>
      <c r="AO49">
        <v>0</v>
      </c>
      <c r="AQ49">
        <v>0.31585999999999997</v>
      </c>
      <c r="AR49">
        <v>0.31586015224000002</v>
      </c>
      <c r="AS49">
        <v>45813</v>
      </c>
      <c r="AT49">
        <v>0</v>
      </c>
      <c r="AU49">
        <v>41</v>
      </c>
      <c r="AW49">
        <v>1</v>
      </c>
      <c r="AX49">
        <v>1</v>
      </c>
      <c r="AY49">
        <v>0</v>
      </c>
      <c r="AZ49">
        <v>0</v>
      </c>
      <c r="BB49" t="s">
        <v>125</v>
      </c>
      <c r="BC49">
        <v>700</v>
      </c>
      <c r="BD49">
        <v>0</v>
      </c>
      <c r="BE49" t="s">
        <v>112</v>
      </c>
      <c r="BF49">
        <v>0</v>
      </c>
      <c r="BI49">
        <v>0</v>
      </c>
      <c r="BJ49">
        <v>0</v>
      </c>
      <c r="BM49" t="s">
        <v>143</v>
      </c>
      <c r="BN49">
        <v>0</v>
      </c>
      <c r="BT49">
        <v>0</v>
      </c>
      <c r="BU49">
        <v>0</v>
      </c>
      <c r="BV49" t="s">
        <v>620</v>
      </c>
      <c r="BX49" t="s">
        <v>610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t="str">
        <f t="shared" si="3"/>
        <v/>
      </c>
      <c r="CJ49">
        <f>VLOOKUP(BV49,Demands!$B$1:$X$152,16,0)</f>
        <v>0</v>
      </c>
      <c r="CK49">
        <f>VLOOKUP(BV49,Demands!$B$1:$X$152,17,0)</f>
        <v>0</v>
      </c>
      <c r="CL49">
        <f>VLOOKUP(BV49,Demands!$B$1:$X$152,18,0)</f>
        <v>0</v>
      </c>
      <c r="CM49">
        <f t="shared" si="1"/>
        <v>0</v>
      </c>
      <c r="CS49">
        <v>47271</v>
      </c>
      <c r="CT49">
        <v>0</v>
      </c>
    </row>
    <row r="50" spans="1:99">
      <c r="A50" t="s">
        <v>534</v>
      </c>
      <c r="B50">
        <v>6.1224447499999999E-3</v>
      </c>
      <c r="C50">
        <v>2.2012000000000002E-6</v>
      </c>
      <c r="D50">
        <v>1900693</v>
      </c>
      <c r="E50">
        <v>0</v>
      </c>
      <c r="F50">
        <v>0</v>
      </c>
      <c r="G50">
        <v>0.189994</v>
      </c>
      <c r="H50" s="2">
        <v>0</v>
      </c>
      <c r="M50">
        <v>3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 t="s">
        <v>112</v>
      </c>
      <c r="Y50">
        <v>0</v>
      </c>
      <c r="AA50">
        <v>177</v>
      </c>
      <c r="AC50">
        <v>1</v>
      </c>
      <c r="AD50">
        <v>1</v>
      </c>
      <c r="AF50" t="s">
        <v>112</v>
      </c>
      <c r="AG50">
        <v>0</v>
      </c>
      <c r="AN50">
        <v>0</v>
      </c>
      <c r="AO50">
        <v>0</v>
      </c>
      <c r="AQ50">
        <v>0.52805299999999999</v>
      </c>
      <c r="AR50">
        <v>0.52805280685</v>
      </c>
      <c r="AS50">
        <v>25879</v>
      </c>
      <c r="AT50">
        <v>0</v>
      </c>
      <c r="AU50">
        <v>36</v>
      </c>
      <c r="AX50">
        <v>1</v>
      </c>
      <c r="AY50">
        <v>0</v>
      </c>
      <c r="AZ50">
        <v>0</v>
      </c>
      <c r="BB50" t="s">
        <v>198</v>
      </c>
      <c r="BC50">
        <v>140</v>
      </c>
      <c r="BD50">
        <v>0</v>
      </c>
      <c r="BE50" t="s">
        <v>112</v>
      </c>
      <c r="BF50">
        <v>1</v>
      </c>
      <c r="BI50">
        <v>0</v>
      </c>
      <c r="BJ50">
        <v>0</v>
      </c>
      <c r="BM50" t="s">
        <v>200</v>
      </c>
      <c r="BN50">
        <v>0</v>
      </c>
      <c r="BT50">
        <v>0</v>
      </c>
      <c r="BU50">
        <v>0</v>
      </c>
      <c r="CG50">
        <v>0</v>
      </c>
      <c r="CI50" t="str">
        <f t="shared" si="3"/>
        <v/>
      </c>
    </row>
    <row r="51" spans="1:99">
      <c r="A51" t="s">
        <v>291</v>
      </c>
      <c r="B51">
        <v>0.27201117612999998</v>
      </c>
      <c r="C51">
        <v>3.1935913800000002E-3</v>
      </c>
      <c r="D51">
        <v>1910034</v>
      </c>
      <c r="E51">
        <v>56</v>
      </c>
      <c r="F51">
        <v>1</v>
      </c>
      <c r="G51">
        <v>0.19312199999999999</v>
      </c>
      <c r="H51" s="2">
        <v>498.76001000000002</v>
      </c>
      <c r="I51" s="1">
        <v>498.76</v>
      </c>
      <c r="M51">
        <v>0</v>
      </c>
      <c r="N51">
        <v>2</v>
      </c>
      <c r="O51">
        <v>36.240509000000003</v>
      </c>
      <c r="P51">
        <v>1</v>
      </c>
      <c r="Q51">
        <v>7618</v>
      </c>
      <c r="R51">
        <v>15911</v>
      </c>
      <c r="S51">
        <v>5429</v>
      </c>
      <c r="T51">
        <v>0</v>
      </c>
      <c r="U51">
        <v>0</v>
      </c>
      <c r="V51" t="s">
        <v>92</v>
      </c>
      <c r="X51" t="s">
        <v>75</v>
      </c>
      <c r="Y51">
        <v>1</v>
      </c>
      <c r="AA51">
        <v>57</v>
      </c>
      <c r="AB51" s="1">
        <v>21.3</v>
      </c>
      <c r="AC51">
        <v>0</v>
      </c>
      <c r="AD51">
        <v>0</v>
      </c>
      <c r="AG51">
        <v>33370</v>
      </c>
      <c r="AH51" t="s">
        <v>76</v>
      </c>
      <c r="AI51" t="s">
        <v>76</v>
      </c>
      <c r="AJ51" t="s">
        <v>76</v>
      </c>
      <c r="AK51" t="s">
        <v>76</v>
      </c>
      <c r="AN51">
        <v>0</v>
      </c>
      <c r="AO51">
        <v>0</v>
      </c>
      <c r="AQ51">
        <v>0.22828899999999999</v>
      </c>
      <c r="AS51">
        <v>70501</v>
      </c>
      <c r="AT51">
        <v>1</v>
      </c>
      <c r="AU51">
        <v>27</v>
      </c>
      <c r="AV51">
        <v>1</v>
      </c>
      <c r="AX51">
        <v>0</v>
      </c>
      <c r="AY51">
        <v>0.26</v>
      </c>
      <c r="AZ51">
        <v>0.70745100000000005</v>
      </c>
      <c r="BA51" t="s">
        <v>77</v>
      </c>
      <c r="BB51" t="s">
        <v>101</v>
      </c>
      <c r="BC51">
        <v>110500</v>
      </c>
      <c r="BD51">
        <v>0</v>
      </c>
      <c r="BE51" t="s">
        <v>112</v>
      </c>
      <c r="BF51">
        <v>0</v>
      </c>
      <c r="BG51" t="s">
        <v>79</v>
      </c>
      <c r="BH51" t="s">
        <v>86</v>
      </c>
      <c r="BI51">
        <v>9.5238000000000003E-2</v>
      </c>
      <c r="BJ51">
        <v>1</v>
      </c>
      <c r="BK51" t="s">
        <v>292</v>
      </c>
      <c r="BM51" t="s">
        <v>82</v>
      </c>
      <c r="BN51">
        <v>21</v>
      </c>
      <c r="BO51" s="1">
        <v>83.13</v>
      </c>
      <c r="BS51" t="s">
        <v>293</v>
      </c>
      <c r="BT51">
        <v>1</v>
      </c>
      <c r="BU51">
        <v>2</v>
      </c>
      <c r="BV51" t="s">
        <v>647</v>
      </c>
      <c r="BX51" t="s">
        <v>606</v>
      </c>
      <c r="BY51">
        <v>49.81</v>
      </c>
      <c r="BZ51">
        <v>597.72</v>
      </c>
      <c r="CA51">
        <v>0</v>
      </c>
      <c r="CB51">
        <v>0</v>
      </c>
      <c r="CC51">
        <v>16209</v>
      </c>
      <c r="CD51">
        <v>95.62</v>
      </c>
      <c r="CE51">
        <v>0</v>
      </c>
      <c r="CF51">
        <v>0</v>
      </c>
      <c r="CG51">
        <v>742</v>
      </c>
      <c r="CH51">
        <v>4.38</v>
      </c>
      <c r="CI51">
        <f t="shared" si="3"/>
        <v>16951</v>
      </c>
      <c r="CJ51">
        <f>VLOOKUP(BV51,Demands!$B$1:$X$152,16,0)</f>
        <v>11741</v>
      </c>
      <c r="CK51">
        <f>VLOOKUP(BV51,Demands!$B$1:$X$152,17,0)</f>
        <v>1819</v>
      </c>
      <c r="CL51">
        <f>VLOOKUP(BV51,Demands!$B$1:$X$152,18,0)</f>
        <v>964</v>
      </c>
      <c r="CM51">
        <f t="shared" si="1"/>
        <v>2783</v>
      </c>
      <c r="CN51">
        <v>111931</v>
      </c>
      <c r="CO51">
        <v>87.099999999999895</v>
      </c>
      <c r="CP51">
        <v>80.92</v>
      </c>
      <c r="CQ51">
        <v>88.189999999999898</v>
      </c>
      <c r="CR51">
        <v>85.4</v>
      </c>
      <c r="CS51">
        <v>56983</v>
      </c>
      <c r="CT51">
        <v>9026.6935479999902</v>
      </c>
      <c r="CU51" t="s">
        <v>709</v>
      </c>
    </row>
    <row r="52" spans="1:99">
      <c r="A52" t="s">
        <v>402</v>
      </c>
      <c r="B52">
        <v>0.12701776841000001</v>
      </c>
      <c r="C52">
        <v>2.9886662999999998E-4</v>
      </c>
      <c r="D52">
        <v>1910020</v>
      </c>
      <c r="E52">
        <v>0</v>
      </c>
      <c r="F52">
        <v>1</v>
      </c>
      <c r="G52">
        <v>0.22595100000000001</v>
      </c>
      <c r="H52" s="2">
        <v>658.03002900000001</v>
      </c>
      <c r="I52" s="1">
        <v>658.03</v>
      </c>
      <c r="M52">
        <v>1</v>
      </c>
      <c r="N52">
        <v>2</v>
      </c>
      <c r="O52">
        <v>0</v>
      </c>
      <c r="P52">
        <v>1</v>
      </c>
      <c r="Q52">
        <v>952</v>
      </c>
      <c r="R52">
        <v>1216</v>
      </c>
      <c r="S52">
        <v>1006</v>
      </c>
      <c r="T52">
        <v>0</v>
      </c>
      <c r="U52">
        <v>0</v>
      </c>
      <c r="V52" t="s">
        <v>112</v>
      </c>
      <c r="X52" t="s">
        <v>75</v>
      </c>
      <c r="Y52">
        <v>1</v>
      </c>
      <c r="AA52">
        <v>98</v>
      </c>
      <c r="AB52" s="1">
        <v>27.7</v>
      </c>
      <c r="AC52">
        <v>1</v>
      </c>
      <c r="AD52">
        <v>1</v>
      </c>
      <c r="AF52" t="s">
        <v>112</v>
      </c>
      <c r="AG52">
        <v>3691</v>
      </c>
      <c r="AN52">
        <v>0</v>
      </c>
      <c r="AO52">
        <v>0</v>
      </c>
      <c r="AQ52">
        <v>0.25792500000000002</v>
      </c>
      <c r="AS52">
        <v>60532</v>
      </c>
      <c r="AT52">
        <v>0</v>
      </c>
      <c r="AU52">
        <v>43</v>
      </c>
      <c r="AX52">
        <v>0</v>
      </c>
      <c r="AY52">
        <v>0.25</v>
      </c>
      <c r="AZ52">
        <v>1.087078</v>
      </c>
      <c r="BA52" t="s">
        <v>77</v>
      </c>
      <c r="BB52" t="s">
        <v>94</v>
      </c>
      <c r="BC52">
        <v>9834</v>
      </c>
      <c r="BD52">
        <v>1</v>
      </c>
      <c r="BE52" t="s">
        <v>112</v>
      </c>
      <c r="BF52">
        <v>1</v>
      </c>
      <c r="BG52" t="s">
        <v>95</v>
      </c>
      <c r="BH52" t="s">
        <v>177</v>
      </c>
      <c r="BI52">
        <v>0.5</v>
      </c>
      <c r="BJ52">
        <v>0</v>
      </c>
      <c r="BM52" t="s">
        <v>133</v>
      </c>
      <c r="BN52">
        <v>4</v>
      </c>
      <c r="BO52" s="1">
        <v>109.67</v>
      </c>
      <c r="BP52" s="1">
        <v>2.2799999999999998</v>
      </c>
      <c r="BQ52" t="s">
        <v>98</v>
      </c>
      <c r="BS52" t="s">
        <v>403</v>
      </c>
      <c r="BT52">
        <v>1</v>
      </c>
      <c r="BU52">
        <v>2</v>
      </c>
      <c r="BV52" t="s">
        <v>618</v>
      </c>
      <c r="BX52" t="s">
        <v>604</v>
      </c>
      <c r="BY52">
        <v>79.819999999999993</v>
      </c>
      <c r="BZ52">
        <v>957.84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 t="str">
        <f t="shared" si="3"/>
        <v/>
      </c>
      <c r="CJ52">
        <f>VLOOKUP(BV52,Demands!$B$1:$X$152,16,0)</f>
        <v>0</v>
      </c>
      <c r="CK52">
        <f>VLOOKUP(BV52,Demands!$B$1:$X$152,17,0)</f>
        <v>0</v>
      </c>
      <c r="CL52">
        <f>VLOOKUP(BV52,Demands!$B$1:$X$152,18,0)</f>
        <v>0</v>
      </c>
      <c r="CM52">
        <f t="shared" si="1"/>
        <v>0</v>
      </c>
      <c r="CS52">
        <v>70221</v>
      </c>
      <c r="CT52">
        <v>0</v>
      </c>
      <c r="CU52" t="s">
        <v>724</v>
      </c>
    </row>
    <row r="53" spans="1:99">
      <c r="A53" t="s">
        <v>347</v>
      </c>
      <c r="B53">
        <v>6.4792283849999993E-2</v>
      </c>
      <c r="C53">
        <v>2.6116668000000001E-4</v>
      </c>
      <c r="D53">
        <v>1900803</v>
      </c>
      <c r="E53">
        <v>0</v>
      </c>
      <c r="F53">
        <v>0</v>
      </c>
      <c r="G53">
        <v>0.207597</v>
      </c>
      <c r="H53" s="2">
        <v>662.40002400000003</v>
      </c>
      <c r="I53" s="1">
        <v>662.4</v>
      </c>
      <c r="J53" s="1">
        <v>55.2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92</v>
      </c>
      <c r="X53" t="s">
        <v>75</v>
      </c>
      <c r="Y53">
        <v>0</v>
      </c>
      <c r="AA53">
        <v>74</v>
      </c>
      <c r="AC53">
        <v>0</v>
      </c>
      <c r="AD53">
        <v>0</v>
      </c>
      <c r="AG53">
        <v>0</v>
      </c>
      <c r="AN53">
        <v>0</v>
      </c>
      <c r="AO53">
        <v>0</v>
      </c>
      <c r="AQ53">
        <v>0.24673800000000001</v>
      </c>
      <c r="AR53">
        <v>0.24673768877999999</v>
      </c>
      <c r="AS53">
        <v>75643</v>
      </c>
      <c r="AT53">
        <v>0</v>
      </c>
      <c r="AU53">
        <v>36</v>
      </c>
      <c r="AW53">
        <v>1</v>
      </c>
      <c r="AX53">
        <v>1</v>
      </c>
      <c r="AY53">
        <v>1</v>
      </c>
      <c r="AZ53">
        <v>0.87569200000000003</v>
      </c>
      <c r="BA53" t="s">
        <v>77</v>
      </c>
      <c r="BB53" t="s">
        <v>125</v>
      </c>
      <c r="BC53">
        <v>648</v>
      </c>
      <c r="BD53">
        <v>1</v>
      </c>
      <c r="BF53">
        <v>0</v>
      </c>
      <c r="BG53" t="s">
        <v>79</v>
      </c>
      <c r="BH53" t="s">
        <v>126</v>
      </c>
      <c r="BI53">
        <v>0</v>
      </c>
      <c r="BJ53">
        <v>0</v>
      </c>
      <c r="BM53" t="s">
        <v>143</v>
      </c>
      <c r="BN53">
        <v>0</v>
      </c>
      <c r="BO53" s="1">
        <v>55.2</v>
      </c>
      <c r="BQ53" t="s">
        <v>98</v>
      </c>
      <c r="BS53" t="s">
        <v>348</v>
      </c>
      <c r="BT53">
        <v>1</v>
      </c>
      <c r="BU53">
        <v>0</v>
      </c>
      <c r="CG53">
        <v>0</v>
      </c>
      <c r="CI53" t="str">
        <f t="shared" si="3"/>
        <v/>
      </c>
      <c r="CU53" t="s">
        <v>709</v>
      </c>
    </row>
    <row r="54" spans="1:99">
      <c r="A54" t="s">
        <v>352</v>
      </c>
      <c r="B54">
        <v>0.21657791510999999</v>
      </c>
      <c r="C54">
        <v>5.5308904000000005E-4</v>
      </c>
      <c r="D54">
        <v>1910038</v>
      </c>
      <c r="E54">
        <v>0</v>
      </c>
      <c r="F54">
        <v>0</v>
      </c>
      <c r="G54">
        <v>0.167625</v>
      </c>
      <c r="H54" s="2">
        <v>427.98001099999999</v>
      </c>
      <c r="I54" s="1">
        <v>427.98</v>
      </c>
      <c r="M54">
        <v>0</v>
      </c>
      <c r="N54">
        <v>2</v>
      </c>
      <c r="O54">
        <v>43.876907000000003</v>
      </c>
      <c r="P54">
        <v>1</v>
      </c>
      <c r="Q54">
        <v>1701</v>
      </c>
      <c r="R54">
        <v>2901</v>
      </c>
      <c r="S54">
        <v>949</v>
      </c>
      <c r="T54">
        <v>0</v>
      </c>
      <c r="U54">
        <v>1</v>
      </c>
      <c r="V54" t="s">
        <v>92</v>
      </c>
      <c r="X54" t="s">
        <v>75</v>
      </c>
      <c r="Y54">
        <v>0</v>
      </c>
      <c r="AA54">
        <v>77</v>
      </c>
      <c r="AB54" s="1">
        <v>13.33</v>
      </c>
      <c r="AC54">
        <v>0</v>
      </c>
      <c r="AD54">
        <v>0</v>
      </c>
      <c r="AG54">
        <v>5339</v>
      </c>
      <c r="AN54">
        <v>0</v>
      </c>
      <c r="AO54">
        <v>0</v>
      </c>
      <c r="AQ54">
        <v>0.31859900000000002</v>
      </c>
      <c r="AS54">
        <v>47455</v>
      </c>
      <c r="AT54">
        <v>0</v>
      </c>
      <c r="AU54">
        <v>44</v>
      </c>
      <c r="AV54">
        <v>1</v>
      </c>
      <c r="AX54">
        <v>0</v>
      </c>
      <c r="AY54">
        <v>0.19</v>
      </c>
      <c r="AZ54">
        <v>0.90186500000000003</v>
      </c>
      <c r="BA54" t="s">
        <v>77</v>
      </c>
      <c r="BB54" t="s">
        <v>78</v>
      </c>
      <c r="BC54">
        <v>22968</v>
      </c>
      <c r="BD54">
        <v>1</v>
      </c>
      <c r="BE54" t="s">
        <v>112</v>
      </c>
      <c r="BF54">
        <v>0</v>
      </c>
      <c r="BG54" t="s">
        <v>79</v>
      </c>
      <c r="BH54" t="s">
        <v>86</v>
      </c>
      <c r="BI54">
        <v>0.42857099999999998</v>
      </c>
      <c r="BJ54">
        <v>0</v>
      </c>
      <c r="BM54" t="s">
        <v>82</v>
      </c>
      <c r="BN54">
        <v>7</v>
      </c>
      <c r="BO54" s="1">
        <v>71.33</v>
      </c>
      <c r="BS54" t="s">
        <v>353</v>
      </c>
      <c r="BT54">
        <v>1</v>
      </c>
      <c r="BU54">
        <v>3</v>
      </c>
      <c r="BV54" t="s">
        <v>658</v>
      </c>
      <c r="BX54" t="s">
        <v>606</v>
      </c>
      <c r="BY54">
        <v>39.19</v>
      </c>
      <c r="BZ54">
        <v>470.28</v>
      </c>
      <c r="CA54">
        <v>0</v>
      </c>
      <c r="CB54">
        <v>0</v>
      </c>
      <c r="CC54">
        <v>2678</v>
      </c>
      <c r="CD54">
        <v>100</v>
      </c>
      <c r="CE54">
        <v>0</v>
      </c>
      <c r="CF54">
        <v>0</v>
      </c>
      <c r="CG54">
        <v>0</v>
      </c>
      <c r="CH54">
        <v>0</v>
      </c>
      <c r="CI54">
        <f t="shared" si="3"/>
        <v>2678</v>
      </c>
      <c r="CJ54">
        <f>VLOOKUP(BV54,Demands!$B$1:$X$152,16,0)</f>
        <v>1614</v>
      </c>
      <c r="CK54">
        <f>VLOOKUP(BV54,Demands!$B$1:$X$152,17,0)</f>
        <v>896</v>
      </c>
      <c r="CL54">
        <f>VLOOKUP(BV54,Demands!$B$1:$X$152,18,0)</f>
        <v>239</v>
      </c>
      <c r="CM54">
        <f t="shared" si="1"/>
        <v>1135</v>
      </c>
      <c r="CN54">
        <v>22968</v>
      </c>
      <c r="CO54">
        <v>60.45</v>
      </c>
      <c r="CP54">
        <v>52.85</v>
      </c>
      <c r="CQ54">
        <v>50.899999999999899</v>
      </c>
      <c r="CR54">
        <v>54.729999999999897</v>
      </c>
      <c r="CS54">
        <v>44541</v>
      </c>
      <c r="CT54">
        <v>12760</v>
      </c>
      <c r="CU54" t="s">
        <v>713</v>
      </c>
    </row>
    <row r="55" spans="1:99">
      <c r="A55" t="s">
        <v>472</v>
      </c>
      <c r="B55">
        <v>9.0798968000000008E-3</v>
      </c>
      <c r="C55">
        <v>4.9169500000000004E-6</v>
      </c>
      <c r="D55">
        <v>1900636</v>
      </c>
      <c r="E55">
        <v>0</v>
      </c>
      <c r="F55">
        <v>0</v>
      </c>
      <c r="G55">
        <v>0.296267</v>
      </c>
      <c r="H55" s="2">
        <v>0</v>
      </c>
      <c r="M55">
        <v>3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 t="s">
        <v>112</v>
      </c>
      <c r="Y55">
        <v>0</v>
      </c>
      <c r="AA55">
        <v>132</v>
      </c>
      <c r="AC55">
        <v>1</v>
      </c>
      <c r="AD55">
        <v>1</v>
      </c>
      <c r="AF55" t="s">
        <v>112</v>
      </c>
      <c r="AG55">
        <v>0</v>
      </c>
      <c r="AN55">
        <v>0</v>
      </c>
      <c r="AO55">
        <v>0</v>
      </c>
      <c r="AQ55">
        <v>0.38747100000000001</v>
      </c>
      <c r="AR55">
        <v>0.38747102022000002</v>
      </c>
      <c r="AS55">
        <v>29918</v>
      </c>
      <c r="AT55">
        <v>0</v>
      </c>
      <c r="AU55">
        <v>36</v>
      </c>
      <c r="AX55">
        <v>1</v>
      </c>
      <c r="AY55">
        <v>0</v>
      </c>
      <c r="AZ55">
        <v>0</v>
      </c>
      <c r="BB55" t="s">
        <v>198</v>
      </c>
      <c r="BC55">
        <v>190</v>
      </c>
      <c r="BD55">
        <v>0</v>
      </c>
      <c r="BE55" t="s">
        <v>112</v>
      </c>
      <c r="BF55">
        <v>1</v>
      </c>
      <c r="BI55">
        <v>0</v>
      </c>
      <c r="BJ55">
        <v>0</v>
      </c>
      <c r="BM55" t="s">
        <v>200</v>
      </c>
      <c r="BN55">
        <v>0</v>
      </c>
      <c r="BT55">
        <v>0</v>
      </c>
      <c r="BU55">
        <v>0</v>
      </c>
      <c r="CG55">
        <v>0</v>
      </c>
      <c r="CI55" t="str">
        <f t="shared" si="3"/>
        <v/>
      </c>
      <c r="CU55" t="s">
        <v>709</v>
      </c>
    </row>
    <row r="56" spans="1:99">
      <c r="A56" t="s">
        <v>282</v>
      </c>
      <c r="B56">
        <v>0.16778689609</v>
      </c>
      <c r="C56">
        <v>1.3753549599999999E-3</v>
      </c>
      <c r="D56">
        <v>1910040</v>
      </c>
      <c r="E56">
        <v>0</v>
      </c>
      <c r="F56">
        <v>1</v>
      </c>
      <c r="G56">
        <v>0.1575</v>
      </c>
      <c r="H56" s="2">
        <v>774.36999500000002</v>
      </c>
      <c r="I56" s="1">
        <v>774.37</v>
      </c>
      <c r="M56">
        <v>1</v>
      </c>
      <c r="N56">
        <v>1</v>
      </c>
      <c r="O56">
        <v>0</v>
      </c>
      <c r="P56">
        <v>1</v>
      </c>
      <c r="Q56">
        <v>1057</v>
      </c>
      <c r="R56">
        <v>1739</v>
      </c>
      <c r="S56">
        <v>884</v>
      </c>
      <c r="T56">
        <v>0</v>
      </c>
      <c r="U56">
        <v>0</v>
      </c>
      <c r="V56" t="s">
        <v>74</v>
      </c>
      <c r="X56" t="s">
        <v>75</v>
      </c>
      <c r="Y56">
        <v>1</v>
      </c>
      <c r="AA56">
        <v>53</v>
      </c>
      <c r="AB56" s="1">
        <v>9.36</v>
      </c>
      <c r="AC56">
        <v>0</v>
      </c>
      <c r="AD56">
        <v>1</v>
      </c>
      <c r="AE56">
        <v>1</v>
      </c>
      <c r="AF56" t="s">
        <v>74</v>
      </c>
      <c r="AG56">
        <v>7266</v>
      </c>
      <c r="AN56">
        <v>0</v>
      </c>
      <c r="AO56">
        <v>0</v>
      </c>
      <c r="AQ56">
        <v>0.14547199999999999</v>
      </c>
      <c r="AS56">
        <v>86342</v>
      </c>
      <c r="AT56">
        <v>1</v>
      </c>
      <c r="AU56">
        <v>0</v>
      </c>
      <c r="AV56">
        <v>1</v>
      </c>
      <c r="AX56">
        <v>1</v>
      </c>
      <c r="AY56">
        <v>0.15</v>
      </c>
      <c r="AZ56">
        <v>0.89686399999999999</v>
      </c>
      <c r="BA56" t="s">
        <v>77</v>
      </c>
      <c r="BB56" t="s">
        <v>78</v>
      </c>
      <c r="BC56">
        <v>16654</v>
      </c>
      <c r="BD56">
        <v>1</v>
      </c>
      <c r="BE56" t="s">
        <v>74</v>
      </c>
      <c r="BF56">
        <v>0</v>
      </c>
      <c r="BG56" t="s">
        <v>79</v>
      </c>
      <c r="BH56" t="s">
        <v>86</v>
      </c>
      <c r="BI56">
        <v>0</v>
      </c>
      <c r="BJ56">
        <v>1</v>
      </c>
      <c r="BK56" t="s">
        <v>283</v>
      </c>
      <c r="BM56" t="s">
        <v>82</v>
      </c>
      <c r="BN56">
        <v>0</v>
      </c>
      <c r="BO56" s="1">
        <v>64.53</v>
      </c>
      <c r="BS56" t="s">
        <v>284</v>
      </c>
      <c r="BT56">
        <v>1</v>
      </c>
      <c r="BU56">
        <v>0</v>
      </c>
      <c r="BV56" t="s">
        <v>667</v>
      </c>
      <c r="BX56" t="s">
        <v>606</v>
      </c>
      <c r="BY56">
        <v>41.54</v>
      </c>
      <c r="BZ56">
        <v>498.48</v>
      </c>
      <c r="CA56">
        <v>9929</v>
      </c>
      <c r="CB56">
        <v>53.5399999999999</v>
      </c>
      <c r="CC56">
        <v>0</v>
      </c>
      <c r="CD56">
        <v>0</v>
      </c>
      <c r="CE56">
        <v>0</v>
      </c>
      <c r="CF56">
        <v>0</v>
      </c>
      <c r="CG56">
        <v>8615</v>
      </c>
      <c r="CH56">
        <v>46.46</v>
      </c>
      <c r="CI56">
        <f t="shared" si="3"/>
        <v>18544</v>
      </c>
      <c r="CJ56">
        <f>VLOOKUP(BV56,Demands!$B$1:$X$152,16,0)</f>
        <v>3816</v>
      </c>
      <c r="CK56">
        <f>VLOOKUP(BV56,Demands!$B$1:$X$152,17,0)</f>
        <v>2407</v>
      </c>
      <c r="CL56">
        <f>VLOOKUP(BV56,Demands!$B$1:$X$152,18,0)</f>
        <v>3692</v>
      </c>
      <c r="CM56">
        <f t="shared" si="1"/>
        <v>6099</v>
      </c>
      <c r="CN56">
        <v>16654</v>
      </c>
      <c r="CO56">
        <v>83</v>
      </c>
      <c r="CP56">
        <v>76</v>
      </c>
      <c r="CQ56">
        <v>79</v>
      </c>
      <c r="CR56">
        <v>79.329999999999899</v>
      </c>
      <c r="CS56">
        <v>80304</v>
      </c>
      <c r="CT56">
        <v>3084.0740740000001</v>
      </c>
      <c r="CU56" t="s">
        <v>715</v>
      </c>
    </row>
    <row r="57" spans="1:99">
      <c r="A57" t="s">
        <v>478</v>
      </c>
      <c r="B57">
        <v>3.2323956010000002E-2</v>
      </c>
      <c r="C57">
        <v>4.8260960000000002E-5</v>
      </c>
      <c r="D57">
        <v>1900804</v>
      </c>
      <c r="E57">
        <v>0</v>
      </c>
      <c r="F57">
        <v>0</v>
      </c>
      <c r="G57">
        <v>0.18193599999999999</v>
      </c>
      <c r="H57" s="2">
        <v>0</v>
      </c>
      <c r="M57">
        <v>3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 t="s">
        <v>112</v>
      </c>
      <c r="Y57">
        <v>0</v>
      </c>
      <c r="AA57">
        <v>137</v>
      </c>
      <c r="AC57">
        <v>1</v>
      </c>
      <c r="AD57">
        <v>1</v>
      </c>
      <c r="AF57" t="s">
        <v>112</v>
      </c>
      <c r="AG57">
        <v>0</v>
      </c>
      <c r="AN57">
        <v>0</v>
      </c>
      <c r="AO57">
        <v>0</v>
      </c>
      <c r="AQ57">
        <v>0.36118099999999997</v>
      </c>
      <c r="AR57">
        <v>0.36118143797000002</v>
      </c>
      <c r="AS57">
        <v>43623</v>
      </c>
      <c r="AT57">
        <v>0</v>
      </c>
      <c r="AU57">
        <v>35</v>
      </c>
      <c r="AW57">
        <v>1</v>
      </c>
      <c r="AX57">
        <v>1</v>
      </c>
      <c r="AY57">
        <v>0</v>
      </c>
      <c r="AZ57">
        <v>0</v>
      </c>
      <c r="BB57" t="s">
        <v>198</v>
      </c>
      <c r="BC57">
        <v>99</v>
      </c>
      <c r="BD57">
        <v>0</v>
      </c>
      <c r="BE57" t="s">
        <v>112</v>
      </c>
      <c r="BF57">
        <v>0</v>
      </c>
      <c r="BI57">
        <v>0</v>
      </c>
      <c r="BJ57">
        <v>0</v>
      </c>
      <c r="BM57" t="s">
        <v>143</v>
      </c>
      <c r="BN57">
        <v>0</v>
      </c>
      <c r="BT57">
        <v>0</v>
      </c>
      <c r="BU57">
        <v>0</v>
      </c>
      <c r="CG57">
        <v>0</v>
      </c>
      <c r="CI57" t="str">
        <f t="shared" si="3"/>
        <v/>
      </c>
    </row>
    <row r="58" spans="1:99">
      <c r="A58" t="s">
        <v>349</v>
      </c>
      <c r="B58">
        <v>2.1072902899999999E-2</v>
      </c>
      <c r="C58">
        <v>1.0036449999999999E-5</v>
      </c>
      <c r="D58">
        <v>1910801</v>
      </c>
      <c r="E58">
        <v>0</v>
      </c>
      <c r="F58">
        <v>0</v>
      </c>
      <c r="G58">
        <v>0.128134</v>
      </c>
      <c r="H58" s="2">
        <v>0</v>
      </c>
      <c r="I58" s="1">
        <v>0</v>
      </c>
      <c r="M58">
        <v>3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112</v>
      </c>
      <c r="X58" t="s">
        <v>75</v>
      </c>
      <c r="Y58">
        <v>0</v>
      </c>
      <c r="AA58">
        <v>75</v>
      </c>
      <c r="AC58">
        <v>1</v>
      </c>
      <c r="AD58">
        <v>1</v>
      </c>
      <c r="AF58" t="s">
        <v>112</v>
      </c>
      <c r="AG58">
        <v>0</v>
      </c>
      <c r="AN58">
        <v>0</v>
      </c>
      <c r="AO58">
        <v>0</v>
      </c>
      <c r="AQ58">
        <v>0.103175</v>
      </c>
      <c r="AR58">
        <v>0.10317459701999999</v>
      </c>
      <c r="AS58">
        <v>85375</v>
      </c>
      <c r="AT58">
        <v>0</v>
      </c>
      <c r="AU58">
        <v>7</v>
      </c>
      <c r="AX58">
        <v>1</v>
      </c>
      <c r="AY58">
        <v>0</v>
      </c>
      <c r="AZ58">
        <v>0</v>
      </c>
      <c r="BB58" t="s">
        <v>198</v>
      </c>
      <c r="BC58">
        <v>135</v>
      </c>
      <c r="BD58">
        <v>0</v>
      </c>
      <c r="BE58" t="s">
        <v>112</v>
      </c>
      <c r="BF58">
        <v>1</v>
      </c>
      <c r="BG58">
        <v>0</v>
      </c>
      <c r="BH58" t="s">
        <v>199</v>
      </c>
      <c r="BI58">
        <v>0</v>
      </c>
      <c r="BJ58">
        <v>0</v>
      </c>
      <c r="BM58" t="s">
        <v>200</v>
      </c>
      <c r="BN58">
        <v>0</v>
      </c>
      <c r="BO58" s="1">
        <v>0</v>
      </c>
      <c r="BT58">
        <v>0</v>
      </c>
      <c r="BU58">
        <v>0</v>
      </c>
      <c r="CG58">
        <v>0</v>
      </c>
      <c r="CI58" t="str">
        <f t="shared" si="3"/>
        <v/>
      </c>
      <c r="CU58" t="s">
        <v>720</v>
      </c>
    </row>
    <row r="59" spans="1:99">
      <c r="A59" t="s">
        <v>498</v>
      </c>
      <c r="B59">
        <v>1.307271038E-2</v>
      </c>
      <c r="C59">
        <v>5.3492000000000004E-6</v>
      </c>
      <c r="D59">
        <v>1900702</v>
      </c>
      <c r="E59">
        <v>0</v>
      </c>
      <c r="F59">
        <v>0</v>
      </c>
      <c r="G59">
        <v>0.141818</v>
      </c>
      <c r="H59" s="2">
        <v>0</v>
      </c>
      <c r="M59">
        <v>3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112</v>
      </c>
      <c r="Y59">
        <v>0</v>
      </c>
      <c r="AA59">
        <v>150</v>
      </c>
      <c r="AC59">
        <v>1</v>
      </c>
      <c r="AD59">
        <v>1</v>
      </c>
      <c r="AF59" t="s">
        <v>112</v>
      </c>
      <c r="AG59">
        <v>0</v>
      </c>
      <c r="AN59">
        <v>0</v>
      </c>
      <c r="AO59">
        <v>0</v>
      </c>
      <c r="AQ59">
        <v>0.184</v>
      </c>
      <c r="AR59">
        <v>0.18400000036</v>
      </c>
      <c r="AS59">
        <v>80313</v>
      </c>
      <c r="AT59">
        <v>0</v>
      </c>
      <c r="AU59">
        <v>26</v>
      </c>
      <c r="AX59">
        <v>1</v>
      </c>
      <c r="AY59">
        <v>0</v>
      </c>
      <c r="AZ59">
        <v>0</v>
      </c>
      <c r="BB59" t="s">
        <v>198</v>
      </c>
      <c r="BC59">
        <v>250</v>
      </c>
      <c r="BD59">
        <v>0</v>
      </c>
      <c r="BE59" t="s">
        <v>112</v>
      </c>
      <c r="BF59">
        <v>1</v>
      </c>
      <c r="BI59">
        <v>0</v>
      </c>
      <c r="BJ59">
        <v>0</v>
      </c>
      <c r="BM59" t="s">
        <v>200</v>
      </c>
      <c r="BN59">
        <v>0</v>
      </c>
      <c r="BT59">
        <v>0</v>
      </c>
      <c r="BU59">
        <v>0</v>
      </c>
      <c r="CG59">
        <v>0</v>
      </c>
      <c r="CI59" t="str">
        <f t="shared" si="3"/>
        <v/>
      </c>
      <c r="CU59" t="s">
        <v>709</v>
      </c>
    </row>
    <row r="60" spans="1:99">
      <c r="A60" t="s">
        <v>202</v>
      </c>
      <c r="B60">
        <v>0.56074259802000004</v>
      </c>
      <c r="C60">
        <v>7.70591235E-3</v>
      </c>
      <c r="D60">
        <v>1910043</v>
      </c>
      <c r="E60">
        <v>395</v>
      </c>
      <c r="F60">
        <v>1</v>
      </c>
      <c r="G60">
        <v>0.17253499999999999</v>
      </c>
      <c r="H60" s="2">
        <v>1092.099976</v>
      </c>
      <c r="I60" s="1">
        <v>1092.0999999999999</v>
      </c>
      <c r="K60" t="s">
        <v>203</v>
      </c>
      <c r="L60" t="s">
        <v>204</v>
      </c>
      <c r="M60">
        <v>1</v>
      </c>
      <c r="N60">
        <v>1</v>
      </c>
      <c r="O60">
        <v>34.776980999999999</v>
      </c>
      <c r="P60">
        <v>1</v>
      </c>
      <c r="Q60">
        <v>20902</v>
      </c>
      <c r="R60">
        <v>18325</v>
      </c>
      <c r="S60">
        <v>14918</v>
      </c>
      <c r="T60">
        <v>0</v>
      </c>
      <c r="U60">
        <v>0</v>
      </c>
      <c r="V60" t="s">
        <v>92</v>
      </c>
      <c r="W60">
        <v>1</v>
      </c>
      <c r="X60" t="s">
        <v>75</v>
      </c>
      <c r="Y60">
        <v>1</v>
      </c>
      <c r="Z60" t="s">
        <v>85</v>
      </c>
      <c r="AA60">
        <v>24</v>
      </c>
      <c r="AB60" s="1">
        <v>21.24</v>
      </c>
      <c r="AC60">
        <v>0</v>
      </c>
      <c r="AD60">
        <v>0</v>
      </c>
      <c r="AG60">
        <v>70247</v>
      </c>
      <c r="AH60" t="s">
        <v>171</v>
      </c>
      <c r="AJ60" t="s">
        <v>205</v>
      </c>
      <c r="AK60" t="s">
        <v>171</v>
      </c>
      <c r="AM60" t="s">
        <v>93</v>
      </c>
      <c r="AN60">
        <v>1</v>
      </c>
      <c r="AO60">
        <v>1</v>
      </c>
      <c r="AP60">
        <v>0</v>
      </c>
      <c r="AQ60">
        <v>0.29754999999999998</v>
      </c>
      <c r="AS60">
        <v>89311</v>
      </c>
      <c r="AT60">
        <v>1</v>
      </c>
      <c r="AU60">
        <v>26</v>
      </c>
      <c r="AV60">
        <v>1</v>
      </c>
      <c r="AX60">
        <v>0</v>
      </c>
      <c r="AY60">
        <v>0.23</v>
      </c>
      <c r="AZ60">
        <v>1.2228060000000001</v>
      </c>
      <c r="BA60" t="s">
        <v>77</v>
      </c>
      <c r="BB60" t="s">
        <v>101</v>
      </c>
      <c r="BC60">
        <v>192674</v>
      </c>
      <c r="BD60">
        <v>1</v>
      </c>
      <c r="BE60" t="s">
        <v>74</v>
      </c>
      <c r="BF60">
        <v>0</v>
      </c>
      <c r="BG60" t="s">
        <v>79</v>
      </c>
      <c r="BH60" t="s">
        <v>206</v>
      </c>
      <c r="BI60">
        <v>0.78571400000000002</v>
      </c>
      <c r="BJ60">
        <v>1</v>
      </c>
      <c r="BK60" t="s">
        <v>207</v>
      </c>
      <c r="BL60">
        <v>1</v>
      </c>
      <c r="BM60" t="s">
        <v>82</v>
      </c>
      <c r="BN60">
        <v>14</v>
      </c>
      <c r="BO60" s="1">
        <v>91.01</v>
      </c>
      <c r="BP60" s="1">
        <v>0.75</v>
      </c>
      <c r="BS60" t="s">
        <v>208</v>
      </c>
      <c r="BT60">
        <v>1</v>
      </c>
      <c r="BU60">
        <v>11</v>
      </c>
      <c r="BV60" t="s">
        <v>629</v>
      </c>
      <c r="BW60" t="s">
        <v>75</v>
      </c>
      <c r="BX60" t="s">
        <v>606</v>
      </c>
      <c r="BY60">
        <v>70.09</v>
      </c>
      <c r="BZ60">
        <v>841.08</v>
      </c>
      <c r="CA60">
        <v>16550</v>
      </c>
      <c r="CB60">
        <v>59.1099999999999</v>
      </c>
      <c r="CC60">
        <v>9788</v>
      </c>
      <c r="CD60">
        <v>34.96</v>
      </c>
      <c r="CE60">
        <v>0</v>
      </c>
      <c r="CF60">
        <v>0</v>
      </c>
      <c r="CG60">
        <v>1662</v>
      </c>
      <c r="CH60">
        <v>5.94</v>
      </c>
      <c r="CI60">
        <f t="shared" si="3"/>
        <v>28000</v>
      </c>
      <c r="CJ60">
        <f>VLOOKUP(BV60,Demands!$B$1:$X$152,16,0)</f>
        <v>19785</v>
      </c>
      <c r="CK60">
        <f>VLOOKUP(BV60,Demands!$B$1:$X$152,17,0)</f>
        <v>3698</v>
      </c>
      <c r="CL60">
        <f>VLOOKUP(BV60,Demands!$B$1:$X$152,18,0)</f>
        <v>468</v>
      </c>
      <c r="CM60">
        <f t="shared" si="1"/>
        <v>4166</v>
      </c>
      <c r="CN60">
        <v>193300</v>
      </c>
      <c r="CO60">
        <v>85.849999999999895</v>
      </c>
      <c r="CP60">
        <v>81.829999999999899</v>
      </c>
      <c r="CQ60">
        <v>88.54</v>
      </c>
      <c r="CR60">
        <v>85.409999999999897</v>
      </c>
      <c r="CS60">
        <v>65106</v>
      </c>
      <c r="CT60">
        <v>6597.2696249999899</v>
      </c>
      <c r="CU60" t="s">
        <v>711</v>
      </c>
    </row>
    <row r="61" spans="1:99">
      <c r="A61" t="s">
        <v>518</v>
      </c>
      <c r="B61">
        <v>0.28771083112000001</v>
      </c>
      <c r="C61">
        <v>3.5339037500000002E-3</v>
      </c>
      <c r="D61">
        <v>1910044</v>
      </c>
      <c r="E61">
        <v>0</v>
      </c>
      <c r="F61">
        <v>1</v>
      </c>
      <c r="G61">
        <v>0.176984</v>
      </c>
      <c r="H61" s="2">
        <v>0</v>
      </c>
      <c r="M61">
        <v>1</v>
      </c>
      <c r="N61">
        <v>0</v>
      </c>
      <c r="O61">
        <v>0</v>
      </c>
      <c r="P61">
        <v>1</v>
      </c>
      <c r="Q61">
        <v>2294</v>
      </c>
      <c r="R61">
        <v>5295</v>
      </c>
      <c r="S61">
        <v>2707</v>
      </c>
      <c r="T61">
        <v>0</v>
      </c>
      <c r="U61">
        <v>0</v>
      </c>
      <c r="V61" t="s">
        <v>92</v>
      </c>
      <c r="Y61">
        <v>1</v>
      </c>
      <c r="AA61">
        <v>169</v>
      </c>
      <c r="AC61">
        <v>0</v>
      </c>
      <c r="AD61">
        <v>0</v>
      </c>
      <c r="AG61">
        <v>14428</v>
      </c>
      <c r="AH61" t="s">
        <v>85</v>
      </c>
      <c r="AJ61" t="s">
        <v>85</v>
      </c>
      <c r="AK61" t="s">
        <v>85</v>
      </c>
      <c r="AN61">
        <v>0</v>
      </c>
      <c r="AO61">
        <v>0</v>
      </c>
      <c r="AQ61">
        <v>0.158996</v>
      </c>
      <c r="AS61">
        <v>92802</v>
      </c>
      <c r="AT61">
        <v>1</v>
      </c>
      <c r="AU61">
        <v>34</v>
      </c>
      <c r="AV61">
        <v>1</v>
      </c>
      <c r="AX61">
        <v>0</v>
      </c>
      <c r="AY61">
        <v>0</v>
      </c>
      <c r="AZ61">
        <v>0</v>
      </c>
      <c r="BB61" t="s">
        <v>78</v>
      </c>
      <c r="BC61">
        <v>45213</v>
      </c>
      <c r="BD61">
        <v>0</v>
      </c>
      <c r="BF61">
        <v>0</v>
      </c>
      <c r="BI61">
        <v>0.222222</v>
      </c>
      <c r="BJ61">
        <v>1</v>
      </c>
      <c r="BK61" t="s">
        <v>519</v>
      </c>
      <c r="BM61" t="s">
        <v>82</v>
      </c>
      <c r="BN61">
        <v>9</v>
      </c>
      <c r="BS61" t="s">
        <v>520</v>
      </c>
      <c r="BT61">
        <v>1</v>
      </c>
      <c r="BU61">
        <v>2</v>
      </c>
      <c r="BV61" t="s">
        <v>686</v>
      </c>
      <c r="BX61" t="s">
        <v>606</v>
      </c>
      <c r="BY61">
        <v>102.62</v>
      </c>
      <c r="BZ61">
        <v>1231.44</v>
      </c>
      <c r="CA61">
        <v>696</v>
      </c>
      <c r="CB61">
        <v>5.94</v>
      </c>
      <c r="CC61">
        <v>11012</v>
      </c>
      <c r="CD61">
        <v>93.98</v>
      </c>
      <c r="CE61">
        <v>9</v>
      </c>
      <c r="CF61">
        <v>0.08</v>
      </c>
      <c r="CG61">
        <v>0</v>
      </c>
      <c r="CH61">
        <v>0</v>
      </c>
      <c r="CI61">
        <f t="shared" si="3"/>
        <v>11717</v>
      </c>
      <c r="CJ61">
        <f>VLOOKUP(BV61,Demands!$B$1:$X$152,16,0)</f>
        <v>0</v>
      </c>
      <c r="CK61">
        <f>VLOOKUP(BV61,Demands!$B$1:$X$152,17,0)</f>
        <v>0</v>
      </c>
      <c r="CL61">
        <f>VLOOKUP(BV61,Demands!$B$1:$X$152,18,0)</f>
        <v>0</v>
      </c>
      <c r="CM61">
        <f t="shared" si="1"/>
        <v>0</v>
      </c>
      <c r="CN61">
        <v>51463</v>
      </c>
      <c r="CO61">
        <v>132.599999999999</v>
      </c>
      <c r="CP61">
        <v>136.729999999999</v>
      </c>
      <c r="CQ61">
        <v>152.909999999999</v>
      </c>
      <c r="CR61">
        <v>140.75</v>
      </c>
      <c r="CS61">
        <v>79073</v>
      </c>
      <c r="CT61">
        <v>4514.2982460000003</v>
      </c>
      <c r="CU61" t="s">
        <v>709</v>
      </c>
    </row>
    <row r="62" spans="1:99">
      <c r="A62" t="s">
        <v>477</v>
      </c>
      <c r="B62">
        <v>9.1929469900000008E-3</v>
      </c>
      <c r="C62">
        <v>3.9401499999999999E-6</v>
      </c>
      <c r="D62">
        <v>1900649</v>
      </c>
      <c r="E62">
        <v>0</v>
      </c>
      <c r="F62">
        <v>0</v>
      </c>
      <c r="G62">
        <v>0.17749500000000001</v>
      </c>
      <c r="H62" s="2">
        <v>0</v>
      </c>
      <c r="M62">
        <v>3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 t="s">
        <v>112</v>
      </c>
      <c r="Y62">
        <v>0</v>
      </c>
      <c r="AA62">
        <v>136</v>
      </c>
      <c r="AC62">
        <v>1</v>
      </c>
      <c r="AD62">
        <v>1</v>
      </c>
      <c r="AF62" t="s">
        <v>112</v>
      </c>
      <c r="AG62">
        <v>0</v>
      </c>
      <c r="AN62">
        <v>0</v>
      </c>
      <c r="AO62">
        <v>0</v>
      </c>
      <c r="AQ62">
        <v>0.28489700000000001</v>
      </c>
      <c r="AR62">
        <v>0.2848970294</v>
      </c>
      <c r="AS62">
        <v>40689</v>
      </c>
      <c r="AT62">
        <v>0</v>
      </c>
      <c r="AU62">
        <v>36</v>
      </c>
      <c r="AX62">
        <v>1</v>
      </c>
      <c r="AY62">
        <v>0</v>
      </c>
      <c r="AZ62">
        <v>0</v>
      </c>
      <c r="BB62" t="s">
        <v>198</v>
      </c>
      <c r="BC62">
        <v>450</v>
      </c>
      <c r="BD62">
        <v>0</v>
      </c>
      <c r="BE62" t="s">
        <v>112</v>
      </c>
      <c r="BF62">
        <v>1</v>
      </c>
      <c r="BI62">
        <v>0</v>
      </c>
      <c r="BJ62">
        <v>0</v>
      </c>
      <c r="BM62" t="s">
        <v>200</v>
      </c>
      <c r="BN62">
        <v>0</v>
      </c>
      <c r="BT62">
        <v>0</v>
      </c>
      <c r="BU62">
        <v>0</v>
      </c>
      <c r="CG62">
        <v>0</v>
      </c>
      <c r="CI62" t="str">
        <f t="shared" si="3"/>
        <v/>
      </c>
      <c r="CU62" t="s">
        <v>709</v>
      </c>
    </row>
    <row r="63" spans="1:99">
      <c r="A63" t="s">
        <v>506</v>
      </c>
      <c r="B63">
        <v>0.36570717241</v>
      </c>
      <c r="C63">
        <v>3.2028715699999998E-3</v>
      </c>
      <c r="D63">
        <v>1900767</v>
      </c>
      <c r="E63">
        <v>0</v>
      </c>
      <c r="F63">
        <v>0</v>
      </c>
      <c r="G63">
        <v>0.121</v>
      </c>
      <c r="H63" s="2">
        <v>0</v>
      </c>
      <c r="M63">
        <v>3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112</v>
      </c>
      <c r="Y63">
        <v>0</v>
      </c>
      <c r="AA63">
        <v>158</v>
      </c>
      <c r="AC63">
        <v>1</v>
      </c>
      <c r="AD63">
        <v>1</v>
      </c>
      <c r="AF63" t="s">
        <v>112</v>
      </c>
      <c r="AG63">
        <v>0</v>
      </c>
      <c r="AN63">
        <v>0</v>
      </c>
      <c r="AO63">
        <v>0</v>
      </c>
      <c r="AQ63">
        <v>0.22808899999999999</v>
      </c>
      <c r="AR63">
        <v>0.22808925806999999</v>
      </c>
      <c r="AS63">
        <v>49545</v>
      </c>
      <c r="AT63">
        <v>0</v>
      </c>
      <c r="AU63">
        <v>21</v>
      </c>
      <c r="AV63">
        <v>1</v>
      </c>
      <c r="AX63">
        <v>1</v>
      </c>
      <c r="AY63">
        <v>0</v>
      </c>
      <c r="AZ63">
        <v>0</v>
      </c>
      <c r="BB63" t="s">
        <v>198</v>
      </c>
      <c r="BC63">
        <v>70</v>
      </c>
      <c r="BD63">
        <v>0</v>
      </c>
      <c r="BE63" t="s">
        <v>112</v>
      </c>
      <c r="BF63">
        <v>0</v>
      </c>
      <c r="BI63">
        <v>0</v>
      </c>
      <c r="BJ63">
        <v>0</v>
      </c>
      <c r="BM63" t="s">
        <v>82</v>
      </c>
      <c r="BN63">
        <v>0</v>
      </c>
      <c r="BT63">
        <v>0</v>
      </c>
      <c r="BU63">
        <v>0</v>
      </c>
      <c r="CG63">
        <v>0</v>
      </c>
      <c r="CI63" t="str">
        <f t="shared" si="3"/>
        <v/>
      </c>
    </row>
    <row r="64" spans="1:99">
      <c r="A64" t="s">
        <v>433</v>
      </c>
      <c r="B64">
        <v>0.13304881498999999</v>
      </c>
      <c r="C64">
        <v>1.5385484000000001E-4</v>
      </c>
      <c r="D64">
        <v>1910244</v>
      </c>
      <c r="E64">
        <v>0</v>
      </c>
      <c r="F64">
        <v>1</v>
      </c>
      <c r="G64">
        <v>0.11276700000000001</v>
      </c>
      <c r="H64" s="2">
        <v>1086</v>
      </c>
      <c r="I64" s="1">
        <v>1086</v>
      </c>
      <c r="J64" s="1">
        <v>36</v>
      </c>
      <c r="M64">
        <v>0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 t="s">
        <v>112</v>
      </c>
      <c r="X64" t="s">
        <v>75</v>
      </c>
      <c r="Y64">
        <v>0</v>
      </c>
      <c r="AA64">
        <v>109</v>
      </c>
      <c r="AC64">
        <v>1</v>
      </c>
      <c r="AD64">
        <v>1</v>
      </c>
      <c r="AF64" t="s">
        <v>112</v>
      </c>
      <c r="AG64">
        <v>0</v>
      </c>
      <c r="AN64">
        <v>0</v>
      </c>
      <c r="AO64">
        <v>0</v>
      </c>
      <c r="AQ64">
        <v>0.14972199999999999</v>
      </c>
      <c r="AR64">
        <v>0.14972205459999999</v>
      </c>
      <c r="AS64">
        <v>78139</v>
      </c>
      <c r="AT64">
        <v>0</v>
      </c>
      <c r="AU64">
        <v>16</v>
      </c>
      <c r="AX64">
        <v>0</v>
      </c>
      <c r="AY64">
        <v>0.2</v>
      </c>
      <c r="AZ64">
        <v>1.389831</v>
      </c>
      <c r="BA64" t="s">
        <v>77</v>
      </c>
      <c r="BB64" t="s">
        <v>125</v>
      </c>
      <c r="BC64">
        <v>1000</v>
      </c>
      <c r="BD64">
        <v>1</v>
      </c>
      <c r="BE64" t="s">
        <v>112</v>
      </c>
      <c r="BF64">
        <v>0</v>
      </c>
      <c r="BG64" t="s">
        <v>79</v>
      </c>
      <c r="BH64" t="s">
        <v>126</v>
      </c>
      <c r="BI64">
        <v>0.125</v>
      </c>
      <c r="BJ64">
        <v>0</v>
      </c>
      <c r="BM64" t="s">
        <v>121</v>
      </c>
      <c r="BN64">
        <v>8</v>
      </c>
      <c r="BO64" s="1">
        <v>181</v>
      </c>
      <c r="BS64" t="s">
        <v>434</v>
      </c>
      <c r="BT64">
        <v>1</v>
      </c>
      <c r="BU64">
        <v>1</v>
      </c>
      <c r="CG64">
        <v>0</v>
      </c>
      <c r="CI64" t="str">
        <f t="shared" si="3"/>
        <v/>
      </c>
      <c r="CU64" t="s">
        <v>713</v>
      </c>
    </row>
    <row r="65" spans="1:99">
      <c r="A65" t="s">
        <v>211</v>
      </c>
      <c r="B65">
        <v>0.23823793725</v>
      </c>
      <c r="C65">
        <v>1.0541737500000001E-3</v>
      </c>
      <c r="D65">
        <v>1910004</v>
      </c>
      <c r="E65">
        <v>0</v>
      </c>
      <c r="F65">
        <v>1</v>
      </c>
      <c r="G65">
        <v>0.28055400000000003</v>
      </c>
      <c r="H65" s="2">
        <v>1170.910034</v>
      </c>
      <c r="I65" s="1">
        <v>1170.9100000000001</v>
      </c>
      <c r="K65" t="s">
        <v>157</v>
      </c>
      <c r="L65" t="s">
        <v>129</v>
      </c>
      <c r="M65">
        <v>1</v>
      </c>
      <c r="N65">
        <v>1</v>
      </c>
      <c r="O65">
        <v>33.558163</v>
      </c>
      <c r="P65">
        <v>1</v>
      </c>
      <c r="Q65">
        <v>3362</v>
      </c>
      <c r="R65">
        <v>7168</v>
      </c>
      <c r="S65">
        <v>2657</v>
      </c>
      <c r="T65">
        <v>0</v>
      </c>
      <c r="U65">
        <v>0</v>
      </c>
      <c r="V65" t="s">
        <v>92</v>
      </c>
      <c r="W65">
        <v>0</v>
      </c>
      <c r="X65" t="s">
        <v>75</v>
      </c>
      <c r="Y65">
        <v>1</v>
      </c>
      <c r="Z65" t="s">
        <v>85</v>
      </c>
      <c r="AA65">
        <v>26</v>
      </c>
      <c r="AB65" s="1">
        <v>17.739999999999998</v>
      </c>
      <c r="AC65">
        <v>0</v>
      </c>
      <c r="AD65">
        <v>0</v>
      </c>
      <c r="AG65">
        <v>17043</v>
      </c>
      <c r="AH65" t="s">
        <v>76</v>
      </c>
      <c r="AJ65" t="s">
        <v>76</v>
      </c>
      <c r="AK65" t="s">
        <v>76</v>
      </c>
      <c r="AM65" t="s">
        <v>130</v>
      </c>
      <c r="AN65">
        <v>1</v>
      </c>
      <c r="AO65">
        <v>1</v>
      </c>
      <c r="AP65">
        <v>1</v>
      </c>
      <c r="AQ65">
        <v>0.197266</v>
      </c>
      <c r="AS65">
        <v>60817</v>
      </c>
      <c r="AT65">
        <v>1</v>
      </c>
      <c r="AU65">
        <v>18</v>
      </c>
      <c r="AX65">
        <v>0</v>
      </c>
      <c r="AY65">
        <v>0.18</v>
      </c>
      <c r="AZ65">
        <v>1.9253</v>
      </c>
      <c r="BA65" t="s">
        <v>124</v>
      </c>
      <c r="BB65" t="s">
        <v>78</v>
      </c>
      <c r="BC65">
        <v>35020</v>
      </c>
      <c r="BD65">
        <v>1</v>
      </c>
      <c r="BE65" t="s">
        <v>112</v>
      </c>
      <c r="BF65">
        <v>1</v>
      </c>
      <c r="BG65" t="s">
        <v>79</v>
      </c>
      <c r="BH65" t="s">
        <v>159</v>
      </c>
      <c r="BI65">
        <v>0.6</v>
      </c>
      <c r="BJ65">
        <v>1</v>
      </c>
      <c r="BK65" t="s">
        <v>160</v>
      </c>
      <c r="BL65">
        <v>0</v>
      </c>
      <c r="BM65" t="s">
        <v>133</v>
      </c>
      <c r="BN65">
        <v>5</v>
      </c>
      <c r="BO65" s="1">
        <v>96.13</v>
      </c>
      <c r="BS65" t="s">
        <v>212</v>
      </c>
      <c r="BT65">
        <v>1</v>
      </c>
      <c r="BU65">
        <v>3</v>
      </c>
      <c r="BV65" t="s">
        <v>650</v>
      </c>
      <c r="BX65" t="s">
        <v>604</v>
      </c>
      <c r="BY65">
        <v>108.98</v>
      </c>
      <c r="BZ65">
        <v>1307.76</v>
      </c>
      <c r="CA65">
        <v>35481</v>
      </c>
      <c r="CB65">
        <v>41.71</v>
      </c>
      <c r="CC65">
        <v>48707</v>
      </c>
      <c r="CD65">
        <v>57.259999999999899</v>
      </c>
      <c r="CE65">
        <v>190</v>
      </c>
      <c r="CF65">
        <v>0.22</v>
      </c>
      <c r="CG65">
        <v>6</v>
      </c>
      <c r="CH65">
        <v>0.8</v>
      </c>
      <c r="CI65">
        <f t="shared" si="3"/>
        <v>84384</v>
      </c>
      <c r="CJ65">
        <f>VLOOKUP(BV65,Demands!$B$1:$X$152,16,0)</f>
        <v>55687</v>
      </c>
      <c r="CK65">
        <f>VLOOKUP(BV65,Demands!$B$1:$X$152,17,0)</f>
        <v>11252</v>
      </c>
      <c r="CL65">
        <f>VLOOKUP(BV65,Demands!$B$1:$X$152,18,0)</f>
        <v>3295</v>
      </c>
      <c r="CM65">
        <f t="shared" si="1"/>
        <v>14547</v>
      </c>
      <c r="CN65">
        <v>142127</v>
      </c>
      <c r="CO65">
        <v>64.153201010000004</v>
      </c>
      <c r="CP65">
        <v>63.223251040000001</v>
      </c>
      <c r="CQ65">
        <v>64.242480319999899</v>
      </c>
      <c r="CR65">
        <v>63.87297745</v>
      </c>
      <c r="CS65">
        <v>50354</v>
      </c>
      <c r="CT65">
        <v>3165.4120269999898</v>
      </c>
      <c r="CU65" t="s">
        <v>716</v>
      </c>
    </row>
    <row r="66" spans="1:99">
      <c r="A66" t="s">
        <v>239</v>
      </c>
      <c r="B66">
        <v>0.21187168299</v>
      </c>
      <c r="C66">
        <v>7.4421169999999996E-4</v>
      </c>
      <c r="D66">
        <v>1910011</v>
      </c>
      <c r="E66">
        <v>0</v>
      </c>
      <c r="F66">
        <v>1</v>
      </c>
      <c r="G66">
        <v>0.49584299999999998</v>
      </c>
      <c r="H66" s="2">
        <v>1170.910034</v>
      </c>
      <c r="I66" s="1">
        <v>1170.9100000000001</v>
      </c>
      <c r="K66" t="s">
        <v>157</v>
      </c>
      <c r="L66" t="s">
        <v>129</v>
      </c>
      <c r="M66">
        <v>1</v>
      </c>
      <c r="N66">
        <v>1</v>
      </c>
      <c r="O66">
        <v>43.750934999999998</v>
      </c>
      <c r="P66">
        <v>1</v>
      </c>
      <c r="Q66">
        <v>5461</v>
      </c>
      <c r="R66">
        <v>10593</v>
      </c>
      <c r="S66">
        <v>1573</v>
      </c>
      <c r="T66">
        <v>0</v>
      </c>
      <c r="U66">
        <v>1</v>
      </c>
      <c r="V66" t="s">
        <v>92</v>
      </c>
      <c r="W66">
        <v>0</v>
      </c>
      <c r="X66" t="s">
        <v>75</v>
      </c>
      <c r="Y66">
        <v>1</v>
      </c>
      <c r="Z66" t="s">
        <v>85</v>
      </c>
      <c r="AA66">
        <v>34</v>
      </c>
      <c r="AB66" s="1">
        <v>17.739999999999998</v>
      </c>
      <c r="AC66">
        <v>0</v>
      </c>
      <c r="AD66">
        <v>0</v>
      </c>
      <c r="AG66">
        <v>13960</v>
      </c>
      <c r="AH66" t="s">
        <v>76</v>
      </c>
      <c r="AJ66" t="s">
        <v>76</v>
      </c>
      <c r="AK66" t="s">
        <v>76</v>
      </c>
      <c r="AM66" t="s">
        <v>130</v>
      </c>
      <c r="AN66">
        <v>1</v>
      </c>
      <c r="AO66">
        <v>1</v>
      </c>
      <c r="AP66">
        <v>1</v>
      </c>
      <c r="AQ66">
        <v>0.39118900000000001</v>
      </c>
      <c r="AS66">
        <v>37514</v>
      </c>
      <c r="AT66">
        <v>1</v>
      </c>
      <c r="AU66">
        <v>22</v>
      </c>
      <c r="AX66">
        <v>0</v>
      </c>
      <c r="AY66">
        <v>0.18</v>
      </c>
      <c r="AZ66">
        <v>3.1212610000000001</v>
      </c>
      <c r="BA66" t="s">
        <v>191</v>
      </c>
      <c r="BB66" t="s">
        <v>78</v>
      </c>
      <c r="BC66">
        <v>24536</v>
      </c>
      <c r="BD66">
        <v>1</v>
      </c>
      <c r="BE66" t="s">
        <v>112</v>
      </c>
      <c r="BF66">
        <v>1</v>
      </c>
      <c r="BG66" t="s">
        <v>79</v>
      </c>
      <c r="BH66" t="s">
        <v>159</v>
      </c>
      <c r="BI66">
        <v>0.4</v>
      </c>
      <c r="BJ66">
        <v>1</v>
      </c>
      <c r="BK66" t="s">
        <v>160</v>
      </c>
      <c r="BL66">
        <v>0</v>
      </c>
      <c r="BM66" t="s">
        <v>133</v>
      </c>
      <c r="BN66">
        <v>5</v>
      </c>
      <c r="BO66" s="1">
        <v>96.13</v>
      </c>
      <c r="BS66" t="s">
        <v>240</v>
      </c>
      <c r="BT66">
        <v>1</v>
      </c>
      <c r="BU66">
        <v>2</v>
      </c>
      <c r="BV66" t="s">
        <v>682</v>
      </c>
      <c r="BX66" t="s">
        <v>604</v>
      </c>
      <c r="BY66">
        <v>89.82</v>
      </c>
      <c r="BZ66">
        <v>1077.8399999999999</v>
      </c>
      <c r="CA66">
        <v>35481</v>
      </c>
      <c r="CB66">
        <v>41.71</v>
      </c>
      <c r="CC66">
        <v>48707</v>
      </c>
      <c r="CD66">
        <v>57.259999999999899</v>
      </c>
      <c r="CE66">
        <v>190</v>
      </c>
      <c r="CF66">
        <v>0.22</v>
      </c>
      <c r="CG66">
        <v>6</v>
      </c>
      <c r="CH66">
        <v>0.8</v>
      </c>
      <c r="CI66">
        <f t="shared" si="3"/>
        <v>84384</v>
      </c>
      <c r="CJ66">
        <f>VLOOKUP(BV66,Demands!$B$1:$X$152,16,0)</f>
        <v>0</v>
      </c>
      <c r="CK66">
        <f>VLOOKUP(BV66,Demands!$B$1:$X$152,17,0)</f>
        <v>0</v>
      </c>
      <c r="CL66">
        <f>VLOOKUP(BV66,Demands!$B$1:$X$152,18,0)</f>
        <v>0</v>
      </c>
      <c r="CM66">
        <f t="shared" si="1"/>
        <v>0</v>
      </c>
      <c r="CN66">
        <v>81626</v>
      </c>
      <c r="CO66">
        <v>95.6882856</v>
      </c>
      <c r="CP66">
        <v>90.41205008</v>
      </c>
      <c r="CQ66">
        <v>99.509274009999899</v>
      </c>
      <c r="CR66">
        <v>95.20320323</v>
      </c>
      <c r="CS66">
        <v>66883</v>
      </c>
      <c r="CT66">
        <v>2946.7870039999898</v>
      </c>
      <c r="CU66" t="s">
        <v>713</v>
      </c>
    </row>
    <row r="67" spans="1:99">
      <c r="A67" t="s">
        <v>313</v>
      </c>
      <c r="B67">
        <v>0.31062118587999998</v>
      </c>
      <c r="C67">
        <v>2.28176496E-3</v>
      </c>
      <c r="D67">
        <v>1910024</v>
      </c>
      <c r="E67">
        <v>0</v>
      </c>
      <c r="F67">
        <v>1</v>
      </c>
      <c r="G67">
        <v>0.18940399999999999</v>
      </c>
      <c r="H67" s="2">
        <v>987.92999299999997</v>
      </c>
      <c r="I67" s="1">
        <v>987.93</v>
      </c>
      <c r="K67" t="s">
        <v>265</v>
      </c>
      <c r="L67" t="s">
        <v>129</v>
      </c>
      <c r="M67">
        <v>1</v>
      </c>
      <c r="N67">
        <v>1</v>
      </c>
      <c r="O67">
        <v>34.044055999999998</v>
      </c>
      <c r="P67">
        <v>1</v>
      </c>
      <c r="Q67">
        <v>2627</v>
      </c>
      <c r="R67">
        <v>3830</v>
      </c>
      <c r="S67">
        <v>3091</v>
      </c>
      <c r="T67">
        <v>0</v>
      </c>
      <c r="U67">
        <v>0</v>
      </c>
      <c r="V67" t="s">
        <v>92</v>
      </c>
      <c r="W67">
        <v>0</v>
      </c>
      <c r="X67" t="s">
        <v>75</v>
      </c>
      <c r="Y67">
        <v>1</v>
      </c>
      <c r="Z67" t="s">
        <v>85</v>
      </c>
      <c r="AA67">
        <v>64</v>
      </c>
      <c r="AB67" s="1">
        <v>16.149999999999999</v>
      </c>
      <c r="AC67">
        <v>0</v>
      </c>
      <c r="AD67">
        <v>0</v>
      </c>
      <c r="AG67">
        <v>13121</v>
      </c>
      <c r="AH67" t="s">
        <v>76</v>
      </c>
      <c r="AJ67" t="s">
        <v>76</v>
      </c>
      <c r="AK67" t="s">
        <v>76</v>
      </c>
      <c r="AM67" t="s">
        <v>130</v>
      </c>
      <c r="AN67">
        <v>1</v>
      </c>
      <c r="AO67">
        <v>1</v>
      </c>
      <c r="AP67">
        <v>1</v>
      </c>
      <c r="AQ67">
        <v>0.200213</v>
      </c>
      <c r="AS67">
        <v>110833</v>
      </c>
      <c r="AT67">
        <v>1</v>
      </c>
      <c r="AU67">
        <v>29</v>
      </c>
      <c r="AX67">
        <v>0</v>
      </c>
      <c r="AY67">
        <v>0.2</v>
      </c>
      <c r="AZ67">
        <v>0.89136800000000005</v>
      </c>
      <c r="BA67" t="s">
        <v>77</v>
      </c>
      <c r="BB67" t="s">
        <v>78</v>
      </c>
      <c r="BC67">
        <v>36541</v>
      </c>
      <c r="BD67">
        <v>1</v>
      </c>
      <c r="BE67" t="s">
        <v>112</v>
      </c>
      <c r="BF67">
        <v>1</v>
      </c>
      <c r="BG67" t="s">
        <v>79</v>
      </c>
      <c r="BH67" t="s">
        <v>159</v>
      </c>
      <c r="BI67">
        <v>0.117647</v>
      </c>
      <c r="BJ67">
        <v>1</v>
      </c>
      <c r="BK67" t="s">
        <v>160</v>
      </c>
      <c r="BL67">
        <v>0</v>
      </c>
      <c r="BM67" t="s">
        <v>133</v>
      </c>
      <c r="BN67">
        <v>17</v>
      </c>
      <c r="BO67" s="1">
        <v>81.11</v>
      </c>
      <c r="BS67" t="s">
        <v>314</v>
      </c>
      <c r="BT67">
        <v>1</v>
      </c>
      <c r="BU67">
        <v>2</v>
      </c>
      <c r="CG67">
        <v>0</v>
      </c>
      <c r="CI67" t="str">
        <f t="shared" si="3"/>
        <v/>
      </c>
      <c r="CU67" t="s">
        <v>716</v>
      </c>
    </row>
    <row r="68" spans="1:99">
      <c r="A68" t="s">
        <v>156</v>
      </c>
      <c r="B68">
        <v>0.28129026498999998</v>
      </c>
      <c r="C68">
        <v>1.2684046999999999E-3</v>
      </c>
      <c r="D68">
        <v>1910030</v>
      </c>
      <c r="E68">
        <v>0</v>
      </c>
      <c r="F68">
        <v>1</v>
      </c>
      <c r="G68">
        <v>0.19345999999999999</v>
      </c>
      <c r="H68" s="2">
        <v>1170.910034</v>
      </c>
      <c r="I68" s="1">
        <v>1170.9100000000001</v>
      </c>
      <c r="K68" t="s">
        <v>157</v>
      </c>
      <c r="L68" t="s">
        <v>129</v>
      </c>
      <c r="M68">
        <v>1</v>
      </c>
      <c r="N68">
        <v>1</v>
      </c>
      <c r="O68">
        <v>40.931530000000002</v>
      </c>
      <c r="P68">
        <v>1</v>
      </c>
      <c r="Q68">
        <v>2565</v>
      </c>
      <c r="R68">
        <v>3761</v>
      </c>
      <c r="S68">
        <v>2362</v>
      </c>
      <c r="T68">
        <v>0</v>
      </c>
      <c r="U68">
        <v>0</v>
      </c>
      <c r="V68" t="s">
        <v>74</v>
      </c>
      <c r="W68">
        <v>0</v>
      </c>
      <c r="X68" t="s">
        <v>75</v>
      </c>
      <c r="Y68">
        <v>1</v>
      </c>
      <c r="Z68" t="s">
        <v>85</v>
      </c>
      <c r="AA68">
        <v>12</v>
      </c>
      <c r="AB68" s="1">
        <v>17.739999999999998</v>
      </c>
      <c r="AC68">
        <v>0</v>
      </c>
      <c r="AD68">
        <v>1</v>
      </c>
      <c r="AE68">
        <v>1</v>
      </c>
      <c r="AF68" t="s">
        <v>74</v>
      </c>
      <c r="AG68">
        <v>15202</v>
      </c>
      <c r="AH68" t="s">
        <v>76</v>
      </c>
      <c r="AJ68" t="s">
        <v>76</v>
      </c>
      <c r="AK68" t="s">
        <v>158</v>
      </c>
      <c r="AM68" t="s">
        <v>130</v>
      </c>
      <c r="AN68">
        <v>1</v>
      </c>
      <c r="AO68">
        <v>1</v>
      </c>
      <c r="AP68">
        <v>1</v>
      </c>
      <c r="AQ68">
        <v>0.16872799999999999</v>
      </c>
      <c r="AS68">
        <v>89967</v>
      </c>
      <c r="AT68">
        <v>1</v>
      </c>
      <c r="AU68">
        <v>1</v>
      </c>
      <c r="AX68">
        <v>1</v>
      </c>
      <c r="AY68">
        <v>0.18</v>
      </c>
      <c r="AZ68">
        <v>1.301488</v>
      </c>
      <c r="BA68" t="s">
        <v>77</v>
      </c>
      <c r="BB68" t="s">
        <v>78</v>
      </c>
      <c r="BC68">
        <v>31650</v>
      </c>
      <c r="BD68">
        <v>1</v>
      </c>
      <c r="BE68" t="s">
        <v>74</v>
      </c>
      <c r="BF68">
        <v>1</v>
      </c>
      <c r="BG68" t="s">
        <v>79</v>
      </c>
      <c r="BH68" t="s">
        <v>159</v>
      </c>
      <c r="BI68">
        <v>0</v>
      </c>
      <c r="BJ68">
        <v>1</v>
      </c>
      <c r="BK68" t="s">
        <v>160</v>
      </c>
      <c r="BL68">
        <v>0</v>
      </c>
      <c r="BM68" t="s">
        <v>133</v>
      </c>
      <c r="BN68">
        <v>0</v>
      </c>
      <c r="BO68" s="1">
        <v>96.13</v>
      </c>
      <c r="BS68" t="s">
        <v>161</v>
      </c>
      <c r="BT68">
        <v>1</v>
      </c>
      <c r="BU68">
        <v>0</v>
      </c>
      <c r="CG68">
        <v>0</v>
      </c>
      <c r="CI68" t="str">
        <f t="shared" si="3"/>
        <v/>
      </c>
      <c r="CU68" t="s">
        <v>713</v>
      </c>
    </row>
    <row r="69" spans="1:99">
      <c r="A69" t="s">
        <v>190</v>
      </c>
      <c r="B69">
        <v>0.18650248772</v>
      </c>
      <c r="C69">
        <v>9.4812965000000003E-4</v>
      </c>
      <c r="D69">
        <v>1910077</v>
      </c>
      <c r="E69">
        <v>0</v>
      </c>
      <c r="F69">
        <v>1</v>
      </c>
      <c r="G69">
        <v>0.41980899999999999</v>
      </c>
      <c r="H69" s="2">
        <v>1170.910034</v>
      </c>
      <c r="I69" s="1">
        <v>1170.9100000000001</v>
      </c>
      <c r="K69" t="s">
        <v>157</v>
      </c>
      <c r="L69" t="s">
        <v>129</v>
      </c>
      <c r="M69">
        <v>1</v>
      </c>
      <c r="N69">
        <v>1</v>
      </c>
      <c r="O69">
        <v>42.672558000000002</v>
      </c>
      <c r="P69">
        <v>1</v>
      </c>
      <c r="Q69">
        <v>6009</v>
      </c>
      <c r="R69">
        <v>11958</v>
      </c>
      <c r="S69">
        <v>1300</v>
      </c>
      <c r="T69">
        <v>0</v>
      </c>
      <c r="U69">
        <v>1</v>
      </c>
      <c r="V69" t="s">
        <v>92</v>
      </c>
      <c r="W69">
        <v>0</v>
      </c>
      <c r="X69" t="s">
        <v>75</v>
      </c>
      <c r="Y69">
        <v>1</v>
      </c>
      <c r="Z69" t="s">
        <v>85</v>
      </c>
      <c r="AA69">
        <v>20</v>
      </c>
      <c r="AB69" s="1">
        <v>17.739999999999998</v>
      </c>
      <c r="AC69">
        <v>0</v>
      </c>
      <c r="AD69">
        <v>0</v>
      </c>
      <c r="AG69">
        <v>14069</v>
      </c>
      <c r="AH69" t="s">
        <v>76</v>
      </c>
      <c r="AJ69" t="s">
        <v>76</v>
      </c>
      <c r="AK69" t="s">
        <v>76</v>
      </c>
      <c r="AM69" t="s">
        <v>130</v>
      </c>
      <c r="AN69">
        <v>1</v>
      </c>
      <c r="AO69">
        <v>1</v>
      </c>
      <c r="AP69">
        <v>1</v>
      </c>
      <c r="AQ69">
        <v>0.42710900000000002</v>
      </c>
      <c r="AS69">
        <v>35996</v>
      </c>
      <c r="AT69">
        <v>1</v>
      </c>
      <c r="AU69">
        <v>10</v>
      </c>
      <c r="AX69">
        <v>1</v>
      </c>
      <c r="AY69">
        <v>0.18</v>
      </c>
      <c r="AZ69">
        <v>3.2528890000000001</v>
      </c>
      <c r="BA69" t="s">
        <v>191</v>
      </c>
      <c r="BB69" t="s">
        <v>78</v>
      </c>
      <c r="BC69">
        <v>31581</v>
      </c>
      <c r="BD69">
        <v>1</v>
      </c>
      <c r="BE69" t="s">
        <v>112</v>
      </c>
      <c r="BF69">
        <v>1</v>
      </c>
      <c r="BG69" t="s">
        <v>79</v>
      </c>
      <c r="BH69" t="s">
        <v>159</v>
      </c>
      <c r="BI69">
        <v>0</v>
      </c>
      <c r="BJ69">
        <v>1</v>
      </c>
      <c r="BK69" t="s">
        <v>160</v>
      </c>
      <c r="BL69">
        <v>0</v>
      </c>
      <c r="BM69" t="s">
        <v>133</v>
      </c>
      <c r="BN69">
        <v>0</v>
      </c>
      <c r="BO69" s="1">
        <v>96.13</v>
      </c>
      <c r="BS69" t="s">
        <v>192</v>
      </c>
      <c r="BT69">
        <v>1</v>
      </c>
      <c r="BU69">
        <v>0</v>
      </c>
      <c r="CG69">
        <v>0</v>
      </c>
      <c r="CI69" t="str">
        <f t="shared" si="3"/>
        <v/>
      </c>
      <c r="CU69" t="s">
        <v>716</v>
      </c>
    </row>
    <row r="70" spans="1:99">
      <c r="A70" t="s">
        <v>183</v>
      </c>
      <c r="B70">
        <v>8.0097437760000001E-2</v>
      </c>
      <c r="C70">
        <v>1.5576359999999999E-4</v>
      </c>
      <c r="D70">
        <v>1910195</v>
      </c>
      <c r="E70">
        <v>0</v>
      </c>
      <c r="F70">
        <v>1</v>
      </c>
      <c r="G70">
        <v>0.38383800000000001</v>
      </c>
      <c r="H70" s="2">
        <v>1170.910034</v>
      </c>
      <c r="I70" s="1">
        <v>1170.9100000000001</v>
      </c>
      <c r="K70" t="s">
        <v>157</v>
      </c>
      <c r="L70" t="s">
        <v>129</v>
      </c>
      <c r="M70">
        <v>1</v>
      </c>
      <c r="N70">
        <v>1</v>
      </c>
      <c r="O70">
        <v>42.560482</v>
      </c>
      <c r="P70">
        <v>1</v>
      </c>
      <c r="Q70">
        <v>705</v>
      </c>
      <c r="R70">
        <v>1806</v>
      </c>
      <c r="S70">
        <v>322</v>
      </c>
      <c r="T70">
        <v>0</v>
      </c>
      <c r="U70">
        <v>0</v>
      </c>
      <c r="V70" t="s">
        <v>112</v>
      </c>
      <c r="W70">
        <v>0</v>
      </c>
      <c r="X70" t="s">
        <v>75</v>
      </c>
      <c r="Y70">
        <v>1</v>
      </c>
      <c r="Z70" t="s">
        <v>85</v>
      </c>
      <c r="AA70">
        <v>18</v>
      </c>
      <c r="AB70" s="1">
        <v>17.739999999999998</v>
      </c>
      <c r="AC70">
        <v>1</v>
      </c>
      <c r="AD70">
        <v>1</v>
      </c>
      <c r="AF70" t="s">
        <v>112</v>
      </c>
      <c r="AG70">
        <v>2823</v>
      </c>
      <c r="AH70" t="s">
        <v>76</v>
      </c>
      <c r="AJ70" t="s">
        <v>76</v>
      </c>
      <c r="AK70" t="s">
        <v>76</v>
      </c>
      <c r="AM70" t="s">
        <v>130</v>
      </c>
      <c r="AN70">
        <v>1</v>
      </c>
      <c r="AO70">
        <v>1</v>
      </c>
      <c r="AP70">
        <v>1</v>
      </c>
      <c r="AQ70">
        <v>0.24973400000000001</v>
      </c>
      <c r="AS70">
        <v>55105</v>
      </c>
      <c r="AT70">
        <v>1</v>
      </c>
      <c r="AU70">
        <v>20</v>
      </c>
      <c r="AX70">
        <v>0</v>
      </c>
      <c r="AY70">
        <v>0.18</v>
      </c>
      <c r="AZ70">
        <v>2.1248710000000002</v>
      </c>
      <c r="BA70" t="s">
        <v>172</v>
      </c>
      <c r="BB70" t="s">
        <v>94</v>
      </c>
      <c r="BC70">
        <v>5544</v>
      </c>
      <c r="BD70">
        <v>1</v>
      </c>
      <c r="BE70" t="s">
        <v>112</v>
      </c>
      <c r="BF70">
        <v>1</v>
      </c>
      <c r="BG70" t="s">
        <v>79</v>
      </c>
      <c r="BH70" t="s">
        <v>159</v>
      </c>
      <c r="BI70">
        <v>0.5</v>
      </c>
      <c r="BJ70">
        <v>1</v>
      </c>
      <c r="BK70" t="s">
        <v>160</v>
      </c>
      <c r="BL70">
        <v>0</v>
      </c>
      <c r="BM70" t="s">
        <v>133</v>
      </c>
      <c r="BN70">
        <v>2</v>
      </c>
      <c r="BO70" s="1">
        <v>96.13</v>
      </c>
      <c r="BS70" t="s">
        <v>184</v>
      </c>
      <c r="BT70">
        <v>1</v>
      </c>
      <c r="BU70">
        <v>1</v>
      </c>
      <c r="CG70">
        <v>0</v>
      </c>
      <c r="CI70" t="str">
        <f t="shared" si="3"/>
        <v/>
      </c>
      <c r="CU70" t="s">
        <v>709</v>
      </c>
    </row>
    <row r="71" spans="1:99">
      <c r="A71" t="s">
        <v>216</v>
      </c>
      <c r="B71">
        <v>0.28459798927000002</v>
      </c>
      <c r="C71">
        <v>9.5714865000000001E-4</v>
      </c>
      <c r="D71">
        <v>1910098</v>
      </c>
      <c r="E71">
        <v>0</v>
      </c>
      <c r="F71">
        <v>1</v>
      </c>
      <c r="G71">
        <v>0.30438100000000001</v>
      </c>
      <c r="H71" s="2">
        <v>1170.910034</v>
      </c>
      <c r="I71" s="1">
        <v>1170.9100000000001</v>
      </c>
      <c r="K71" t="s">
        <v>157</v>
      </c>
      <c r="L71" t="s">
        <v>129</v>
      </c>
      <c r="M71">
        <v>1</v>
      </c>
      <c r="N71">
        <v>1</v>
      </c>
      <c r="O71">
        <v>44.229916000000003</v>
      </c>
      <c r="P71">
        <v>1</v>
      </c>
      <c r="Q71">
        <v>2360</v>
      </c>
      <c r="R71">
        <v>7415</v>
      </c>
      <c r="S71">
        <v>2019</v>
      </c>
      <c r="T71">
        <v>0</v>
      </c>
      <c r="U71">
        <v>0</v>
      </c>
      <c r="V71" t="s">
        <v>92</v>
      </c>
      <c r="W71">
        <v>0</v>
      </c>
      <c r="X71" t="s">
        <v>75</v>
      </c>
      <c r="Y71">
        <v>1</v>
      </c>
      <c r="Z71" t="s">
        <v>85</v>
      </c>
      <c r="AA71">
        <v>28</v>
      </c>
      <c r="AB71" s="1">
        <v>17.739999999999998</v>
      </c>
      <c r="AC71">
        <v>0</v>
      </c>
      <c r="AD71">
        <v>0</v>
      </c>
      <c r="AG71">
        <v>11611</v>
      </c>
      <c r="AH71" t="s">
        <v>76</v>
      </c>
      <c r="AJ71" t="s">
        <v>76</v>
      </c>
      <c r="AK71" t="s">
        <v>76</v>
      </c>
      <c r="AM71" t="s">
        <v>130</v>
      </c>
      <c r="AN71">
        <v>1</v>
      </c>
      <c r="AO71">
        <v>1</v>
      </c>
      <c r="AP71">
        <v>1</v>
      </c>
      <c r="AQ71">
        <v>0.20325599999999999</v>
      </c>
      <c r="AS71">
        <v>63372</v>
      </c>
      <c r="AT71">
        <v>1</v>
      </c>
      <c r="AU71">
        <v>30</v>
      </c>
      <c r="AX71">
        <v>0</v>
      </c>
      <c r="AY71">
        <v>0.18</v>
      </c>
      <c r="AZ71">
        <v>1.847677</v>
      </c>
      <c r="BA71" t="s">
        <v>124</v>
      </c>
      <c r="BB71" t="s">
        <v>78</v>
      </c>
      <c r="BC71">
        <v>30994</v>
      </c>
      <c r="BD71">
        <v>1</v>
      </c>
      <c r="BE71" t="s">
        <v>112</v>
      </c>
      <c r="BF71">
        <v>1</v>
      </c>
      <c r="BG71" t="s">
        <v>79</v>
      </c>
      <c r="BH71" t="s">
        <v>159</v>
      </c>
      <c r="BI71">
        <v>0.875</v>
      </c>
      <c r="BJ71">
        <v>1</v>
      </c>
      <c r="BK71" t="s">
        <v>160</v>
      </c>
      <c r="BL71">
        <v>0</v>
      </c>
      <c r="BM71" t="s">
        <v>133</v>
      </c>
      <c r="BN71">
        <v>8</v>
      </c>
      <c r="BO71" s="1">
        <v>96.13</v>
      </c>
      <c r="BS71" t="s">
        <v>217</v>
      </c>
      <c r="BT71">
        <v>1</v>
      </c>
      <c r="BU71">
        <v>7</v>
      </c>
      <c r="CG71">
        <v>0</v>
      </c>
      <c r="CI71" t="str">
        <f t="shared" si="3"/>
        <v/>
      </c>
      <c r="CU71" t="s">
        <v>713</v>
      </c>
    </row>
    <row r="72" spans="1:99">
      <c r="A72" t="s">
        <v>209</v>
      </c>
      <c r="B72">
        <v>0.91183104064999998</v>
      </c>
      <c r="C72">
        <v>6.0140644500000003E-3</v>
      </c>
      <c r="D72">
        <v>1910155</v>
      </c>
      <c r="E72">
        <v>0</v>
      </c>
      <c r="F72">
        <v>1</v>
      </c>
      <c r="G72">
        <v>0.30536400000000002</v>
      </c>
      <c r="H72" s="2">
        <v>1170.910034</v>
      </c>
      <c r="I72" s="1">
        <v>1170.9100000000001</v>
      </c>
      <c r="K72" t="s">
        <v>157</v>
      </c>
      <c r="L72" t="s">
        <v>129</v>
      </c>
      <c r="M72">
        <v>1</v>
      </c>
      <c r="N72">
        <v>1</v>
      </c>
      <c r="O72">
        <v>41.213222999999999</v>
      </c>
      <c r="P72">
        <v>1</v>
      </c>
      <c r="Q72">
        <v>28292</v>
      </c>
      <c r="R72">
        <v>40136</v>
      </c>
      <c r="S72">
        <v>11676</v>
      </c>
      <c r="T72">
        <v>0</v>
      </c>
      <c r="U72">
        <v>0</v>
      </c>
      <c r="V72" t="s">
        <v>92</v>
      </c>
      <c r="W72">
        <v>0</v>
      </c>
      <c r="X72" t="s">
        <v>75</v>
      </c>
      <c r="Y72">
        <v>1</v>
      </c>
      <c r="Z72" t="s">
        <v>85</v>
      </c>
      <c r="AA72">
        <v>25</v>
      </c>
      <c r="AB72" s="1">
        <v>17.739999999999998</v>
      </c>
      <c r="AC72">
        <v>0</v>
      </c>
      <c r="AD72">
        <v>0</v>
      </c>
      <c r="AG72">
        <v>84230</v>
      </c>
      <c r="AH72" t="s">
        <v>76</v>
      </c>
      <c r="AJ72" t="s">
        <v>76</v>
      </c>
      <c r="AK72" t="s">
        <v>76</v>
      </c>
      <c r="AM72" t="s">
        <v>130</v>
      </c>
      <c r="AN72">
        <v>1</v>
      </c>
      <c r="AO72">
        <v>1</v>
      </c>
      <c r="AP72">
        <v>1</v>
      </c>
      <c r="AQ72">
        <v>0.33589000000000002</v>
      </c>
      <c r="AS72">
        <v>51622</v>
      </c>
      <c r="AT72">
        <v>1</v>
      </c>
      <c r="AU72">
        <v>3</v>
      </c>
      <c r="AX72">
        <v>1</v>
      </c>
      <c r="AY72">
        <v>0.18</v>
      </c>
      <c r="AZ72">
        <v>2.2682380000000002</v>
      </c>
      <c r="BA72" t="s">
        <v>172</v>
      </c>
      <c r="BB72" t="s">
        <v>101</v>
      </c>
      <c r="BC72">
        <v>169673</v>
      </c>
      <c r="BD72">
        <v>1</v>
      </c>
      <c r="BE72" t="s">
        <v>112</v>
      </c>
      <c r="BF72">
        <v>1</v>
      </c>
      <c r="BG72" t="s">
        <v>79</v>
      </c>
      <c r="BH72" t="s">
        <v>159</v>
      </c>
      <c r="BI72">
        <v>0</v>
      </c>
      <c r="BJ72">
        <v>1</v>
      </c>
      <c r="BK72" t="s">
        <v>160</v>
      </c>
      <c r="BL72">
        <v>0</v>
      </c>
      <c r="BM72" t="s">
        <v>133</v>
      </c>
      <c r="BN72">
        <v>0</v>
      </c>
      <c r="BO72" s="1">
        <v>96.13</v>
      </c>
      <c r="BS72" t="s">
        <v>210</v>
      </c>
      <c r="BT72">
        <v>1</v>
      </c>
      <c r="BU72">
        <v>0</v>
      </c>
      <c r="CG72">
        <v>0</v>
      </c>
      <c r="CI72" t="str">
        <f t="shared" si="3"/>
        <v/>
      </c>
      <c r="CU72" t="s">
        <v>709</v>
      </c>
    </row>
    <row r="73" spans="1:99">
      <c r="A73" t="s">
        <v>254</v>
      </c>
      <c r="B73">
        <v>8.5693021899999999E-2</v>
      </c>
      <c r="C73">
        <v>1.9306765E-4</v>
      </c>
      <c r="D73">
        <v>1910072</v>
      </c>
      <c r="E73">
        <v>0</v>
      </c>
      <c r="F73">
        <v>1</v>
      </c>
      <c r="G73">
        <v>0.58397200000000005</v>
      </c>
      <c r="H73" s="2">
        <v>1170.910034</v>
      </c>
      <c r="I73" s="1">
        <v>1170.9100000000001</v>
      </c>
      <c r="K73" t="s">
        <v>157</v>
      </c>
      <c r="L73" t="s">
        <v>129</v>
      </c>
      <c r="M73">
        <v>1</v>
      </c>
      <c r="N73">
        <v>1</v>
      </c>
      <c r="O73">
        <v>35.244041000000003</v>
      </c>
      <c r="P73">
        <v>1</v>
      </c>
      <c r="Q73">
        <v>1381</v>
      </c>
      <c r="R73">
        <v>2371</v>
      </c>
      <c r="S73">
        <v>296</v>
      </c>
      <c r="T73">
        <v>0</v>
      </c>
      <c r="U73">
        <v>1</v>
      </c>
      <c r="V73" t="s">
        <v>92</v>
      </c>
      <c r="W73">
        <v>0</v>
      </c>
      <c r="X73" t="s">
        <v>75</v>
      </c>
      <c r="Y73">
        <v>1</v>
      </c>
      <c r="Z73" t="s">
        <v>85</v>
      </c>
      <c r="AA73">
        <v>42</v>
      </c>
      <c r="AB73" s="1">
        <v>17.739999999999998</v>
      </c>
      <c r="AC73">
        <v>0</v>
      </c>
      <c r="AD73">
        <v>0</v>
      </c>
      <c r="AG73">
        <v>2750</v>
      </c>
      <c r="AH73" t="s">
        <v>76</v>
      </c>
      <c r="AJ73" t="s">
        <v>76</v>
      </c>
      <c r="AK73" t="s">
        <v>76</v>
      </c>
      <c r="AM73" t="s">
        <v>130</v>
      </c>
      <c r="AN73">
        <v>1</v>
      </c>
      <c r="AO73">
        <v>1</v>
      </c>
      <c r="AP73">
        <v>1</v>
      </c>
      <c r="AQ73">
        <v>0.50218200000000002</v>
      </c>
      <c r="AS73">
        <v>29008</v>
      </c>
      <c r="AT73">
        <v>1</v>
      </c>
      <c r="AU73">
        <v>10</v>
      </c>
      <c r="AX73">
        <v>1</v>
      </c>
      <c r="AY73">
        <v>0.18</v>
      </c>
      <c r="AZ73">
        <v>4.0365070000000003</v>
      </c>
      <c r="BA73" t="s">
        <v>191</v>
      </c>
      <c r="BB73" t="s">
        <v>94</v>
      </c>
      <c r="BC73">
        <v>4567</v>
      </c>
      <c r="BD73">
        <v>1</v>
      </c>
      <c r="BF73">
        <v>1</v>
      </c>
      <c r="BG73" t="s">
        <v>79</v>
      </c>
      <c r="BH73" t="s">
        <v>159</v>
      </c>
      <c r="BI73">
        <v>0</v>
      </c>
      <c r="BJ73">
        <v>1</v>
      </c>
      <c r="BK73" t="s">
        <v>160</v>
      </c>
      <c r="BL73">
        <v>0</v>
      </c>
      <c r="BM73" t="s">
        <v>133</v>
      </c>
      <c r="BN73">
        <v>0</v>
      </c>
      <c r="BO73" s="1">
        <v>96.13</v>
      </c>
      <c r="BS73" t="s">
        <v>255</v>
      </c>
      <c r="BT73">
        <v>1</v>
      </c>
      <c r="BU73">
        <v>0</v>
      </c>
      <c r="CG73">
        <v>0</v>
      </c>
      <c r="CI73" t="str">
        <f t="shared" si="3"/>
        <v/>
      </c>
      <c r="CU73" t="s">
        <v>716</v>
      </c>
    </row>
    <row r="74" spans="1:99">
      <c r="A74" t="s">
        <v>304</v>
      </c>
      <c r="B74">
        <v>0.46014512192000001</v>
      </c>
      <c r="C74">
        <v>3.3059371100000001E-3</v>
      </c>
      <c r="D74">
        <v>1910142</v>
      </c>
      <c r="E74">
        <v>0</v>
      </c>
      <c r="F74">
        <v>1</v>
      </c>
      <c r="G74">
        <v>0.174371</v>
      </c>
      <c r="H74" s="2">
        <v>987.92999299999997</v>
      </c>
      <c r="I74" s="1">
        <v>987.93</v>
      </c>
      <c r="K74" t="s">
        <v>265</v>
      </c>
      <c r="L74" t="s">
        <v>129</v>
      </c>
      <c r="M74">
        <v>1</v>
      </c>
      <c r="N74">
        <v>1</v>
      </c>
      <c r="O74">
        <v>0</v>
      </c>
      <c r="P74">
        <v>1</v>
      </c>
      <c r="Q74">
        <v>3142</v>
      </c>
      <c r="R74">
        <v>6024</v>
      </c>
      <c r="S74">
        <v>3173</v>
      </c>
      <c r="T74">
        <v>0</v>
      </c>
      <c r="U74">
        <v>0</v>
      </c>
      <c r="V74" t="s">
        <v>92</v>
      </c>
      <c r="W74">
        <v>0</v>
      </c>
      <c r="X74" t="s">
        <v>75</v>
      </c>
      <c r="Y74">
        <v>1</v>
      </c>
      <c r="Z74" t="s">
        <v>85</v>
      </c>
      <c r="AA74">
        <v>60</v>
      </c>
      <c r="AB74" s="1">
        <v>16.149999999999999</v>
      </c>
      <c r="AC74">
        <v>0</v>
      </c>
      <c r="AD74">
        <v>0</v>
      </c>
      <c r="AG74">
        <v>18229</v>
      </c>
      <c r="AH74" t="s">
        <v>76</v>
      </c>
      <c r="AJ74" t="s">
        <v>76</v>
      </c>
      <c r="AK74" t="s">
        <v>76</v>
      </c>
      <c r="AM74" t="s">
        <v>130</v>
      </c>
      <c r="AN74">
        <v>1</v>
      </c>
      <c r="AO74">
        <v>1</v>
      </c>
      <c r="AP74">
        <v>1</v>
      </c>
      <c r="AQ74">
        <v>0.17236299999999999</v>
      </c>
      <c r="AS74">
        <v>87106</v>
      </c>
      <c r="AT74">
        <v>1</v>
      </c>
      <c r="AU74">
        <v>37</v>
      </c>
      <c r="AX74">
        <v>0</v>
      </c>
      <c r="AY74">
        <v>0.2</v>
      </c>
      <c r="AZ74">
        <v>1.1341699999999999</v>
      </c>
      <c r="BA74" t="s">
        <v>77</v>
      </c>
      <c r="BB74" t="s">
        <v>78</v>
      </c>
      <c r="BC74">
        <v>52744</v>
      </c>
      <c r="BD74">
        <v>1</v>
      </c>
      <c r="BE74" t="s">
        <v>74</v>
      </c>
      <c r="BF74">
        <v>1</v>
      </c>
      <c r="BG74" t="s">
        <v>79</v>
      </c>
      <c r="BH74" t="s">
        <v>159</v>
      </c>
      <c r="BI74">
        <v>0.625</v>
      </c>
      <c r="BJ74">
        <v>1</v>
      </c>
      <c r="BK74" t="s">
        <v>160</v>
      </c>
      <c r="BL74">
        <v>0</v>
      </c>
      <c r="BM74" t="s">
        <v>133</v>
      </c>
      <c r="BN74">
        <v>8</v>
      </c>
      <c r="BO74" s="1">
        <v>81.11</v>
      </c>
      <c r="BS74" t="s">
        <v>305</v>
      </c>
      <c r="BT74">
        <v>1</v>
      </c>
      <c r="BU74">
        <v>5</v>
      </c>
      <c r="CG74">
        <v>0</v>
      </c>
      <c r="CI74" t="str">
        <f t="shared" si="3"/>
        <v/>
      </c>
      <c r="CU74" t="s">
        <v>713</v>
      </c>
    </row>
    <row r="75" spans="1:99">
      <c r="A75" t="s">
        <v>337</v>
      </c>
      <c r="B75">
        <v>0.33658807044</v>
      </c>
      <c r="C75">
        <v>9.2387271000000004E-4</v>
      </c>
      <c r="D75">
        <v>1910212</v>
      </c>
      <c r="E75">
        <v>0</v>
      </c>
      <c r="F75">
        <v>1</v>
      </c>
      <c r="G75">
        <v>0.28964400000000001</v>
      </c>
      <c r="H75" s="2">
        <v>987.92999299999997</v>
      </c>
      <c r="I75" s="1">
        <v>987.93</v>
      </c>
      <c r="K75" t="s">
        <v>265</v>
      </c>
      <c r="L75" t="s">
        <v>129</v>
      </c>
      <c r="M75">
        <v>1</v>
      </c>
      <c r="N75">
        <v>1</v>
      </c>
      <c r="O75">
        <v>40.237965000000003</v>
      </c>
      <c r="P75">
        <v>1</v>
      </c>
      <c r="Q75">
        <v>2790</v>
      </c>
      <c r="R75">
        <v>4548</v>
      </c>
      <c r="S75">
        <v>2570</v>
      </c>
      <c r="T75">
        <v>0</v>
      </c>
      <c r="U75">
        <v>0</v>
      </c>
      <c r="V75" t="s">
        <v>112</v>
      </c>
      <c r="W75">
        <v>0</v>
      </c>
      <c r="X75" t="s">
        <v>75</v>
      </c>
      <c r="Y75">
        <v>1</v>
      </c>
      <c r="Z75" t="s">
        <v>85</v>
      </c>
      <c r="AA75">
        <v>71</v>
      </c>
      <c r="AB75" s="1">
        <v>16.149999999999999</v>
      </c>
      <c r="AC75">
        <v>1</v>
      </c>
      <c r="AD75">
        <v>1</v>
      </c>
      <c r="AF75" t="s">
        <v>112</v>
      </c>
      <c r="AG75">
        <v>12280</v>
      </c>
      <c r="AH75" t="s">
        <v>76</v>
      </c>
      <c r="AJ75" t="s">
        <v>76</v>
      </c>
      <c r="AK75" t="s">
        <v>76</v>
      </c>
      <c r="AM75" t="s">
        <v>130</v>
      </c>
      <c r="AN75">
        <v>1</v>
      </c>
      <c r="AO75">
        <v>1</v>
      </c>
      <c r="AP75">
        <v>1</v>
      </c>
      <c r="AQ75">
        <v>0.22719900000000001</v>
      </c>
      <c r="AS75">
        <v>64537</v>
      </c>
      <c r="AT75">
        <v>1</v>
      </c>
      <c r="AU75">
        <v>44</v>
      </c>
      <c r="AX75">
        <v>0</v>
      </c>
      <c r="AY75">
        <v>0.2</v>
      </c>
      <c r="AZ75">
        <v>1.530796</v>
      </c>
      <c r="BA75" t="s">
        <v>124</v>
      </c>
      <c r="BB75" t="s">
        <v>78</v>
      </c>
      <c r="BC75">
        <v>24575</v>
      </c>
      <c r="BD75">
        <v>1</v>
      </c>
      <c r="BE75" t="s">
        <v>112</v>
      </c>
      <c r="BF75">
        <v>1</v>
      </c>
      <c r="BG75" t="s">
        <v>79</v>
      </c>
      <c r="BH75" t="s">
        <v>159</v>
      </c>
      <c r="BI75">
        <v>0.42857099999999998</v>
      </c>
      <c r="BJ75">
        <v>1</v>
      </c>
      <c r="BK75" t="s">
        <v>160</v>
      </c>
      <c r="BL75">
        <v>0</v>
      </c>
      <c r="BM75" t="s">
        <v>133</v>
      </c>
      <c r="BN75">
        <v>7</v>
      </c>
      <c r="BO75" s="1">
        <v>81.11</v>
      </c>
      <c r="BS75" t="s">
        <v>338</v>
      </c>
      <c r="BT75">
        <v>1</v>
      </c>
      <c r="BU75">
        <v>3</v>
      </c>
      <c r="CG75">
        <v>0</v>
      </c>
      <c r="CI75" t="str">
        <f t="shared" si="3"/>
        <v/>
      </c>
      <c r="CU75" t="s">
        <v>709</v>
      </c>
    </row>
    <row r="76" spans="1:99">
      <c r="A76" t="s">
        <v>264</v>
      </c>
      <c r="B76">
        <v>0.12391491296</v>
      </c>
      <c r="C76">
        <v>4.9542830000000001E-4</v>
      </c>
      <c r="D76">
        <v>1910223</v>
      </c>
      <c r="E76">
        <v>0</v>
      </c>
      <c r="F76">
        <v>1</v>
      </c>
      <c r="G76">
        <v>0.28241699999999997</v>
      </c>
      <c r="H76" s="2">
        <v>987.92999299999997</v>
      </c>
      <c r="I76" s="1">
        <v>987.93</v>
      </c>
      <c r="K76" t="s">
        <v>265</v>
      </c>
      <c r="L76" t="s">
        <v>129</v>
      </c>
      <c r="M76">
        <v>1</v>
      </c>
      <c r="N76">
        <v>1</v>
      </c>
      <c r="O76">
        <v>38.526176</v>
      </c>
      <c r="P76">
        <v>1</v>
      </c>
      <c r="Q76">
        <v>2536</v>
      </c>
      <c r="R76">
        <v>3293</v>
      </c>
      <c r="S76">
        <v>1283</v>
      </c>
      <c r="T76">
        <v>0</v>
      </c>
      <c r="U76">
        <v>1</v>
      </c>
      <c r="V76" t="s">
        <v>92</v>
      </c>
      <c r="W76">
        <v>0</v>
      </c>
      <c r="X76" t="s">
        <v>75</v>
      </c>
      <c r="Y76">
        <v>1</v>
      </c>
      <c r="Z76" t="s">
        <v>85</v>
      </c>
      <c r="AA76">
        <v>49</v>
      </c>
      <c r="AB76" s="1">
        <v>16.149999999999999</v>
      </c>
      <c r="AC76">
        <v>0</v>
      </c>
      <c r="AD76">
        <v>0</v>
      </c>
      <c r="AG76">
        <v>7170</v>
      </c>
      <c r="AH76" t="s">
        <v>76</v>
      </c>
      <c r="AJ76" t="s">
        <v>76</v>
      </c>
      <c r="AK76" t="s">
        <v>76</v>
      </c>
      <c r="AM76" t="s">
        <v>130</v>
      </c>
      <c r="AN76">
        <v>1</v>
      </c>
      <c r="AO76">
        <v>1</v>
      </c>
      <c r="AP76">
        <v>1</v>
      </c>
      <c r="AQ76">
        <v>0.35369600000000001</v>
      </c>
      <c r="AS76">
        <v>43258</v>
      </c>
      <c r="AT76">
        <v>1</v>
      </c>
      <c r="AU76">
        <v>35</v>
      </c>
      <c r="AX76">
        <v>0</v>
      </c>
      <c r="AY76">
        <v>0.2</v>
      </c>
      <c r="AZ76">
        <v>2.2838090000000002</v>
      </c>
      <c r="BA76" t="s">
        <v>172</v>
      </c>
      <c r="BB76" t="s">
        <v>78</v>
      </c>
      <c r="BC76">
        <v>16203</v>
      </c>
      <c r="BD76">
        <v>1</v>
      </c>
      <c r="BE76" t="s">
        <v>112</v>
      </c>
      <c r="BF76">
        <v>1</v>
      </c>
      <c r="BG76" t="s">
        <v>79</v>
      </c>
      <c r="BH76" t="s">
        <v>159</v>
      </c>
      <c r="BI76">
        <v>0.33333299999999999</v>
      </c>
      <c r="BJ76">
        <v>1</v>
      </c>
      <c r="BK76" t="s">
        <v>160</v>
      </c>
      <c r="BL76">
        <v>0</v>
      </c>
      <c r="BM76" t="s">
        <v>133</v>
      </c>
      <c r="BN76">
        <v>3</v>
      </c>
      <c r="BO76" s="1">
        <v>81.11</v>
      </c>
      <c r="BS76" t="s">
        <v>266</v>
      </c>
      <c r="BT76">
        <v>1</v>
      </c>
      <c r="BU76">
        <v>1</v>
      </c>
      <c r="CG76">
        <v>0</v>
      </c>
      <c r="CI76" t="str">
        <f t="shared" si="3"/>
        <v/>
      </c>
      <c r="CU76" t="s">
        <v>709</v>
      </c>
    </row>
    <row r="77" spans="1:99">
      <c r="A77" t="s">
        <v>539</v>
      </c>
      <c r="B77">
        <v>1.8260099399999999E-3</v>
      </c>
      <c r="C77">
        <v>1.9810000000000001E-7</v>
      </c>
      <c r="D77">
        <v>1900639</v>
      </c>
      <c r="E77">
        <v>0</v>
      </c>
      <c r="F77">
        <v>0</v>
      </c>
      <c r="G77">
        <v>0.140316</v>
      </c>
      <c r="H77" s="2">
        <v>0</v>
      </c>
      <c r="M77">
        <v>3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112</v>
      </c>
      <c r="Y77">
        <v>0</v>
      </c>
      <c r="AA77">
        <v>182</v>
      </c>
      <c r="AC77">
        <v>1</v>
      </c>
      <c r="AD77">
        <v>1</v>
      </c>
      <c r="AF77" t="s">
        <v>112</v>
      </c>
      <c r="AG77">
        <v>0</v>
      </c>
      <c r="AN77">
        <v>0</v>
      </c>
      <c r="AO77">
        <v>0</v>
      </c>
      <c r="AQ77">
        <v>0.16309000000000001</v>
      </c>
      <c r="AR77">
        <v>0.16309013962999999</v>
      </c>
      <c r="AS77">
        <v>103911</v>
      </c>
      <c r="AT77">
        <v>0</v>
      </c>
      <c r="AU77">
        <v>35</v>
      </c>
      <c r="AX77">
        <v>1</v>
      </c>
      <c r="AY77">
        <v>0</v>
      </c>
      <c r="AZ77">
        <v>0</v>
      </c>
      <c r="BB77" t="s">
        <v>198</v>
      </c>
      <c r="BC77">
        <v>150</v>
      </c>
      <c r="BD77">
        <v>0</v>
      </c>
      <c r="BE77" t="s">
        <v>112</v>
      </c>
      <c r="BF77">
        <v>1</v>
      </c>
      <c r="BI77">
        <v>0</v>
      </c>
      <c r="BJ77">
        <v>0</v>
      </c>
      <c r="BM77" t="s">
        <v>200</v>
      </c>
      <c r="BN77">
        <v>0</v>
      </c>
      <c r="BT77">
        <v>0</v>
      </c>
      <c r="BU77">
        <v>0</v>
      </c>
      <c r="CG77">
        <v>0</v>
      </c>
      <c r="CI77" t="str">
        <f t="shared" si="3"/>
        <v/>
      </c>
      <c r="CU77" t="s">
        <v>716</v>
      </c>
    </row>
    <row r="78" spans="1:99">
      <c r="A78" t="s">
        <v>413</v>
      </c>
      <c r="B78">
        <v>0.17903936356</v>
      </c>
      <c r="C78">
        <v>7.3470041999999997E-4</v>
      </c>
      <c r="D78">
        <v>1910047</v>
      </c>
      <c r="E78">
        <v>0</v>
      </c>
      <c r="F78">
        <v>1</v>
      </c>
      <c r="G78">
        <v>0.190273</v>
      </c>
      <c r="H78" s="2">
        <v>850.19000200000005</v>
      </c>
      <c r="I78" s="1">
        <v>850.19</v>
      </c>
      <c r="J78" s="1">
        <v>-1.98</v>
      </c>
      <c r="K78" t="s">
        <v>146</v>
      </c>
      <c r="L78" t="s">
        <v>129</v>
      </c>
      <c r="M78">
        <v>1</v>
      </c>
      <c r="N78">
        <v>1</v>
      </c>
      <c r="O78">
        <v>38.020640999999998</v>
      </c>
      <c r="P78">
        <v>1</v>
      </c>
      <c r="Q78">
        <v>4623</v>
      </c>
      <c r="R78">
        <v>7006</v>
      </c>
      <c r="S78">
        <v>1186</v>
      </c>
      <c r="T78">
        <v>0</v>
      </c>
      <c r="U78">
        <v>1</v>
      </c>
      <c r="V78" t="s">
        <v>92</v>
      </c>
      <c r="W78">
        <v>0</v>
      </c>
      <c r="X78" t="s">
        <v>75</v>
      </c>
      <c r="Y78">
        <v>1</v>
      </c>
      <c r="Z78" t="s">
        <v>170</v>
      </c>
      <c r="AA78">
        <v>101</v>
      </c>
      <c r="AB78" s="1">
        <v>15.35</v>
      </c>
      <c r="AC78">
        <v>0</v>
      </c>
      <c r="AD78">
        <v>0</v>
      </c>
      <c r="AG78">
        <v>14594</v>
      </c>
      <c r="AH78" t="s">
        <v>85</v>
      </c>
      <c r="AJ78" t="s">
        <v>76</v>
      </c>
      <c r="AK78" t="s">
        <v>85</v>
      </c>
      <c r="AM78" t="s">
        <v>130</v>
      </c>
      <c r="AN78">
        <v>1</v>
      </c>
      <c r="AO78">
        <v>1</v>
      </c>
      <c r="AP78">
        <v>1</v>
      </c>
      <c r="AQ78">
        <v>0.316774</v>
      </c>
      <c r="AS78">
        <v>48033</v>
      </c>
      <c r="AT78">
        <v>1</v>
      </c>
      <c r="AU78">
        <v>1</v>
      </c>
      <c r="AV78">
        <v>1</v>
      </c>
      <c r="AX78">
        <v>1</v>
      </c>
      <c r="AY78">
        <v>0.19</v>
      </c>
      <c r="AZ78">
        <v>1.7700119999999999</v>
      </c>
      <c r="BA78" t="s">
        <v>124</v>
      </c>
      <c r="BB78" t="s">
        <v>78</v>
      </c>
      <c r="BC78">
        <v>43054</v>
      </c>
      <c r="BD78">
        <v>1</v>
      </c>
      <c r="BE78" t="s">
        <v>74</v>
      </c>
      <c r="BF78">
        <v>0</v>
      </c>
      <c r="BG78" t="s">
        <v>79</v>
      </c>
      <c r="BH78" t="s">
        <v>149</v>
      </c>
      <c r="BI78">
        <v>0</v>
      </c>
      <c r="BJ78">
        <v>1</v>
      </c>
      <c r="BK78" t="s">
        <v>414</v>
      </c>
      <c r="BL78">
        <v>0</v>
      </c>
      <c r="BM78" t="s">
        <v>82</v>
      </c>
      <c r="BN78">
        <v>0</v>
      </c>
      <c r="BO78" s="1">
        <v>69.459999999999994</v>
      </c>
      <c r="BP78" s="1">
        <v>0.23</v>
      </c>
      <c r="BQ78" t="s">
        <v>98</v>
      </c>
      <c r="BS78" t="s">
        <v>415</v>
      </c>
      <c r="BT78">
        <v>1</v>
      </c>
      <c r="BU78">
        <v>0</v>
      </c>
      <c r="CG78">
        <v>0</v>
      </c>
      <c r="CI78" t="str">
        <f t="shared" ref="CI78:CI109" si="4">IF(CA78+CC78+CE78+CG78=0,"",INT(CA78+CC78+CE78+CG78))</f>
        <v/>
      </c>
      <c r="CU78" t="s">
        <v>715</v>
      </c>
    </row>
    <row r="79" spans="1:99">
      <c r="A79" t="s">
        <v>484</v>
      </c>
      <c r="B79">
        <v>3.0258724149999999E-2</v>
      </c>
      <c r="C79">
        <v>2.1317560000000001E-5</v>
      </c>
      <c r="D79">
        <v>1910053</v>
      </c>
      <c r="E79">
        <v>0</v>
      </c>
      <c r="F79">
        <v>0</v>
      </c>
      <c r="G79">
        <v>0.33102100000000001</v>
      </c>
      <c r="H79" s="2">
        <v>0</v>
      </c>
      <c r="M79">
        <v>3</v>
      </c>
      <c r="N79">
        <v>0</v>
      </c>
      <c r="O79">
        <v>37.101287999999997</v>
      </c>
      <c r="P79">
        <v>1</v>
      </c>
      <c r="Q79">
        <v>81</v>
      </c>
      <c r="R79">
        <v>222</v>
      </c>
      <c r="S79">
        <v>112</v>
      </c>
      <c r="T79">
        <v>0</v>
      </c>
      <c r="U79">
        <v>0</v>
      </c>
      <c r="V79" t="s">
        <v>112</v>
      </c>
      <c r="Y79">
        <v>0</v>
      </c>
      <c r="AA79">
        <v>141</v>
      </c>
      <c r="AC79">
        <v>1</v>
      </c>
      <c r="AD79">
        <v>1</v>
      </c>
      <c r="AF79" t="s">
        <v>112</v>
      </c>
      <c r="AG79">
        <v>492</v>
      </c>
      <c r="AN79">
        <v>0</v>
      </c>
      <c r="AO79">
        <v>0</v>
      </c>
      <c r="AQ79">
        <v>0.164634</v>
      </c>
      <c r="AS79">
        <v>63906</v>
      </c>
      <c r="AT79">
        <v>0</v>
      </c>
      <c r="AU79">
        <v>45</v>
      </c>
      <c r="AW79">
        <v>1</v>
      </c>
      <c r="AX79">
        <v>1</v>
      </c>
      <c r="AY79">
        <v>0</v>
      </c>
      <c r="AZ79">
        <v>0</v>
      </c>
      <c r="BB79" t="s">
        <v>125</v>
      </c>
      <c r="BC79">
        <v>1009</v>
      </c>
      <c r="BD79">
        <v>0</v>
      </c>
      <c r="BE79" t="s">
        <v>112</v>
      </c>
      <c r="BF79">
        <v>0</v>
      </c>
      <c r="BI79">
        <v>0</v>
      </c>
      <c r="BJ79">
        <v>0</v>
      </c>
      <c r="BM79" t="s">
        <v>143</v>
      </c>
      <c r="BN79">
        <v>0</v>
      </c>
      <c r="BT79">
        <v>0</v>
      </c>
      <c r="BU79">
        <v>0</v>
      </c>
      <c r="BV79" t="s">
        <v>655</v>
      </c>
      <c r="BX79" t="s">
        <v>610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 t="str">
        <f t="shared" si="4"/>
        <v/>
      </c>
      <c r="CJ79">
        <f>VLOOKUP(BV79,Demands!$B$1:$X$152,16,0)</f>
        <v>0</v>
      </c>
      <c r="CK79">
        <f>VLOOKUP(BV79,Demands!$B$1:$X$152,17,0)</f>
        <v>0</v>
      </c>
      <c r="CL79">
        <f>VLOOKUP(BV79,Demands!$B$1:$X$152,18,0)</f>
        <v>0</v>
      </c>
      <c r="CM79">
        <f t="shared" ref="CM79:CM129" si="5">CK79+CL79</f>
        <v>0</v>
      </c>
      <c r="CS79">
        <v>52531</v>
      </c>
      <c r="CT79">
        <v>0</v>
      </c>
      <c r="CU79" t="s">
        <v>716</v>
      </c>
    </row>
    <row r="80" spans="1:99">
      <c r="A80" t="s">
        <v>543</v>
      </c>
      <c r="B80">
        <v>4.0543209E-3</v>
      </c>
      <c r="C80">
        <v>1.1334E-6</v>
      </c>
      <c r="D80">
        <v>1900827</v>
      </c>
      <c r="E80">
        <v>0</v>
      </c>
      <c r="F80">
        <v>0</v>
      </c>
      <c r="G80">
        <v>0.110696</v>
      </c>
      <c r="H80" s="2">
        <v>0</v>
      </c>
      <c r="M80">
        <v>3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 t="s">
        <v>92</v>
      </c>
      <c r="Y80">
        <v>0</v>
      </c>
      <c r="AA80">
        <v>186</v>
      </c>
      <c r="AC80">
        <v>0</v>
      </c>
      <c r="AD80">
        <v>0</v>
      </c>
      <c r="AG80">
        <v>0</v>
      </c>
      <c r="AN80">
        <v>0</v>
      </c>
      <c r="AO80">
        <v>0</v>
      </c>
      <c r="AQ80">
        <v>0.183036</v>
      </c>
      <c r="AR80">
        <v>0.18303571640999999</v>
      </c>
      <c r="AS80">
        <v>46789</v>
      </c>
      <c r="AT80">
        <v>0</v>
      </c>
      <c r="AU80">
        <v>37</v>
      </c>
      <c r="AX80">
        <v>1</v>
      </c>
      <c r="AY80">
        <v>0</v>
      </c>
      <c r="AZ80">
        <v>0</v>
      </c>
      <c r="BB80" t="s">
        <v>198</v>
      </c>
      <c r="BC80">
        <v>25</v>
      </c>
      <c r="BD80">
        <v>0</v>
      </c>
      <c r="BF80">
        <v>1</v>
      </c>
      <c r="BI80">
        <v>0</v>
      </c>
      <c r="BJ80">
        <v>0</v>
      </c>
      <c r="BM80" t="s">
        <v>200</v>
      </c>
      <c r="BN80">
        <v>0</v>
      </c>
      <c r="BT80">
        <v>0</v>
      </c>
      <c r="BU80">
        <v>0</v>
      </c>
      <c r="CG80">
        <v>0</v>
      </c>
      <c r="CI80" t="str">
        <f t="shared" si="4"/>
        <v/>
      </c>
      <c r="CU80" t="s">
        <v>709</v>
      </c>
    </row>
    <row r="81" spans="1:99">
      <c r="A81" t="s">
        <v>389</v>
      </c>
      <c r="B81">
        <v>0.20114493809</v>
      </c>
      <c r="C81">
        <v>7.0304831999999998E-4</v>
      </c>
      <c r="D81">
        <v>1910049</v>
      </c>
      <c r="E81">
        <v>13</v>
      </c>
      <c r="F81">
        <v>1</v>
      </c>
      <c r="G81">
        <v>0.62309099999999995</v>
      </c>
      <c r="H81" s="2">
        <v>590.40002400000003</v>
      </c>
      <c r="I81" s="1">
        <v>590.4</v>
      </c>
      <c r="M81">
        <v>0</v>
      </c>
      <c r="N81">
        <v>1</v>
      </c>
      <c r="O81">
        <v>33.734509000000003</v>
      </c>
      <c r="P81">
        <v>1</v>
      </c>
      <c r="Q81">
        <v>6316</v>
      </c>
      <c r="R81">
        <v>11772</v>
      </c>
      <c r="S81">
        <v>1774</v>
      </c>
      <c r="T81">
        <v>0</v>
      </c>
      <c r="U81">
        <v>1</v>
      </c>
      <c r="V81" t="s">
        <v>92</v>
      </c>
      <c r="X81" t="s">
        <v>75</v>
      </c>
      <c r="Y81">
        <v>1</v>
      </c>
      <c r="AA81">
        <v>92</v>
      </c>
      <c r="AB81" s="1">
        <v>6</v>
      </c>
      <c r="AC81">
        <v>0</v>
      </c>
      <c r="AD81">
        <v>0</v>
      </c>
      <c r="AG81">
        <v>15608</v>
      </c>
      <c r="AH81" t="s">
        <v>76</v>
      </c>
      <c r="AI81" t="s">
        <v>76</v>
      </c>
      <c r="AJ81" t="s">
        <v>76</v>
      </c>
      <c r="AK81" t="s">
        <v>76</v>
      </c>
      <c r="AN81">
        <v>0</v>
      </c>
      <c r="AO81">
        <v>0</v>
      </c>
      <c r="AQ81">
        <v>0.40466400000000002</v>
      </c>
      <c r="AS81">
        <v>41514</v>
      </c>
      <c r="AT81">
        <v>1</v>
      </c>
      <c r="AU81">
        <v>17</v>
      </c>
      <c r="AV81">
        <v>1</v>
      </c>
      <c r="AX81">
        <v>0</v>
      </c>
      <c r="AY81">
        <v>0.12</v>
      </c>
      <c r="AZ81">
        <v>1.4221710000000001</v>
      </c>
      <c r="BA81" t="s">
        <v>77</v>
      </c>
      <c r="BB81" t="s">
        <v>78</v>
      </c>
      <c r="BC81">
        <v>21740</v>
      </c>
      <c r="BD81">
        <v>1</v>
      </c>
      <c r="BE81" t="s">
        <v>112</v>
      </c>
      <c r="BF81">
        <v>0</v>
      </c>
      <c r="BG81" t="s">
        <v>95</v>
      </c>
      <c r="BH81" t="s">
        <v>177</v>
      </c>
      <c r="BI81">
        <v>0.33333299999999999</v>
      </c>
      <c r="BJ81">
        <v>1</v>
      </c>
      <c r="BK81" t="s">
        <v>390</v>
      </c>
      <c r="BM81" t="s">
        <v>82</v>
      </c>
      <c r="BN81">
        <v>6</v>
      </c>
      <c r="BO81" s="1">
        <v>49.2</v>
      </c>
      <c r="BP81" s="1">
        <v>2.4</v>
      </c>
      <c r="BQ81" t="s">
        <v>98</v>
      </c>
      <c r="BS81" t="s">
        <v>391</v>
      </c>
      <c r="BT81">
        <v>1</v>
      </c>
      <c r="BU81">
        <v>2</v>
      </c>
      <c r="BV81" t="s">
        <v>641</v>
      </c>
      <c r="BX81" t="s">
        <v>606</v>
      </c>
      <c r="BY81">
        <v>130.80000000000001</v>
      </c>
      <c r="BZ81">
        <v>1569.6</v>
      </c>
      <c r="CA81">
        <v>1346</v>
      </c>
      <c r="CB81">
        <v>27.51</v>
      </c>
      <c r="CC81">
        <v>3495</v>
      </c>
      <c r="CD81">
        <v>71.439999999999898</v>
      </c>
      <c r="CE81">
        <v>0</v>
      </c>
      <c r="CF81">
        <v>0</v>
      </c>
      <c r="CG81">
        <v>51</v>
      </c>
      <c r="CH81">
        <v>1.04</v>
      </c>
      <c r="CI81">
        <f t="shared" si="4"/>
        <v>4892</v>
      </c>
      <c r="CJ81">
        <f>VLOOKUP(BV81,Demands!$B$1:$X$152,16,0)</f>
        <v>2406</v>
      </c>
      <c r="CK81">
        <f>VLOOKUP(BV81,Demands!$B$1:$X$152,17,0)</f>
        <v>1193</v>
      </c>
      <c r="CL81">
        <f>VLOOKUP(BV81,Demands!$B$1:$X$152,18,0)</f>
        <v>69</v>
      </c>
      <c r="CM81">
        <f t="shared" si="5"/>
        <v>1262</v>
      </c>
      <c r="CN81">
        <v>64219</v>
      </c>
      <c r="CO81">
        <v>40</v>
      </c>
      <c r="CP81">
        <v>46</v>
      </c>
      <c r="CQ81">
        <v>42</v>
      </c>
      <c r="CR81">
        <v>42.67</v>
      </c>
      <c r="CS81">
        <v>37863</v>
      </c>
      <c r="CT81">
        <v>26757.9166699999</v>
      </c>
      <c r="CU81" t="s">
        <v>713</v>
      </c>
    </row>
    <row r="82" spans="1:99">
      <c r="A82" t="s">
        <v>521</v>
      </c>
      <c r="B82">
        <v>0.26640794621000002</v>
      </c>
      <c r="C82">
        <v>1.8898055300000001E-3</v>
      </c>
      <c r="D82">
        <v>1910051</v>
      </c>
      <c r="E82">
        <v>0</v>
      </c>
      <c r="F82">
        <v>1</v>
      </c>
      <c r="G82">
        <v>0.13908999999999999</v>
      </c>
      <c r="H82" s="2">
        <v>0</v>
      </c>
      <c r="M82">
        <v>1</v>
      </c>
      <c r="N82">
        <v>0</v>
      </c>
      <c r="O82">
        <v>33.192672999999999</v>
      </c>
      <c r="P82">
        <v>1</v>
      </c>
      <c r="Q82">
        <v>10088</v>
      </c>
      <c r="R82">
        <v>12423</v>
      </c>
      <c r="S82">
        <v>3595</v>
      </c>
      <c r="T82">
        <v>0</v>
      </c>
      <c r="U82">
        <v>0</v>
      </c>
      <c r="V82" t="s">
        <v>92</v>
      </c>
      <c r="Y82">
        <v>1</v>
      </c>
      <c r="AA82">
        <v>170</v>
      </c>
      <c r="AC82">
        <v>0</v>
      </c>
      <c r="AD82">
        <v>0</v>
      </c>
      <c r="AG82">
        <v>30372</v>
      </c>
      <c r="AN82">
        <v>0</v>
      </c>
      <c r="AO82">
        <v>0</v>
      </c>
      <c r="AQ82">
        <v>0.332148</v>
      </c>
      <c r="AS82">
        <v>52476</v>
      </c>
      <c r="AT82">
        <v>0</v>
      </c>
      <c r="AU82">
        <v>1</v>
      </c>
      <c r="AV82">
        <v>1</v>
      </c>
      <c r="AX82">
        <v>1</v>
      </c>
      <c r="AY82">
        <v>0</v>
      </c>
      <c r="AZ82">
        <v>0</v>
      </c>
      <c r="BB82" t="s">
        <v>101</v>
      </c>
      <c r="BC82">
        <v>115163</v>
      </c>
      <c r="BD82">
        <v>0</v>
      </c>
      <c r="BE82" t="s">
        <v>74</v>
      </c>
      <c r="BF82">
        <v>0</v>
      </c>
      <c r="BI82">
        <v>0</v>
      </c>
      <c r="BJ82">
        <v>0</v>
      </c>
      <c r="BM82" t="s">
        <v>82</v>
      </c>
      <c r="BN82">
        <v>0</v>
      </c>
      <c r="BS82" t="s">
        <v>522</v>
      </c>
      <c r="BT82">
        <v>1</v>
      </c>
      <c r="BU82">
        <v>0</v>
      </c>
      <c r="BV82" t="s">
        <v>643</v>
      </c>
      <c r="BX82" t="s">
        <v>606</v>
      </c>
      <c r="BY82">
        <v>89.75</v>
      </c>
      <c r="BZ82">
        <v>1077</v>
      </c>
      <c r="CA82">
        <v>6551</v>
      </c>
      <c r="CB82">
        <v>60.34</v>
      </c>
      <c r="CC82">
        <v>3623</v>
      </c>
      <c r="CD82">
        <v>33.369999999999898</v>
      </c>
      <c r="CE82">
        <v>0</v>
      </c>
      <c r="CF82">
        <v>0</v>
      </c>
      <c r="CG82">
        <v>683</v>
      </c>
      <c r="CH82">
        <v>6.29</v>
      </c>
      <c r="CI82">
        <f t="shared" si="4"/>
        <v>10857</v>
      </c>
      <c r="CJ82">
        <f>VLOOKUP(BV82,Demands!$B$1:$X$152,16,0)</f>
        <v>7101</v>
      </c>
      <c r="CK82">
        <f>VLOOKUP(BV82,Demands!$B$1:$X$152,17,0)</f>
        <v>2533</v>
      </c>
      <c r="CL82">
        <f>VLOOKUP(BV82,Demands!$B$1:$X$152,18,0)</f>
        <v>45</v>
      </c>
      <c r="CM82">
        <f t="shared" si="5"/>
        <v>2578</v>
      </c>
      <c r="CN82">
        <v>86418</v>
      </c>
      <c r="CO82">
        <v>59</v>
      </c>
      <c r="CP82">
        <v>70.900000000000006</v>
      </c>
      <c r="CQ82">
        <v>69.45</v>
      </c>
      <c r="CR82">
        <v>66.45</v>
      </c>
      <c r="CS82">
        <v>47500</v>
      </c>
      <c r="CT82">
        <v>11370.7894699999</v>
      </c>
      <c r="CU82" t="s">
        <v>713</v>
      </c>
    </row>
    <row r="83" spans="1:99">
      <c r="A83" t="s">
        <v>515</v>
      </c>
      <c r="B83">
        <v>6.2283396700000002E-3</v>
      </c>
      <c r="C83">
        <v>2.0507999999999999E-6</v>
      </c>
      <c r="D83">
        <v>1900941</v>
      </c>
      <c r="E83">
        <v>0</v>
      </c>
      <c r="F83">
        <v>0</v>
      </c>
      <c r="G83">
        <v>0.208375</v>
      </c>
      <c r="H83" s="2">
        <v>0</v>
      </c>
      <c r="M83">
        <v>3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92</v>
      </c>
      <c r="Y83">
        <v>0</v>
      </c>
      <c r="AA83">
        <v>166</v>
      </c>
      <c r="AC83">
        <v>0</v>
      </c>
      <c r="AD83">
        <v>0</v>
      </c>
      <c r="AG83">
        <v>0</v>
      </c>
      <c r="AN83">
        <v>0</v>
      </c>
      <c r="AO83">
        <v>0</v>
      </c>
      <c r="AQ83">
        <v>0.17751500000000001</v>
      </c>
      <c r="AR83">
        <v>0.17751480639</v>
      </c>
      <c r="AS83">
        <v>53125</v>
      </c>
      <c r="AT83">
        <v>0</v>
      </c>
      <c r="AU83">
        <v>38</v>
      </c>
      <c r="AX83">
        <v>1</v>
      </c>
      <c r="AY83">
        <v>0</v>
      </c>
      <c r="AZ83">
        <v>0</v>
      </c>
      <c r="BB83" t="s">
        <v>198</v>
      </c>
      <c r="BC83">
        <v>180</v>
      </c>
      <c r="BD83">
        <v>0</v>
      </c>
      <c r="BF83">
        <v>1</v>
      </c>
      <c r="BI83">
        <v>0</v>
      </c>
      <c r="BJ83">
        <v>0</v>
      </c>
      <c r="BM83" t="s">
        <v>200</v>
      </c>
      <c r="BN83">
        <v>0</v>
      </c>
      <c r="BT83">
        <v>0</v>
      </c>
      <c r="BU83">
        <v>0</v>
      </c>
      <c r="CG83">
        <v>0</v>
      </c>
      <c r="CI83" t="str">
        <f t="shared" si="4"/>
        <v/>
      </c>
      <c r="CU83" t="s">
        <v>724</v>
      </c>
    </row>
    <row r="84" spans="1:99">
      <c r="A84" t="s">
        <v>354</v>
      </c>
      <c r="B84">
        <v>0.13533216634</v>
      </c>
      <c r="C84">
        <v>3.8527995999999999E-4</v>
      </c>
      <c r="D84">
        <v>1910035</v>
      </c>
      <c r="E84">
        <v>0</v>
      </c>
      <c r="F84">
        <v>1</v>
      </c>
      <c r="G84">
        <v>0.192667</v>
      </c>
      <c r="H84" s="2">
        <v>1341.599976</v>
      </c>
      <c r="I84" s="1">
        <v>1341.6</v>
      </c>
      <c r="J84" s="1">
        <v>51.5</v>
      </c>
      <c r="M84">
        <v>1</v>
      </c>
      <c r="N84">
        <v>1</v>
      </c>
      <c r="O84">
        <v>0</v>
      </c>
      <c r="P84">
        <v>1</v>
      </c>
      <c r="Q84">
        <v>40</v>
      </c>
      <c r="R84">
        <v>142</v>
      </c>
      <c r="S84">
        <v>147</v>
      </c>
      <c r="T84">
        <v>0</v>
      </c>
      <c r="U84">
        <v>0</v>
      </c>
      <c r="V84" t="s">
        <v>112</v>
      </c>
      <c r="X84" t="s">
        <v>75</v>
      </c>
      <c r="Y84">
        <v>1</v>
      </c>
      <c r="AA84">
        <v>78</v>
      </c>
      <c r="AC84">
        <v>1</v>
      </c>
      <c r="AD84">
        <v>1</v>
      </c>
      <c r="AF84" t="s">
        <v>112</v>
      </c>
      <c r="AG84">
        <v>561</v>
      </c>
      <c r="AH84" t="s">
        <v>76</v>
      </c>
      <c r="AJ84" t="s">
        <v>76</v>
      </c>
      <c r="AK84" t="s">
        <v>76</v>
      </c>
      <c r="AL84">
        <v>1</v>
      </c>
      <c r="AN84">
        <v>0</v>
      </c>
      <c r="AO84">
        <v>0</v>
      </c>
      <c r="AQ84">
        <v>7.1301000000000003E-2</v>
      </c>
      <c r="AS84">
        <v>164071</v>
      </c>
      <c r="AT84">
        <v>1</v>
      </c>
      <c r="AU84">
        <v>29</v>
      </c>
      <c r="AX84">
        <v>0</v>
      </c>
      <c r="AY84">
        <v>0.46</v>
      </c>
      <c r="AZ84">
        <v>0.81769499999999995</v>
      </c>
      <c r="BA84" t="s">
        <v>77</v>
      </c>
      <c r="BB84" t="s">
        <v>125</v>
      </c>
      <c r="BC84">
        <v>1500</v>
      </c>
      <c r="BD84">
        <v>1</v>
      </c>
      <c r="BE84" t="s">
        <v>112</v>
      </c>
      <c r="BF84">
        <v>0</v>
      </c>
      <c r="BG84" t="s">
        <v>95</v>
      </c>
      <c r="BH84" t="s">
        <v>163</v>
      </c>
      <c r="BI84">
        <v>0.85714299999999999</v>
      </c>
      <c r="BJ84">
        <v>1</v>
      </c>
      <c r="BK84" t="s">
        <v>237</v>
      </c>
      <c r="BM84" t="s">
        <v>229</v>
      </c>
      <c r="BN84">
        <v>7</v>
      </c>
      <c r="BO84" s="1">
        <v>111.8</v>
      </c>
      <c r="BP84" s="1">
        <v>3.35</v>
      </c>
      <c r="BQ84" t="s">
        <v>98</v>
      </c>
      <c r="BS84" t="s">
        <v>355</v>
      </c>
      <c r="BT84">
        <v>1</v>
      </c>
      <c r="BU84">
        <v>6</v>
      </c>
      <c r="BV84" t="s">
        <v>613</v>
      </c>
      <c r="BX84" t="s">
        <v>614</v>
      </c>
      <c r="BY84">
        <v>118.1</v>
      </c>
      <c r="BZ84">
        <v>1417.2</v>
      </c>
      <c r="CG84">
        <v>0</v>
      </c>
      <c r="CI84" t="str">
        <f t="shared" si="4"/>
        <v/>
      </c>
      <c r="CS84">
        <v>94164</v>
      </c>
      <c r="CT84">
        <v>0</v>
      </c>
      <c r="CU84" t="s">
        <v>709</v>
      </c>
    </row>
    <row r="85" spans="1:99">
      <c r="A85" t="s">
        <v>535</v>
      </c>
      <c r="B85">
        <v>1.188319818E-2</v>
      </c>
      <c r="C85">
        <v>6.3436499999999998E-6</v>
      </c>
      <c r="D85">
        <v>1900062</v>
      </c>
      <c r="E85">
        <v>0</v>
      </c>
      <c r="F85">
        <v>0</v>
      </c>
      <c r="G85">
        <v>0.16326499999999999</v>
      </c>
      <c r="H85" s="2">
        <v>0</v>
      </c>
      <c r="M85">
        <v>3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112</v>
      </c>
      <c r="Y85">
        <v>0</v>
      </c>
      <c r="AA85">
        <v>178</v>
      </c>
      <c r="AC85">
        <v>1</v>
      </c>
      <c r="AD85">
        <v>1</v>
      </c>
      <c r="AF85" t="s">
        <v>112</v>
      </c>
      <c r="AG85">
        <v>0</v>
      </c>
      <c r="AN85">
        <v>0</v>
      </c>
      <c r="AO85">
        <v>0</v>
      </c>
      <c r="AQ85">
        <v>4.4943999999999998E-2</v>
      </c>
      <c r="AR85">
        <v>4.4943820684999997E-2</v>
      </c>
      <c r="AS85">
        <v>151053</v>
      </c>
      <c r="AT85">
        <v>0</v>
      </c>
      <c r="AU85">
        <v>35</v>
      </c>
      <c r="AX85">
        <v>1</v>
      </c>
      <c r="AY85">
        <v>0</v>
      </c>
      <c r="AZ85">
        <v>0</v>
      </c>
      <c r="BB85" t="s">
        <v>198</v>
      </c>
      <c r="BC85">
        <v>184</v>
      </c>
      <c r="BD85">
        <v>0</v>
      </c>
      <c r="BE85" t="s">
        <v>112</v>
      </c>
      <c r="BF85">
        <v>1</v>
      </c>
      <c r="BI85">
        <v>0</v>
      </c>
      <c r="BJ85">
        <v>0</v>
      </c>
      <c r="BM85" t="s">
        <v>200</v>
      </c>
      <c r="BN85">
        <v>0</v>
      </c>
      <c r="BT85">
        <v>0</v>
      </c>
      <c r="BU85">
        <v>0</v>
      </c>
      <c r="CG85">
        <v>0</v>
      </c>
      <c r="CI85" t="str">
        <f t="shared" si="4"/>
        <v/>
      </c>
    </row>
    <row r="86" spans="1:99">
      <c r="A86" t="s">
        <v>235</v>
      </c>
      <c r="B86">
        <v>0.20941318168</v>
      </c>
      <c r="C86">
        <v>6.1161137999999997E-4</v>
      </c>
      <c r="D86">
        <v>1910054</v>
      </c>
      <c r="E86">
        <v>0</v>
      </c>
      <c r="F86">
        <v>1</v>
      </c>
      <c r="G86">
        <v>0.18043000000000001</v>
      </c>
      <c r="H86" s="2">
        <v>762.47997999999995</v>
      </c>
      <c r="I86" s="1">
        <v>762.48</v>
      </c>
      <c r="M86">
        <v>0</v>
      </c>
      <c r="N86">
        <v>1</v>
      </c>
      <c r="O86">
        <v>0</v>
      </c>
      <c r="P86">
        <v>1</v>
      </c>
      <c r="Q86">
        <v>237</v>
      </c>
      <c r="R86">
        <v>898</v>
      </c>
      <c r="S86">
        <v>780</v>
      </c>
      <c r="T86">
        <v>0</v>
      </c>
      <c r="U86">
        <v>0</v>
      </c>
      <c r="V86" t="s">
        <v>92</v>
      </c>
      <c r="X86" t="s">
        <v>75</v>
      </c>
      <c r="Y86">
        <v>1</v>
      </c>
      <c r="AA86">
        <v>33</v>
      </c>
      <c r="AC86">
        <v>0</v>
      </c>
      <c r="AD86">
        <v>0</v>
      </c>
      <c r="AG86">
        <v>3292</v>
      </c>
      <c r="AH86" t="s">
        <v>76</v>
      </c>
      <c r="AJ86" t="s">
        <v>76</v>
      </c>
      <c r="AK86" t="s">
        <v>76</v>
      </c>
      <c r="AL86">
        <v>1</v>
      </c>
      <c r="AN86">
        <v>0</v>
      </c>
      <c r="AO86">
        <v>0</v>
      </c>
      <c r="AQ86">
        <v>7.1993000000000001E-2</v>
      </c>
      <c r="AS86">
        <v>142441</v>
      </c>
      <c r="AT86">
        <v>1</v>
      </c>
      <c r="AU86">
        <v>28</v>
      </c>
      <c r="AX86">
        <v>0</v>
      </c>
      <c r="AY86">
        <v>0</v>
      </c>
      <c r="AZ86">
        <v>0.53529499999999997</v>
      </c>
      <c r="BA86" t="s">
        <v>77</v>
      </c>
      <c r="BB86" t="s">
        <v>94</v>
      </c>
      <c r="BC86">
        <v>9300</v>
      </c>
      <c r="BD86">
        <v>1</v>
      </c>
      <c r="BF86">
        <v>0</v>
      </c>
      <c r="BG86" t="s">
        <v>113</v>
      </c>
      <c r="BH86" t="s">
        <v>236</v>
      </c>
      <c r="BI86">
        <v>0.66666700000000001</v>
      </c>
      <c r="BJ86">
        <v>1</v>
      </c>
      <c r="BK86" t="s">
        <v>237</v>
      </c>
      <c r="BM86" t="s">
        <v>229</v>
      </c>
      <c r="BN86">
        <v>3</v>
      </c>
      <c r="BO86" s="1">
        <v>63.54</v>
      </c>
      <c r="BS86" t="s">
        <v>238</v>
      </c>
      <c r="BT86">
        <v>1</v>
      </c>
      <c r="BU86">
        <v>2</v>
      </c>
      <c r="BV86" t="s">
        <v>680</v>
      </c>
      <c r="BX86" t="s">
        <v>614</v>
      </c>
      <c r="BY86">
        <v>91.5</v>
      </c>
      <c r="BZ86">
        <v>1098</v>
      </c>
      <c r="CG86">
        <v>0</v>
      </c>
      <c r="CI86" t="str">
        <f t="shared" si="4"/>
        <v/>
      </c>
      <c r="CS86">
        <v>123315</v>
      </c>
      <c r="CT86">
        <v>0</v>
      </c>
      <c r="CU86" t="s">
        <v>716</v>
      </c>
    </row>
    <row r="87" spans="1:99">
      <c r="A87" t="s">
        <v>439</v>
      </c>
      <c r="B87">
        <v>0.20277490661</v>
      </c>
      <c r="C87">
        <v>1.6015056400000001E-3</v>
      </c>
      <c r="D87">
        <v>1910218</v>
      </c>
      <c r="E87">
        <v>5</v>
      </c>
      <c r="F87">
        <v>0</v>
      </c>
      <c r="G87">
        <v>0.28187800000000002</v>
      </c>
      <c r="H87" s="2">
        <v>334.07998700000002</v>
      </c>
      <c r="I87" s="1">
        <v>334.08</v>
      </c>
      <c r="M87">
        <v>0</v>
      </c>
      <c r="N87">
        <v>1</v>
      </c>
      <c r="O87">
        <v>0</v>
      </c>
      <c r="P87">
        <v>1</v>
      </c>
      <c r="Q87">
        <v>279</v>
      </c>
      <c r="R87">
        <v>805</v>
      </c>
      <c r="S87">
        <v>696</v>
      </c>
      <c r="T87">
        <v>1</v>
      </c>
      <c r="U87">
        <v>0</v>
      </c>
      <c r="V87" t="s">
        <v>92</v>
      </c>
      <c r="X87" t="s">
        <v>75</v>
      </c>
      <c r="Y87">
        <v>0</v>
      </c>
      <c r="AA87">
        <v>113</v>
      </c>
      <c r="AB87">
        <v>27.84</v>
      </c>
      <c r="AC87">
        <v>0</v>
      </c>
      <c r="AD87">
        <v>0</v>
      </c>
      <c r="AG87">
        <v>2355</v>
      </c>
      <c r="AN87">
        <v>0</v>
      </c>
      <c r="AO87">
        <v>0</v>
      </c>
      <c r="AQ87">
        <v>0.11847100000000001</v>
      </c>
      <c r="AS87">
        <v>115393</v>
      </c>
      <c r="AT87">
        <v>0</v>
      </c>
      <c r="AU87">
        <v>28</v>
      </c>
      <c r="AX87">
        <v>1</v>
      </c>
      <c r="AY87">
        <v>1</v>
      </c>
      <c r="AZ87">
        <v>0.28951500000000002</v>
      </c>
      <c r="BA87" t="s">
        <v>77</v>
      </c>
      <c r="BB87" t="s">
        <v>94</v>
      </c>
      <c r="BC87">
        <v>5325</v>
      </c>
      <c r="BD87">
        <v>0</v>
      </c>
      <c r="BF87">
        <v>0</v>
      </c>
      <c r="BG87" t="s">
        <v>232</v>
      </c>
      <c r="BH87" t="s">
        <v>274</v>
      </c>
      <c r="BI87">
        <v>0</v>
      </c>
      <c r="BJ87">
        <v>0</v>
      </c>
      <c r="BM87" t="s">
        <v>121</v>
      </c>
      <c r="BN87">
        <v>0</v>
      </c>
      <c r="BO87" s="1">
        <v>27.84</v>
      </c>
      <c r="BS87" t="s">
        <v>440</v>
      </c>
      <c r="BT87">
        <v>1</v>
      </c>
      <c r="BU87">
        <v>0</v>
      </c>
      <c r="BV87" t="s">
        <v>439</v>
      </c>
      <c r="BX87" t="s">
        <v>608</v>
      </c>
      <c r="BY87">
        <v>58.19</v>
      </c>
      <c r="BZ87">
        <v>698.28</v>
      </c>
      <c r="CA87">
        <v>79</v>
      </c>
      <c r="CB87">
        <v>0</v>
      </c>
      <c r="CC87">
        <v>2477</v>
      </c>
      <c r="CD87">
        <v>0</v>
      </c>
      <c r="CE87">
        <v>0</v>
      </c>
      <c r="CF87">
        <v>0</v>
      </c>
      <c r="CG87">
        <v>0</v>
      </c>
      <c r="CH87">
        <v>0</v>
      </c>
      <c r="CI87">
        <f t="shared" si="4"/>
        <v>2556</v>
      </c>
      <c r="CJ87">
        <f>0.75*CI87</f>
        <v>1917</v>
      </c>
      <c r="CK87">
        <f>0.25*CI87</f>
        <v>639</v>
      </c>
      <c r="CL87">
        <f>VLOOKUP(BV87,Demands!$B$1:$X$152,18,0)</f>
        <v>0</v>
      </c>
      <c r="CM87">
        <f t="shared" si="5"/>
        <v>639</v>
      </c>
      <c r="CS87">
        <v>73176</v>
      </c>
      <c r="CT87">
        <v>0</v>
      </c>
      <c r="CU87" t="s">
        <v>720</v>
      </c>
    </row>
    <row r="88" spans="1:99">
      <c r="A88" t="s">
        <v>213</v>
      </c>
      <c r="B88">
        <v>0.18504347610999999</v>
      </c>
      <c r="C88">
        <v>4.8043020999999998E-4</v>
      </c>
      <c r="D88">
        <v>1910060</v>
      </c>
      <c r="E88">
        <v>0</v>
      </c>
      <c r="F88">
        <v>1</v>
      </c>
      <c r="G88">
        <v>0.346744</v>
      </c>
      <c r="H88" s="2">
        <v>580.73999000000003</v>
      </c>
      <c r="I88" s="1">
        <v>580.74</v>
      </c>
      <c r="M88">
        <v>1</v>
      </c>
      <c r="N88">
        <v>2</v>
      </c>
      <c r="O88">
        <v>40.722037999999998</v>
      </c>
      <c r="P88">
        <v>1</v>
      </c>
      <c r="Q88">
        <v>773</v>
      </c>
      <c r="R88">
        <v>2331</v>
      </c>
      <c r="S88">
        <v>651</v>
      </c>
      <c r="T88">
        <v>1</v>
      </c>
      <c r="U88">
        <v>0</v>
      </c>
      <c r="V88" t="s">
        <v>112</v>
      </c>
      <c r="X88" t="s">
        <v>75</v>
      </c>
      <c r="Y88">
        <v>1</v>
      </c>
      <c r="AA88">
        <v>27</v>
      </c>
      <c r="AB88" s="1">
        <v>31.02</v>
      </c>
      <c r="AC88">
        <v>1</v>
      </c>
      <c r="AD88">
        <v>1</v>
      </c>
      <c r="AF88" t="s">
        <v>112</v>
      </c>
      <c r="AG88">
        <v>3527</v>
      </c>
      <c r="AH88" t="s">
        <v>76</v>
      </c>
      <c r="AJ88" t="s">
        <v>76</v>
      </c>
      <c r="AK88" t="s">
        <v>76</v>
      </c>
      <c r="AN88">
        <v>0</v>
      </c>
      <c r="AO88">
        <v>0</v>
      </c>
      <c r="AQ88">
        <v>0.219166</v>
      </c>
      <c r="AS88">
        <v>55308</v>
      </c>
      <c r="AT88">
        <v>1</v>
      </c>
      <c r="AU88">
        <v>42</v>
      </c>
      <c r="AX88">
        <v>0</v>
      </c>
      <c r="AY88">
        <v>0.32</v>
      </c>
      <c r="AZ88">
        <v>1.050011</v>
      </c>
      <c r="BA88" t="s">
        <v>77</v>
      </c>
      <c r="BB88" t="s">
        <v>94</v>
      </c>
      <c r="BC88">
        <v>8600</v>
      </c>
      <c r="BD88">
        <v>1</v>
      </c>
      <c r="BE88" t="s">
        <v>112</v>
      </c>
      <c r="BF88">
        <v>0</v>
      </c>
      <c r="BG88" t="s">
        <v>79</v>
      </c>
      <c r="BH88" t="s">
        <v>86</v>
      </c>
      <c r="BI88">
        <v>0.375</v>
      </c>
      <c r="BJ88">
        <v>1</v>
      </c>
      <c r="BK88" t="s">
        <v>214</v>
      </c>
      <c r="BM88" t="s">
        <v>121</v>
      </c>
      <c r="BN88">
        <v>8</v>
      </c>
      <c r="BO88" s="1">
        <v>96.79</v>
      </c>
      <c r="BS88" t="s">
        <v>215</v>
      </c>
      <c r="BT88">
        <v>1</v>
      </c>
      <c r="BU88">
        <v>3</v>
      </c>
      <c r="BV88" t="s">
        <v>213</v>
      </c>
      <c r="BX88" t="s">
        <v>608</v>
      </c>
      <c r="BY88">
        <v>51.27</v>
      </c>
      <c r="BZ88">
        <v>615.24</v>
      </c>
      <c r="CA88">
        <v>0</v>
      </c>
      <c r="CB88">
        <v>0</v>
      </c>
      <c r="CC88">
        <v>2767</v>
      </c>
      <c r="CD88">
        <v>100</v>
      </c>
      <c r="CE88">
        <v>0</v>
      </c>
      <c r="CF88">
        <v>0</v>
      </c>
      <c r="CG88">
        <v>0</v>
      </c>
      <c r="CH88">
        <v>0</v>
      </c>
      <c r="CI88">
        <f t="shared" si="4"/>
        <v>2767</v>
      </c>
      <c r="CJ88">
        <f>0.75*CI88</f>
        <v>2075.25</v>
      </c>
      <c r="CK88">
        <f>0.25*CI88</f>
        <v>691.75</v>
      </c>
      <c r="CL88">
        <f>VLOOKUP(BV88,Demands!$B$1:$X$152,18,0)</f>
        <v>0</v>
      </c>
      <c r="CM88">
        <f t="shared" si="5"/>
        <v>691.75</v>
      </c>
      <c r="CS88">
        <v>56457</v>
      </c>
      <c r="CT88">
        <v>0</v>
      </c>
      <c r="CU88" t="s">
        <v>713</v>
      </c>
    </row>
    <row r="89" spans="1:99">
      <c r="A89" t="s">
        <v>298</v>
      </c>
      <c r="B89">
        <v>0.28888138323000001</v>
      </c>
      <c r="C89">
        <v>2.8728339600000001E-3</v>
      </c>
      <c r="D89">
        <v>1910062</v>
      </c>
      <c r="E89">
        <v>0</v>
      </c>
      <c r="F89">
        <v>1</v>
      </c>
      <c r="G89">
        <v>0.16241</v>
      </c>
      <c r="H89" s="2">
        <v>727.95001200000002</v>
      </c>
      <c r="I89" s="1">
        <v>727.95</v>
      </c>
      <c r="K89" t="s">
        <v>299</v>
      </c>
      <c r="L89" t="s">
        <v>300</v>
      </c>
      <c r="M89">
        <v>1</v>
      </c>
      <c r="N89">
        <v>2</v>
      </c>
      <c r="O89">
        <v>34.014580000000002</v>
      </c>
      <c r="P89">
        <v>1</v>
      </c>
      <c r="Q89">
        <v>2014</v>
      </c>
      <c r="R89">
        <v>3001</v>
      </c>
      <c r="S89">
        <v>2080</v>
      </c>
      <c r="T89">
        <v>0</v>
      </c>
      <c r="U89">
        <v>0</v>
      </c>
      <c r="V89" t="s">
        <v>92</v>
      </c>
      <c r="W89">
        <v>0</v>
      </c>
      <c r="X89" t="s">
        <v>75</v>
      </c>
      <c r="Y89">
        <v>1</v>
      </c>
      <c r="AA89">
        <v>59</v>
      </c>
      <c r="AB89">
        <v>26</v>
      </c>
      <c r="AC89">
        <v>0</v>
      </c>
      <c r="AD89">
        <v>0</v>
      </c>
      <c r="AG89">
        <v>10534</v>
      </c>
      <c r="AH89" t="s">
        <v>76</v>
      </c>
      <c r="AJ89" t="s">
        <v>301</v>
      </c>
      <c r="AK89" t="s">
        <v>76</v>
      </c>
      <c r="AN89">
        <v>1</v>
      </c>
      <c r="AO89">
        <v>0</v>
      </c>
      <c r="AP89">
        <v>0</v>
      </c>
      <c r="AQ89">
        <v>0.19119</v>
      </c>
      <c r="AS89">
        <v>95475</v>
      </c>
      <c r="AT89">
        <v>1</v>
      </c>
      <c r="AU89">
        <v>30</v>
      </c>
      <c r="AV89">
        <v>1</v>
      </c>
      <c r="AX89">
        <v>0</v>
      </c>
      <c r="AY89">
        <v>0.21</v>
      </c>
      <c r="AZ89">
        <v>0.76245099999999999</v>
      </c>
      <c r="BA89" t="s">
        <v>77</v>
      </c>
      <c r="BB89" t="s">
        <v>78</v>
      </c>
      <c r="BC89">
        <v>31285</v>
      </c>
      <c r="BD89">
        <v>0</v>
      </c>
      <c r="BE89" t="s">
        <v>74</v>
      </c>
      <c r="BF89">
        <v>0</v>
      </c>
      <c r="BG89" t="s">
        <v>95</v>
      </c>
      <c r="BH89" t="s">
        <v>177</v>
      </c>
      <c r="BI89">
        <v>0.88888900000000004</v>
      </c>
      <c r="BJ89">
        <v>1</v>
      </c>
      <c r="BK89" t="s">
        <v>302</v>
      </c>
      <c r="BL89">
        <v>1</v>
      </c>
      <c r="BM89" t="s">
        <v>82</v>
      </c>
      <c r="BN89">
        <v>9</v>
      </c>
      <c r="BO89" s="1">
        <v>121.32</v>
      </c>
      <c r="BP89">
        <v>2.6478999999999999</v>
      </c>
      <c r="BQ89" t="s">
        <v>98</v>
      </c>
      <c r="BS89" t="s">
        <v>303</v>
      </c>
      <c r="BT89">
        <v>1</v>
      </c>
      <c r="BU89">
        <v>8</v>
      </c>
      <c r="BV89" t="s">
        <v>636</v>
      </c>
      <c r="BX89" t="s">
        <v>606</v>
      </c>
      <c r="BY89">
        <v>61.02</v>
      </c>
      <c r="BZ89">
        <v>732.24</v>
      </c>
      <c r="CA89">
        <v>4865</v>
      </c>
      <c r="CB89">
        <v>65.900000000000006</v>
      </c>
      <c r="CC89">
        <v>2516.9499999999898</v>
      </c>
      <c r="CD89">
        <v>34.1</v>
      </c>
      <c r="CE89">
        <v>0</v>
      </c>
      <c r="CF89">
        <v>0</v>
      </c>
      <c r="CG89">
        <v>0</v>
      </c>
      <c r="CH89">
        <v>0</v>
      </c>
      <c r="CI89">
        <f t="shared" si="4"/>
        <v>7381</v>
      </c>
      <c r="CJ89">
        <f>VLOOKUP(BV89,Demands!$B$1:$X$152,16,0)</f>
        <v>4759</v>
      </c>
      <c r="CK89">
        <f>VLOOKUP(BV89,Demands!$B$1:$X$152,17,0)</f>
        <v>634</v>
      </c>
      <c r="CL89">
        <f>VLOOKUP(BV89,Demands!$B$1:$X$152,18,0)</f>
        <v>193</v>
      </c>
      <c r="CM89">
        <f t="shared" si="5"/>
        <v>827</v>
      </c>
      <c r="CN89">
        <v>32228</v>
      </c>
      <c r="CO89">
        <v>160</v>
      </c>
      <c r="CP89">
        <v>106.78</v>
      </c>
      <c r="CQ89">
        <v>164.59</v>
      </c>
      <c r="CR89">
        <v>143.789999999999</v>
      </c>
      <c r="CS89">
        <v>84045</v>
      </c>
      <c r="CT89">
        <v>2903.4234230000002</v>
      </c>
      <c r="CU89" t="s">
        <v>720</v>
      </c>
    </row>
    <row r="90" spans="1:99">
      <c r="A90" t="s">
        <v>435</v>
      </c>
      <c r="B90">
        <v>0.43905005007999998</v>
      </c>
      <c r="C90">
        <v>1.6671749600000001E-3</v>
      </c>
      <c r="D90">
        <v>1910056</v>
      </c>
      <c r="E90">
        <v>0</v>
      </c>
      <c r="F90">
        <v>1</v>
      </c>
      <c r="G90">
        <v>0.14105200000000001</v>
      </c>
      <c r="H90" s="2">
        <v>1027.5600589999999</v>
      </c>
      <c r="I90" s="1">
        <v>1027.56</v>
      </c>
      <c r="J90" s="1">
        <v>19.97</v>
      </c>
      <c r="M90">
        <v>1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92</v>
      </c>
      <c r="X90" t="s">
        <v>75</v>
      </c>
      <c r="Y90">
        <v>1</v>
      </c>
      <c r="AA90">
        <v>110</v>
      </c>
      <c r="AC90">
        <v>0</v>
      </c>
      <c r="AD90">
        <v>0</v>
      </c>
      <c r="AG90">
        <v>0</v>
      </c>
      <c r="AN90">
        <v>0</v>
      </c>
      <c r="AO90">
        <v>0</v>
      </c>
      <c r="AQ90">
        <v>0.121725</v>
      </c>
      <c r="AR90">
        <v>0.12172549963</v>
      </c>
      <c r="AS90">
        <v>88465</v>
      </c>
      <c r="AT90">
        <v>0</v>
      </c>
      <c r="AU90">
        <v>18</v>
      </c>
      <c r="AW90">
        <v>1</v>
      </c>
      <c r="AX90">
        <v>1</v>
      </c>
      <c r="AY90">
        <v>0.23</v>
      </c>
      <c r="AZ90">
        <v>1.1615439999999999</v>
      </c>
      <c r="BA90" t="s">
        <v>77</v>
      </c>
      <c r="BB90" t="s">
        <v>125</v>
      </c>
      <c r="BC90">
        <v>1750</v>
      </c>
      <c r="BD90">
        <v>1</v>
      </c>
      <c r="BF90">
        <v>0</v>
      </c>
      <c r="BG90" t="s">
        <v>79</v>
      </c>
      <c r="BH90" t="s">
        <v>126</v>
      </c>
      <c r="BI90">
        <v>0</v>
      </c>
      <c r="BJ90">
        <v>0</v>
      </c>
      <c r="BM90" t="s">
        <v>143</v>
      </c>
      <c r="BN90">
        <v>0</v>
      </c>
      <c r="BO90" s="1">
        <v>85.63</v>
      </c>
      <c r="BS90" t="s">
        <v>436</v>
      </c>
      <c r="BT90">
        <v>1</v>
      </c>
      <c r="BU90">
        <v>0</v>
      </c>
      <c r="CG90">
        <v>0</v>
      </c>
      <c r="CI90" t="str">
        <f t="shared" si="4"/>
        <v/>
      </c>
      <c r="CU90" t="s">
        <v>724</v>
      </c>
    </row>
    <row r="91" spans="1:99">
      <c r="A91" t="s">
        <v>334</v>
      </c>
      <c r="B91">
        <v>0.36313407506000001</v>
      </c>
      <c r="C91">
        <v>2.1345242799999998E-3</v>
      </c>
      <c r="D91">
        <v>1910239</v>
      </c>
      <c r="E91">
        <v>127</v>
      </c>
      <c r="F91">
        <v>1</v>
      </c>
      <c r="G91">
        <v>0.23647299999999999</v>
      </c>
      <c r="H91" s="2">
        <v>634.32000700000003</v>
      </c>
      <c r="I91" s="1">
        <v>634.32000000000005</v>
      </c>
      <c r="J91" s="1">
        <v>13.5</v>
      </c>
      <c r="M91">
        <v>1</v>
      </c>
      <c r="N91">
        <v>2</v>
      </c>
      <c r="O91">
        <v>43.491219000000001</v>
      </c>
      <c r="P91">
        <v>1</v>
      </c>
      <c r="Q91">
        <v>3736</v>
      </c>
      <c r="R91">
        <v>9658</v>
      </c>
      <c r="S91">
        <v>4450</v>
      </c>
      <c r="T91">
        <v>0</v>
      </c>
      <c r="U91">
        <v>0</v>
      </c>
      <c r="V91" t="s">
        <v>92</v>
      </c>
      <c r="X91" t="s">
        <v>75</v>
      </c>
      <c r="Y91">
        <v>1</v>
      </c>
      <c r="AA91">
        <v>70</v>
      </c>
      <c r="AC91">
        <v>0</v>
      </c>
      <c r="AD91">
        <v>0</v>
      </c>
      <c r="AG91">
        <v>25730</v>
      </c>
      <c r="AH91" t="s">
        <v>85</v>
      </c>
      <c r="AJ91" t="s">
        <v>85</v>
      </c>
      <c r="AN91">
        <v>0</v>
      </c>
      <c r="AO91">
        <v>0</v>
      </c>
      <c r="AQ91">
        <v>0.1452</v>
      </c>
      <c r="AS91">
        <v>82923</v>
      </c>
      <c r="AT91">
        <v>1</v>
      </c>
      <c r="AU91">
        <v>17</v>
      </c>
      <c r="AV91">
        <v>1</v>
      </c>
      <c r="AX91">
        <v>0</v>
      </c>
      <c r="AY91">
        <v>0.13</v>
      </c>
      <c r="AZ91">
        <v>0.76495100000000005</v>
      </c>
      <c r="BA91" t="s">
        <v>77</v>
      </c>
      <c r="BB91" t="s">
        <v>78</v>
      </c>
      <c r="BC91">
        <v>59660</v>
      </c>
      <c r="BD91">
        <v>1</v>
      </c>
      <c r="BE91" t="s">
        <v>112</v>
      </c>
      <c r="BF91">
        <v>0</v>
      </c>
      <c r="BG91" t="s">
        <v>79</v>
      </c>
      <c r="BH91" t="s">
        <v>126</v>
      </c>
      <c r="BI91">
        <v>8.3333000000000004E-2</v>
      </c>
      <c r="BJ91">
        <v>1</v>
      </c>
      <c r="BK91" t="s">
        <v>335</v>
      </c>
      <c r="BM91" t="s">
        <v>82</v>
      </c>
      <c r="BN91">
        <v>12</v>
      </c>
      <c r="BO91" s="1">
        <v>105.72</v>
      </c>
      <c r="BS91" t="s">
        <v>336</v>
      </c>
      <c r="BT91">
        <v>1</v>
      </c>
      <c r="BU91">
        <v>1</v>
      </c>
      <c r="BV91" t="s">
        <v>652</v>
      </c>
      <c r="BX91" t="s">
        <v>606</v>
      </c>
      <c r="BY91">
        <v>54.44</v>
      </c>
      <c r="BZ91">
        <v>653.28</v>
      </c>
      <c r="CA91">
        <v>0</v>
      </c>
      <c r="CB91">
        <v>0</v>
      </c>
      <c r="CC91">
        <v>9108</v>
      </c>
      <c r="CD91">
        <v>95.349999999999895</v>
      </c>
      <c r="CE91">
        <v>0</v>
      </c>
      <c r="CF91">
        <v>0</v>
      </c>
      <c r="CG91">
        <v>444</v>
      </c>
      <c r="CH91">
        <v>4.6500000000000004</v>
      </c>
      <c r="CI91">
        <f t="shared" si="4"/>
        <v>9552</v>
      </c>
      <c r="CJ91">
        <f>VLOOKUP(BV91,Demands!$B$1:$X$152,16,0)</f>
        <v>6459</v>
      </c>
      <c r="CK91">
        <f>VLOOKUP(BV91,Demands!$B$1:$X$152,17,0)</f>
        <v>1417</v>
      </c>
      <c r="CL91">
        <f>VLOOKUP(BV91,Demands!$B$1:$X$152,18,0)</f>
        <v>0</v>
      </c>
      <c r="CM91">
        <f t="shared" si="5"/>
        <v>1417</v>
      </c>
      <c r="CN91">
        <v>59081</v>
      </c>
      <c r="CO91">
        <v>74</v>
      </c>
      <c r="CP91">
        <v>74</v>
      </c>
      <c r="CQ91">
        <v>80</v>
      </c>
      <c r="CR91">
        <v>76</v>
      </c>
      <c r="CS91">
        <v>73245</v>
      </c>
      <c r="CT91">
        <v>7672.8571430000002</v>
      </c>
      <c r="CU91" t="s">
        <v>713</v>
      </c>
    </row>
    <row r="92" spans="1:99">
      <c r="A92" t="s">
        <v>454</v>
      </c>
      <c r="B92">
        <v>4.4226293500000003E-3</v>
      </c>
      <c r="C92">
        <v>1.0654499999999999E-6</v>
      </c>
      <c r="D92">
        <v>1900038</v>
      </c>
      <c r="E92">
        <v>0</v>
      </c>
      <c r="F92">
        <v>0</v>
      </c>
      <c r="G92">
        <v>0.18193599999999999</v>
      </c>
      <c r="H92" s="2">
        <v>0</v>
      </c>
      <c r="M92">
        <v>3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 t="s">
        <v>112</v>
      </c>
      <c r="Y92">
        <v>0</v>
      </c>
      <c r="AA92">
        <v>120</v>
      </c>
      <c r="AC92">
        <v>1</v>
      </c>
      <c r="AD92">
        <v>1</v>
      </c>
      <c r="AF92" t="s">
        <v>112</v>
      </c>
      <c r="AG92">
        <v>0</v>
      </c>
      <c r="AN92">
        <v>0</v>
      </c>
      <c r="AO92">
        <v>0</v>
      </c>
      <c r="AQ92">
        <v>0.36118099999999997</v>
      </c>
      <c r="AR92">
        <v>0.36118143797000002</v>
      </c>
      <c r="AS92">
        <v>43623</v>
      </c>
      <c r="AT92">
        <v>0</v>
      </c>
      <c r="AU92">
        <v>37</v>
      </c>
      <c r="AX92">
        <v>0</v>
      </c>
      <c r="AY92">
        <v>0</v>
      </c>
      <c r="AZ92">
        <v>0</v>
      </c>
      <c r="BB92" t="s">
        <v>198</v>
      </c>
      <c r="BC92">
        <v>53</v>
      </c>
      <c r="BD92">
        <v>0</v>
      </c>
      <c r="BE92" t="s">
        <v>112</v>
      </c>
      <c r="BF92">
        <v>1</v>
      </c>
      <c r="BI92">
        <v>1</v>
      </c>
      <c r="BJ92">
        <v>0</v>
      </c>
      <c r="BM92" t="s">
        <v>200</v>
      </c>
      <c r="BN92">
        <v>1</v>
      </c>
      <c r="BT92">
        <v>0</v>
      </c>
      <c r="BU92">
        <v>1</v>
      </c>
      <c r="CG92">
        <v>0</v>
      </c>
      <c r="CI92" t="str">
        <f t="shared" si="4"/>
        <v/>
      </c>
    </row>
    <row r="93" spans="1:99">
      <c r="A93" t="s">
        <v>499</v>
      </c>
      <c r="B93">
        <v>3.6651380699999998E-3</v>
      </c>
      <c r="C93">
        <v>8.4002000000000003E-7</v>
      </c>
      <c r="D93">
        <v>1900808</v>
      </c>
      <c r="E93">
        <v>0</v>
      </c>
      <c r="F93">
        <v>0</v>
      </c>
      <c r="G93">
        <v>0.22792200000000001</v>
      </c>
      <c r="H93" s="2">
        <v>0</v>
      </c>
      <c r="M93">
        <v>3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 t="s">
        <v>112</v>
      </c>
      <c r="Y93">
        <v>0</v>
      </c>
      <c r="AA93">
        <v>151</v>
      </c>
      <c r="AC93">
        <v>1</v>
      </c>
      <c r="AD93">
        <v>1</v>
      </c>
      <c r="AF93" t="s">
        <v>112</v>
      </c>
      <c r="AG93">
        <v>0</v>
      </c>
      <c r="AN93">
        <v>0</v>
      </c>
      <c r="AO93">
        <v>0</v>
      </c>
      <c r="AQ93">
        <v>0.31126500000000001</v>
      </c>
      <c r="AR93">
        <v>0.31126534939</v>
      </c>
      <c r="AS93">
        <v>33843</v>
      </c>
      <c r="AT93">
        <v>0</v>
      </c>
      <c r="AU93">
        <v>37</v>
      </c>
      <c r="AX93">
        <v>1</v>
      </c>
      <c r="AY93">
        <v>0</v>
      </c>
      <c r="AZ93">
        <v>0</v>
      </c>
      <c r="BB93" t="s">
        <v>198</v>
      </c>
      <c r="BC93">
        <v>80</v>
      </c>
      <c r="BD93">
        <v>0</v>
      </c>
      <c r="BE93" t="s">
        <v>112</v>
      </c>
      <c r="BF93">
        <v>0</v>
      </c>
      <c r="BI93">
        <v>0</v>
      </c>
      <c r="BJ93">
        <v>0</v>
      </c>
      <c r="BM93" t="s">
        <v>457</v>
      </c>
      <c r="BN93">
        <v>0</v>
      </c>
      <c r="BR93">
        <v>1</v>
      </c>
      <c r="BT93">
        <v>0</v>
      </c>
      <c r="BU93">
        <v>0</v>
      </c>
      <c r="CG93">
        <v>0</v>
      </c>
      <c r="CI93" t="str">
        <f t="shared" si="4"/>
        <v/>
      </c>
    </row>
    <row r="94" spans="1:99">
      <c r="A94" t="s">
        <v>567</v>
      </c>
      <c r="B94">
        <v>0.12964205741000001</v>
      </c>
      <c r="C94">
        <v>6.8569759000000001E-4</v>
      </c>
      <c r="D94">
        <v>1910246</v>
      </c>
      <c r="E94">
        <v>0</v>
      </c>
      <c r="F94">
        <v>0</v>
      </c>
      <c r="G94">
        <v>0.15192600000000001</v>
      </c>
      <c r="H94" s="2">
        <v>0</v>
      </c>
      <c r="M94">
        <v>3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112</v>
      </c>
      <c r="Y94">
        <v>0</v>
      </c>
      <c r="AA94">
        <v>202</v>
      </c>
      <c r="AC94">
        <v>1</v>
      </c>
      <c r="AD94">
        <v>1</v>
      </c>
      <c r="AF94" t="s">
        <v>112</v>
      </c>
      <c r="AG94">
        <v>0</v>
      </c>
      <c r="AN94">
        <v>0</v>
      </c>
      <c r="AO94">
        <v>0</v>
      </c>
      <c r="AQ94">
        <v>7.9300999999999996E-2</v>
      </c>
      <c r="AR94">
        <v>7.9301074146999995E-2</v>
      </c>
      <c r="AS94">
        <v>94044</v>
      </c>
      <c r="AT94">
        <v>0</v>
      </c>
      <c r="AU94">
        <v>35</v>
      </c>
      <c r="AW94">
        <v>1</v>
      </c>
      <c r="AX94">
        <v>0</v>
      </c>
      <c r="AY94">
        <v>0</v>
      </c>
      <c r="AZ94">
        <v>0</v>
      </c>
      <c r="BB94" t="s">
        <v>125</v>
      </c>
      <c r="BC94">
        <v>1500</v>
      </c>
      <c r="BD94">
        <v>0</v>
      </c>
      <c r="BE94" t="s">
        <v>112</v>
      </c>
      <c r="BF94">
        <v>0</v>
      </c>
      <c r="BI94">
        <v>0.75</v>
      </c>
      <c r="BJ94">
        <v>0</v>
      </c>
      <c r="BM94" t="s">
        <v>143</v>
      </c>
      <c r="BN94">
        <v>4</v>
      </c>
      <c r="BT94">
        <v>0</v>
      </c>
      <c r="BU94">
        <v>3</v>
      </c>
      <c r="CG94">
        <v>0</v>
      </c>
      <c r="CI94" t="str">
        <f t="shared" si="4"/>
        <v/>
      </c>
    </row>
    <row r="95" spans="1:99">
      <c r="A95" t="s">
        <v>392</v>
      </c>
      <c r="B95">
        <v>7.4341213020000005E-2</v>
      </c>
      <c r="C95">
        <v>2.5098231000000003E-4</v>
      </c>
      <c r="D95">
        <v>1900809</v>
      </c>
      <c r="E95">
        <v>0</v>
      </c>
      <c r="F95">
        <v>0</v>
      </c>
      <c r="G95">
        <v>0.179641</v>
      </c>
      <c r="H95" s="2">
        <v>0</v>
      </c>
      <c r="I95" s="1">
        <v>0</v>
      </c>
      <c r="M95">
        <v>3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92</v>
      </c>
      <c r="X95" t="s">
        <v>75</v>
      </c>
      <c r="Y95">
        <v>0</v>
      </c>
      <c r="AA95">
        <v>93</v>
      </c>
      <c r="AC95">
        <v>0</v>
      </c>
      <c r="AD95">
        <v>0</v>
      </c>
      <c r="AG95">
        <v>0</v>
      </c>
      <c r="AN95">
        <v>0</v>
      </c>
      <c r="AO95">
        <v>0</v>
      </c>
      <c r="AQ95">
        <v>0.27608199999999999</v>
      </c>
      <c r="AR95">
        <v>0.27608200908000002</v>
      </c>
      <c r="AS95">
        <v>50365</v>
      </c>
      <c r="AT95">
        <v>0</v>
      </c>
      <c r="AU95">
        <v>36</v>
      </c>
      <c r="AW95">
        <v>1</v>
      </c>
      <c r="AX95">
        <v>1</v>
      </c>
      <c r="AY95">
        <v>0</v>
      </c>
      <c r="AZ95">
        <v>0</v>
      </c>
      <c r="BB95" t="s">
        <v>198</v>
      </c>
      <c r="BC95">
        <v>382</v>
      </c>
      <c r="BD95">
        <v>0</v>
      </c>
      <c r="BF95">
        <v>0</v>
      </c>
      <c r="BG95">
        <v>0</v>
      </c>
      <c r="BH95" t="s">
        <v>199</v>
      </c>
      <c r="BI95">
        <v>0</v>
      </c>
      <c r="BJ95">
        <v>0</v>
      </c>
      <c r="BM95" t="s">
        <v>143</v>
      </c>
      <c r="BN95">
        <v>0</v>
      </c>
      <c r="BO95" s="1">
        <v>0</v>
      </c>
      <c r="BT95">
        <v>0</v>
      </c>
      <c r="BU95">
        <v>0</v>
      </c>
      <c r="CG95">
        <v>0</v>
      </c>
      <c r="CI95" t="str">
        <f t="shared" si="4"/>
        <v/>
      </c>
    </row>
    <row r="96" spans="1:99">
      <c r="A96" t="s">
        <v>201</v>
      </c>
      <c r="B96">
        <v>0.13008973240999999</v>
      </c>
      <c r="C96">
        <v>1.9422674E-4</v>
      </c>
      <c r="D96">
        <v>1910061</v>
      </c>
      <c r="E96">
        <v>0</v>
      </c>
      <c r="F96">
        <v>0</v>
      </c>
      <c r="G96">
        <v>0.19488900000000001</v>
      </c>
      <c r="H96" s="2">
        <v>1017</v>
      </c>
      <c r="I96" s="1">
        <v>1017</v>
      </c>
      <c r="J96" s="1">
        <v>26.25</v>
      </c>
      <c r="M96">
        <v>3</v>
      </c>
      <c r="N96">
        <v>1</v>
      </c>
      <c r="O96">
        <v>0</v>
      </c>
      <c r="P96">
        <v>1</v>
      </c>
      <c r="Q96">
        <v>205</v>
      </c>
      <c r="R96">
        <v>557</v>
      </c>
      <c r="S96">
        <v>320</v>
      </c>
      <c r="T96">
        <v>0</v>
      </c>
      <c r="U96">
        <v>0</v>
      </c>
      <c r="V96" t="s">
        <v>92</v>
      </c>
      <c r="X96" t="s">
        <v>75</v>
      </c>
      <c r="Y96">
        <v>0</v>
      </c>
      <c r="AA96">
        <v>23</v>
      </c>
      <c r="AC96">
        <v>0</v>
      </c>
      <c r="AD96">
        <v>0</v>
      </c>
      <c r="AG96">
        <v>1585</v>
      </c>
      <c r="AN96">
        <v>0</v>
      </c>
      <c r="AO96">
        <v>0</v>
      </c>
      <c r="AQ96">
        <v>0.12933800000000001</v>
      </c>
      <c r="AS96">
        <v>102026</v>
      </c>
      <c r="AT96">
        <v>0</v>
      </c>
      <c r="AU96">
        <v>33</v>
      </c>
      <c r="AW96">
        <v>1</v>
      </c>
      <c r="AX96">
        <v>0</v>
      </c>
      <c r="AY96">
        <v>0.31</v>
      </c>
      <c r="AZ96">
        <v>0.99680500000000005</v>
      </c>
      <c r="BA96" t="s">
        <v>77</v>
      </c>
      <c r="BB96" t="s">
        <v>94</v>
      </c>
      <c r="BC96">
        <v>4500</v>
      </c>
      <c r="BD96">
        <v>0</v>
      </c>
      <c r="BE96" t="s">
        <v>112</v>
      </c>
      <c r="BF96">
        <v>0</v>
      </c>
      <c r="BG96" t="s">
        <v>95</v>
      </c>
      <c r="BH96" t="s">
        <v>163</v>
      </c>
      <c r="BI96">
        <v>1</v>
      </c>
      <c r="BJ96">
        <v>0</v>
      </c>
      <c r="BM96" t="s">
        <v>143</v>
      </c>
      <c r="BN96">
        <v>1</v>
      </c>
      <c r="BO96" s="1">
        <v>84.75</v>
      </c>
      <c r="BP96" s="1">
        <v>3.25</v>
      </c>
      <c r="BQ96" t="s">
        <v>98</v>
      </c>
      <c r="BT96">
        <v>0</v>
      </c>
      <c r="BU96">
        <v>1</v>
      </c>
      <c r="BV96" t="s">
        <v>661</v>
      </c>
      <c r="BX96" t="s">
        <v>610</v>
      </c>
      <c r="BY96">
        <v>90</v>
      </c>
      <c r="BZ96">
        <v>1080</v>
      </c>
      <c r="CA96">
        <v>520</v>
      </c>
      <c r="CB96">
        <v>100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f t="shared" si="4"/>
        <v>520</v>
      </c>
      <c r="CJ96">
        <f>VLOOKUP(BV96,Demands!$B$1:$X$152,16,0)</f>
        <v>0</v>
      </c>
      <c r="CK96">
        <f>VLOOKUP(BV96,Demands!$B$1:$X$152,17,0)</f>
        <v>0</v>
      </c>
      <c r="CL96">
        <f>VLOOKUP(BV96,Demands!$B$1:$X$152,18,0)</f>
        <v>0</v>
      </c>
      <c r="CM96">
        <f t="shared" si="5"/>
        <v>0</v>
      </c>
      <c r="CS96">
        <v>89277</v>
      </c>
      <c r="CT96">
        <v>0</v>
      </c>
      <c r="CU96" t="s">
        <v>716</v>
      </c>
    </row>
    <row r="97" spans="1:99">
      <c r="A97" t="s">
        <v>84</v>
      </c>
      <c r="B97">
        <v>1.2556784562500001</v>
      </c>
      <c r="C97">
        <v>3.1261592679999999E-2</v>
      </c>
      <c r="D97">
        <v>1910225</v>
      </c>
      <c r="E97">
        <v>16</v>
      </c>
      <c r="F97">
        <v>1</v>
      </c>
      <c r="G97">
        <v>0.168685</v>
      </c>
      <c r="H97" s="2">
        <v>703.5</v>
      </c>
      <c r="I97" s="1">
        <v>703.5</v>
      </c>
      <c r="M97">
        <v>1</v>
      </c>
      <c r="N97">
        <v>2</v>
      </c>
      <c r="O97">
        <v>0</v>
      </c>
      <c r="P97">
        <v>1</v>
      </c>
      <c r="Q97">
        <v>2644</v>
      </c>
      <c r="R97">
        <v>7399</v>
      </c>
      <c r="S97">
        <v>4021</v>
      </c>
      <c r="T97">
        <v>0</v>
      </c>
      <c r="U97">
        <v>0</v>
      </c>
      <c r="V97" t="s">
        <v>74</v>
      </c>
      <c r="X97" t="s">
        <v>75</v>
      </c>
      <c r="Y97">
        <v>1</v>
      </c>
      <c r="AA97">
        <v>1</v>
      </c>
      <c r="AB97" s="1">
        <v>30.21</v>
      </c>
      <c r="AC97">
        <v>0</v>
      </c>
      <c r="AD97">
        <v>1</v>
      </c>
      <c r="AE97">
        <v>1</v>
      </c>
      <c r="AF97" t="s">
        <v>74</v>
      </c>
      <c r="AG97">
        <v>25694</v>
      </c>
      <c r="AH97" t="s">
        <v>76</v>
      </c>
      <c r="AI97" t="s">
        <v>76</v>
      </c>
      <c r="AJ97" t="s">
        <v>85</v>
      </c>
      <c r="AK97" t="s">
        <v>76</v>
      </c>
      <c r="AN97">
        <v>0</v>
      </c>
      <c r="AO97">
        <v>0</v>
      </c>
      <c r="AQ97">
        <v>0.10290299999999999</v>
      </c>
      <c r="AS97">
        <v>132550</v>
      </c>
      <c r="AT97">
        <v>1</v>
      </c>
      <c r="AU97">
        <v>18</v>
      </c>
      <c r="AV97">
        <v>1</v>
      </c>
      <c r="AX97">
        <v>1</v>
      </c>
      <c r="AY97">
        <v>0.26</v>
      </c>
      <c r="AZ97">
        <v>0.53074299999999996</v>
      </c>
      <c r="BA97" t="s">
        <v>77</v>
      </c>
      <c r="BB97" t="s">
        <v>78</v>
      </c>
      <c r="BC97">
        <v>67700</v>
      </c>
      <c r="BD97">
        <v>1</v>
      </c>
      <c r="BE97" t="s">
        <v>74</v>
      </c>
      <c r="BF97">
        <v>0</v>
      </c>
      <c r="BG97" t="s">
        <v>79</v>
      </c>
      <c r="BH97" t="s">
        <v>86</v>
      </c>
      <c r="BI97">
        <v>0</v>
      </c>
      <c r="BJ97">
        <v>1</v>
      </c>
      <c r="BK97" t="s">
        <v>87</v>
      </c>
      <c r="BM97" t="s">
        <v>82</v>
      </c>
      <c r="BN97">
        <v>0</v>
      </c>
      <c r="BO97" s="1">
        <v>117.25</v>
      </c>
      <c r="BS97" t="s">
        <v>88</v>
      </c>
      <c r="BT97">
        <v>1</v>
      </c>
      <c r="BU97">
        <v>0</v>
      </c>
      <c r="BV97" t="s">
        <v>84</v>
      </c>
      <c r="BX97" t="s">
        <v>669</v>
      </c>
      <c r="BY97">
        <v>55.55</v>
      </c>
      <c r="BZ97">
        <v>666.6</v>
      </c>
      <c r="CA97">
        <v>20212</v>
      </c>
      <c r="CB97">
        <v>80.98</v>
      </c>
      <c r="CC97">
        <v>224</v>
      </c>
      <c r="CD97">
        <v>0.9</v>
      </c>
      <c r="CE97">
        <v>0</v>
      </c>
      <c r="CF97">
        <v>0</v>
      </c>
      <c r="CG97">
        <v>4522</v>
      </c>
      <c r="CH97">
        <v>18.12</v>
      </c>
      <c r="CI97">
        <f t="shared" si="4"/>
        <v>24958</v>
      </c>
      <c r="CJ97">
        <f>VLOOKUP(BV97,Demands!$B$1:$X$152,16,0)</f>
        <v>21290</v>
      </c>
      <c r="CK97">
        <f>VLOOKUP(BV97,Demands!$B$1:$X$152,17,0)</f>
        <v>2514</v>
      </c>
      <c r="CL97">
        <f>VLOOKUP(BV97,Demands!$B$1:$X$152,18,0)</f>
        <v>0</v>
      </c>
      <c r="CM97">
        <f t="shared" si="5"/>
        <v>2514</v>
      </c>
      <c r="CN97">
        <v>75384</v>
      </c>
      <c r="CO97">
        <v>161</v>
      </c>
      <c r="CP97">
        <v>169</v>
      </c>
      <c r="CQ97">
        <v>192</v>
      </c>
      <c r="CR97">
        <v>174</v>
      </c>
      <c r="CS97">
        <v>88007</v>
      </c>
      <c r="CT97">
        <v>608.91760899999895</v>
      </c>
    </row>
    <row r="98" spans="1:99">
      <c r="A98" t="s">
        <v>427</v>
      </c>
      <c r="B98">
        <v>1.503785385E-2</v>
      </c>
      <c r="C98">
        <v>1.39676E-5</v>
      </c>
      <c r="D98">
        <v>1910066</v>
      </c>
      <c r="E98">
        <v>0</v>
      </c>
      <c r="F98">
        <v>0</v>
      </c>
      <c r="G98">
        <v>0.18278800000000001</v>
      </c>
      <c r="H98" s="2">
        <v>0</v>
      </c>
      <c r="I98" s="1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 t="s">
        <v>112</v>
      </c>
      <c r="X98" t="s">
        <v>75</v>
      </c>
      <c r="Y98">
        <v>0</v>
      </c>
      <c r="AA98">
        <v>107</v>
      </c>
      <c r="AC98">
        <v>1</v>
      </c>
      <c r="AD98">
        <v>1</v>
      </c>
      <c r="AF98" t="s">
        <v>112</v>
      </c>
      <c r="AG98">
        <v>0</v>
      </c>
      <c r="AN98">
        <v>0</v>
      </c>
      <c r="AO98">
        <v>0</v>
      </c>
      <c r="AQ98">
        <v>0.37634400000000001</v>
      </c>
      <c r="AR98">
        <v>0.37634408473999997</v>
      </c>
      <c r="AS98">
        <v>43176</v>
      </c>
      <c r="AT98">
        <v>0</v>
      </c>
      <c r="AU98">
        <v>36</v>
      </c>
      <c r="AX98">
        <v>0</v>
      </c>
      <c r="AY98">
        <v>0</v>
      </c>
      <c r="AZ98">
        <v>0</v>
      </c>
      <c r="BB98" t="s">
        <v>198</v>
      </c>
      <c r="BC98">
        <v>280</v>
      </c>
      <c r="BD98">
        <v>0</v>
      </c>
      <c r="BE98" t="s">
        <v>112</v>
      </c>
      <c r="BF98">
        <v>1</v>
      </c>
      <c r="BG98">
        <v>0</v>
      </c>
      <c r="BH98" t="s">
        <v>428</v>
      </c>
      <c r="BI98">
        <v>1</v>
      </c>
      <c r="BJ98">
        <v>0</v>
      </c>
      <c r="BM98" t="s">
        <v>200</v>
      </c>
      <c r="BN98">
        <v>3</v>
      </c>
      <c r="BO98" s="1">
        <v>0</v>
      </c>
      <c r="BS98" t="s">
        <v>429</v>
      </c>
      <c r="BT98">
        <v>1</v>
      </c>
      <c r="BU98">
        <v>3</v>
      </c>
      <c r="CG98">
        <v>0</v>
      </c>
      <c r="CI98" t="str">
        <f t="shared" si="4"/>
        <v/>
      </c>
      <c r="CU98" t="s">
        <v>724</v>
      </c>
    </row>
    <row r="99" spans="1:99">
      <c r="A99" t="s">
        <v>507</v>
      </c>
      <c r="B99">
        <v>1.202622626E-2</v>
      </c>
      <c r="C99">
        <v>9.0304999999999993E-6</v>
      </c>
      <c r="D99">
        <v>1900913</v>
      </c>
      <c r="E99">
        <v>0</v>
      </c>
      <c r="F99">
        <v>0</v>
      </c>
      <c r="G99">
        <v>0.17119400000000001</v>
      </c>
      <c r="H99" s="2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112</v>
      </c>
      <c r="Y99">
        <v>0</v>
      </c>
      <c r="AA99">
        <v>159</v>
      </c>
      <c r="AC99">
        <v>1</v>
      </c>
      <c r="AD99">
        <v>1</v>
      </c>
      <c r="AF99" t="s">
        <v>112</v>
      </c>
      <c r="AG99">
        <v>0</v>
      </c>
      <c r="AN99">
        <v>0</v>
      </c>
      <c r="AO99">
        <v>0</v>
      </c>
      <c r="AQ99">
        <v>0.19453100000000001</v>
      </c>
      <c r="AR99">
        <v>0.19453124701999999</v>
      </c>
      <c r="AS99">
        <v>84514</v>
      </c>
      <c r="AT99">
        <v>0</v>
      </c>
      <c r="AU99">
        <v>36</v>
      </c>
      <c r="AX99">
        <v>1</v>
      </c>
      <c r="AY99">
        <v>0</v>
      </c>
      <c r="AZ99">
        <v>0</v>
      </c>
      <c r="BB99" t="s">
        <v>198</v>
      </c>
      <c r="BC99">
        <v>300</v>
      </c>
      <c r="BD99">
        <v>0</v>
      </c>
      <c r="BE99" t="s">
        <v>112</v>
      </c>
      <c r="BF99">
        <v>1</v>
      </c>
      <c r="BI99">
        <v>0</v>
      </c>
      <c r="BJ99">
        <v>0</v>
      </c>
      <c r="BM99" t="s">
        <v>200</v>
      </c>
      <c r="BN99">
        <v>0</v>
      </c>
      <c r="BS99" t="s">
        <v>508</v>
      </c>
      <c r="BT99">
        <v>1</v>
      </c>
      <c r="BU99">
        <v>0</v>
      </c>
      <c r="CG99">
        <v>0</v>
      </c>
      <c r="CI99" t="str">
        <f t="shared" si="4"/>
        <v/>
      </c>
      <c r="CU99" t="s">
        <v>713</v>
      </c>
    </row>
    <row r="100" spans="1:99">
      <c r="A100" t="s">
        <v>140</v>
      </c>
      <c r="B100">
        <v>0.16706806319</v>
      </c>
      <c r="C100">
        <v>6.6863277000000002E-4</v>
      </c>
      <c r="D100">
        <v>1910063</v>
      </c>
      <c r="E100">
        <v>0</v>
      </c>
      <c r="F100">
        <v>1</v>
      </c>
      <c r="G100">
        <v>0.14974999999999999</v>
      </c>
      <c r="H100" s="2">
        <v>681</v>
      </c>
      <c r="I100" s="1">
        <v>681</v>
      </c>
      <c r="M100">
        <v>0</v>
      </c>
      <c r="N100">
        <v>1</v>
      </c>
      <c r="O100">
        <v>0</v>
      </c>
      <c r="P100">
        <v>1</v>
      </c>
      <c r="Q100">
        <v>799</v>
      </c>
      <c r="R100">
        <v>1764</v>
      </c>
      <c r="S100">
        <v>632</v>
      </c>
      <c r="T100">
        <v>0</v>
      </c>
      <c r="U100">
        <v>0</v>
      </c>
      <c r="V100" t="s">
        <v>92</v>
      </c>
      <c r="X100" t="s">
        <v>75</v>
      </c>
      <c r="Y100">
        <v>1</v>
      </c>
      <c r="AA100">
        <v>9</v>
      </c>
      <c r="AC100">
        <v>0</v>
      </c>
      <c r="AD100">
        <v>0</v>
      </c>
      <c r="AG100">
        <v>4557</v>
      </c>
      <c r="AH100" t="s">
        <v>76</v>
      </c>
      <c r="AI100" t="s">
        <v>76</v>
      </c>
      <c r="AJ100" t="s">
        <v>76</v>
      </c>
      <c r="AN100">
        <v>0</v>
      </c>
      <c r="AO100">
        <v>0</v>
      </c>
      <c r="AQ100">
        <v>0.17533499999999999</v>
      </c>
      <c r="AS100">
        <v>92681</v>
      </c>
      <c r="AT100">
        <v>1</v>
      </c>
      <c r="AU100">
        <v>29</v>
      </c>
      <c r="AW100">
        <v>1</v>
      </c>
      <c r="AX100">
        <v>0</v>
      </c>
      <c r="AY100">
        <v>0</v>
      </c>
      <c r="AZ100">
        <v>0.73477800000000004</v>
      </c>
      <c r="BA100" t="s">
        <v>77</v>
      </c>
      <c r="BB100" t="s">
        <v>78</v>
      </c>
      <c r="BC100">
        <v>16000</v>
      </c>
      <c r="BD100">
        <v>1</v>
      </c>
      <c r="BE100" t="s">
        <v>74</v>
      </c>
      <c r="BF100">
        <v>0</v>
      </c>
      <c r="BG100" t="s">
        <v>113</v>
      </c>
      <c r="BH100" t="s">
        <v>141</v>
      </c>
      <c r="BI100">
        <v>1</v>
      </c>
      <c r="BJ100">
        <v>1</v>
      </c>
      <c r="BK100" t="s">
        <v>142</v>
      </c>
      <c r="BM100" t="s">
        <v>143</v>
      </c>
      <c r="BN100">
        <v>2</v>
      </c>
      <c r="BO100" s="1">
        <v>56.75</v>
      </c>
      <c r="BS100" t="s">
        <v>144</v>
      </c>
      <c r="BT100">
        <v>1</v>
      </c>
      <c r="BU100">
        <v>2</v>
      </c>
      <c r="BV100" t="s">
        <v>640</v>
      </c>
      <c r="BX100" t="s">
        <v>610</v>
      </c>
      <c r="BY100">
        <v>92.25</v>
      </c>
      <c r="BZ100">
        <v>1107</v>
      </c>
      <c r="CA100">
        <v>1818</v>
      </c>
      <c r="CB100">
        <v>78.400000000000006</v>
      </c>
      <c r="CC100">
        <v>400</v>
      </c>
      <c r="CD100">
        <v>17.25</v>
      </c>
      <c r="CE100">
        <v>101</v>
      </c>
      <c r="CF100">
        <v>4.3600000000000003</v>
      </c>
      <c r="CG100">
        <v>0</v>
      </c>
      <c r="CH100">
        <v>0</v>
      </c>
      <c r="CI100">
        <f t="shared" si="4"/>
        <v>2319</v>
      </c>
      <c r="CJ100">
        <f>VLOOKUP(BV100,Demands!$B$1:$X$152,16,0)</f>
        <v>2083</v>
      </c>
      <c r="CK100">
        <f>VLOOKUP(BV100,Demands!$B$1:$X$152,17,0)</f>
        <v>311</v>
      </c>
      <c r="CL100">
        <f>VLOOKUP(BV100,Demands!$B$1:$X$152,18,0)</f>
        <v>0</v>
      </c>
      <c r="CM100">
        <f t="shared" si="5"/>
        <v>311</v>
      </c>
      <c r="CS100">
        <v>77824</v>
      </c>
      <c r="CT100">
        <v>0</v>
      </c>
      <c r="CU100" t="s">
        <v>716</v>
      </c>
    </row>
    <row r="101" spans="1:99">
      <c r="A101" t="s">
        <v>421</v>
      </c>
      <c r="B101">
        <v>0.16269153706</v>
      </c>
      <c r="C101">
        <v>5.0107164E-4</v>
      </c>
      <c r="D101">
        <v>1900158</v>
      </c>
      <c r="E101">
        <v>0</v>
      </c>
      <c r="F101">
        <v>0</v>
      </c>
      <c r="G101">
        <v>7.5361999999999998E-2</v>
      </c>
      <c r="H101" s="2">
        <v>615</v>
      </c>
      <c r="I101" s="1">
        <v>615</v>
      </c>
      <c r="J101" s="1">
        <v>615</v>
      </c>
      <c r="M101">
        <v>3</v>
      </c>
      <c r="N101">
        <v>12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 t="s">
        <v>112</v>
      </c>
      <c r="X101" t="s">
        <v>75</v>
      </c>
      <c r="Y101">
        <v>0</v>
      </c>
      <c r="AA101">
        <v>103</v>
      </c>
      <c r="AC101">
        <v>1</v>
      </c>
      <c r="AD101">
        <v>1</v>
      </c>
      <c r="AF101" t="s">
        <v>112</v>
      </c>
      <c r="AG101">
        <v>0</v>
      </c>
      <c r="AN101">
        <v>0</v>
      </c>
      <c r="AO101">
        <v>0</v>
      </c>
      <c r="AQ101">
        <v>0.32899</v>
      </c>
      <c r="AR101">
        <v>0.32899022101999997</v>
      </c>
      <c r="AS101">
        <v>43041</v>
      </c>
      <c r="AT101">
        <v>0</v>
      </c>
      <c r="AU101">
        <v>34</v>
      </c>
      <c r="AW101">
        <v>1</v>
      </c>
      <c r="AX101">
        <v>1</v>
      </c>
      <c r="AY101">
        <v>1</v>
      </c>
      <c r="AZ101">
        <v>1.4288700000000001</v>
      </c>
      <c r="BA101" t="s">
        <v>77</v>
      </c>
      <c r="BB101" t="s">
        <v>198</v>
      </c>
      <c r="BC101">
        <v>76</v>
      </c>
      <c r="BD101">
        <v>0</v>
      </c>
      <c r="BE101" t="s">
        <v>112</v>
      </c>
      <c r="BF101">
        <v>0</v>
      </c>
      <c r="BG101" t="s">
        <v>232</v>
      </c>
      <c r="BH101" t="s">
        <v>280</v>
      </c>
      <c r="BI101">
        <v>0</v>
      </c>
      <c r="BJ101">
        <v>0</v>
      </c>
      <c r="BM101" t="s">
        <v>143</v>
      </c>
      <c r="BN101">
        <v>0</v>
      </c>
      <c r="BO101" s="1">
        <v>615</v>
      </c>
      <c r="BT101">
        <v>0</v>
      </c>
      <c r="BU101">
        <v>0</v>
      </c>
      <c r="CG101">
        <v>0</v>
      </c>
      <c r="CI101" t="str">
        <f t="shared" si="4"/>
        <v/>
      </c>
    </row>
    <row r="102" spans="1:99">
      <c r="A102" t="s">
        <v>479</v>
      </c>
      <c r="B102">
        <v>0.45732954033000001</v>
      </c>
      <c r="C102">
        <v>4.4995238200000003E-3</v>
      </c>
      <c r="D102">
        <v>1910064</v>
      </c>
      <c r="E102">
        <v>0</v>
      </c>
      <c r="F102">
        <v>1</v>
      </c>
      <c r="G102">
        <v>0.196552</v>
      </c>
      <c r="H102" s="2">
        <v>0</v>
      </c>
      <c r="M102">
        <v>1</v>
      </c>
      <c r="N102">
        <v>0</v>
      </c>
      <c r="O102">
        <v>0</v>
      </c>
      <c r="P102">
        <v>1</v>
      </c>
      <c r="Q102">
        <v>413</v>
      </c>
      <c r="R102">
        <v>463</v>
      </c>
      <c r="S102">
        <v>107</v>
      </c>
      <c r="T102">
        <v>0</v>
      </c>
      <c r="U102">
        <v>0</v>
      </c>
      <c r="V102" t="s">
        <v>112</v>
      </c>
      <c r="Y102">
        <v>1</v>
      </c>
      <c r="AA102">
        <v>138</v>
      </c>
      <c r="AC102">
        <v>1</v>
      </c>
      <c r="AD102">
        <v>1</v>
      </c>
      <c r="AF102" t="s">
        <v>112</v>
      </c>
      <c r="AG102">
        <v>1289</v>
      </c>
      <c r="AL102">
        <v>1</v>
      </c>
      <c r="AN102">
        <v>0</v>
      </c>
      <c r="AO102">
        <v>0</v>
      </c>
      <c r="AQ102">
        <v>0.32040299999999999</v>
      </c>
      <c r="AS102">
        <v>49763</v>
      </c>
      <c r="AT102">
        <v>0</v>
      </c>
      <c r="AU102">
        <v>37</v>
      </c>
      <c r="AX102">
        <v>0</v>
      </c>
      <c r="AY102">
        <v>0</v>
      </c>
      <c r="AZ102">
        <v>0</v>
      </c>
      <c r="BB102" t="s">
        <v>125</v>
      </c>
      <c r="BC102">
        <v>2900</v>
      </c>
      <c r="BD102">
        <v>0</v>
      </c>
      <c r="BE102" t="s">
        <v>112</v>
      </c>
      <c r="BF102">
        <v>0</v>
      </c>
      <c r="BI102">
        <v>0.2</v>
      </c>
      <c r="BJ102">
        <v>0</v>
      </c>
      <c r="BM102" t="s">
        <v>229</v>
      </c>
      <c r="BN102">
        <v>5</v>
      </c>
      <c r="BS102" t="s">
        <v>480</v>
      </c>
      <c r="BT102">
        <v>1</v>
      </c>
      <c r="BU102">
        <v>1</v>
      </c>
      <c r="CG102">
        <v>0</v>
      </c>
      <c r="CI102" t="str">
        <f t="shared" si="4"/>
        <v/>
      </c>
      <c r="CU102" t="s">
        <v>715</v>
      </c>
    </row>
    <row r="103" spans="1:99">
      <c r="A103" t="s">
        <v>456</v>
      </c>
      <c r="B103">
        <v>0.11598768488</v>
      </c>
      <c r="C103">
        <v>4.3856590000000001E-4</v>
      </c>
      <c r="D103">
        <v>1900849</v>
      </c>
      <c r="E103">
        <v>0</v>
      </c>
      <c r="F103">
        <v>0</v>
      </c>
      <c r="G103">
        <v>0.107293</v>
      </c>
      <c r="H103" s="2">
        <v>0</v>
      </c>
      <c r="M103">
        <v>3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112</v>
      </c>
      <c r="Y103">
        <v>0</v>
      </c>
      <c r="AA103">
        <v>122</v>
      </c>
      <c r="AC103">
        <v>1</v>
      </c>
      <c r="AD103">
        <v>1</v>
      </c>
      <c r="AF103" t="s">
        <v>112</v>
      </c>
      <c r="AG103">
        <v>0</v>
      </c>
      <c r="AN103">
        <v>0</v>
      </c>
      <c r="AO103">
        <v>0</v>
      </c>
      <c r="AQ103">
        <v>0.18532100000000001</v>
      </c>
      <c r="AR103">
        <v>0.18532091379000001</v>
      </c>
      <c r="AS103">
        <v>67917</v>
      </c>
      <c r="AT103">
        <v>0</v>
      </c>
      <c r="AU103">
        <v>34</v>
      </c>
      <c r="AX103">
        <v>1</v>
      </c>
      <c r="AY103">
        <v>0</v>
      </c>
      <c r="AZ103">
        <v>0</v>
      </c>
      <c r="BB103" t="s">
        <v>198</v>
      </c>
      <c r="BC103">
        <v>449</v>
      </c>
      <c r="BD103">
        <v>0</v>
      </c>
      <c r="BE103" t="s">
        <v>112</v>
      </c>
      <c r="BF103">
        <v>0</v>
      </c>
      <c r="BI103">
        <v>0</v>
      </c>
      <c r="BJ103">
        <v>0</v>
      </c>
      <c r="BM103" t="s">
        <v>457</v>
      </c>
      <c r="BN103">
        <v>0</v>
      </c>
      <c r="BR103">
        <v>1</v>
      </c>
      <c r="BT103">
        <v>0</v>
      </c>
      <c r="BU103">
        <v>0</v>
      </c>
      <c r="CG103">
        <v>0</v>
      </c>
      <c r="CI103" t="str">
        <f t="shared" si="4"/>
        <v/>
      </c>
      <c r="CU103" t="s">
        <v>713</v>
      </c>
    </row>
    <row r="104" spans="1:99">
      <c r="A104" t="s">
        <v>502</v>
      </c>
      <c r="B104">
        <v>0.14533520249000001</v>
      </c>
      <c r="C104">
        <v>7.3128886E-4</v>
      </c>
      <c r="D104">
        <v>1900303</v>
      </c>
      <c r="E104">
        <v>0</v>
      </c>
      <c r="F104">
        <v>0</v>
      </c>
      <c r="G104">
        <v>9.7319000000000003E-2</v>
      </c>
      <c r="H104" s="2">
        <v>0</v>
      </c>
      <c r="M104">
        <v>3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 t="s">
        <v>74</v>
      </c>
      <c r="Y104">
        <v>0</v>
      </c>
      <c r="AA104">
        <v>154</v>
      </c>
      <c r="AC104">
        <v>0</v>
      </c>
      <c r="AD104">
        <v>1</v>
      </c>
      <c r="AE104">
        <v>1</v>
      </c>
      <c r="AF104" t="s">
        <v>74</v>
      </c>
      <c r="AG104">
        <v>0</v>
      </c>
      <c r="AN104">
        <v>0</v>
      </c>
      <c r="AO104">
        <v>0</v>
      </c>
      <c r="AQ104">
        <v>0.35519699999999998</v>
      </c>
      <c r="AR104">
        <v>0.35519650578</v>
      </c>
      <c r="AS104">
        <v>43431</v>
      </c>
      <c r="AT104">
        <v>0</v>
      </c>
      <c r="AU104">
        <v>33</v>
      </c>
      <c r="AW104">
        <v>1</v>
      </c>
      <c r="AX104">
        <v>1</v>
      </c>
      <c r="AY104">
        <v>0</v>
      </c>
      <c r="AZ104">
        <v>0</v>
      </c>
      <c r="BB104" t="s">
        <v>198</v>
      </c>
      <c r="BC104">
        <v>264</v>
      </c>
      <c r="BD104">
        <v>0</v>
      </c>
      <c r="BE104" t="s">
        <v>74</v>
      </c>
      <c r="BF104">
        <v>0</v>
      </c>
      <c r="BI104">
        <v>0</v>
      </c>
      <c r="BJ104">
        <v>0</v>
      </c>
      <c r="BM104" t="s">
        <v>143</v>
      </c>
      <c r="BN104">
        <v>0</v>
      </c>
      <c r="BT104">
        <v>0</v>
      </c>
      <c r="BU104">
        <v>0</v>
      </c>
      <c r="CG104">
        <v>0</v>
      </c>
      <c r="CI104" t="str">
        <f t="shared" si="4"/>
        <v/>
      </c>
      <c r="CU104" t="s">
        <v>720</v>
      </c>
    </row>
    <row r="105" spans="1:99">
      <c r="A105" t="s">
        <v>273</v>
      </c>
      <c r="B105">
        <v>9.7838243690000007E-2</v>
      </c>
      <c r="C105">
        <v>4.4058975E-4</v>
      </c>
      <c r="D105">
        <v>1910073</v>
      </c>
      <c r="E105">
        <v>0</v>
      </c>
      <c r="F105">
        <v>1</v>
      </c>
      <c r="G105">
        <v>0.17915700000000001</v>
      </c>
      <c r="H105" s="2">
        <v>234.96000699999999</v>
      </c>
      <c r="I105" s="1">
        <v>234.96</v>
      </c>
      <c r="M105">
        <v>0</v>
      </c>
      <c r="N105">
        <v>2</v>
      </c>
      <c r="O105">
        <v>0</v>
      </c>
      <c r="P105">
        <v>1</v>
      </c>
      <c r="Q105">
        <v>1920</v>
      </c>
      <c r="R105">
        <v>2583</v>
      </c>
      <c r="S105">
        <v>1046</v>
      </c>
      <c r="T105">
        <v>0</v>
      </c>
      <c r="U105">
        <v>0</v>
      </c>
      <c r="V105" t="s">
        <v>74</v>
      </c>
      <c r="X105" t="s">
        <v>75</v>
      </c>
      <c r="Y105">
        <v>1</v>
      </c>
      <c r="AA105">
        <v>51</v>
      </c>
      <c r="AB105" s="1">
        <v>39.159999999999997</v>
      </c>
      <c r="AC105">
        <v>0</v>
      </c>
      <c r="AD105">
        <v>1</v>
      </c>
      <c r="AE105">
        <v>1</v>
      </c>
      <c r="AF105" t="s">
        <v>74</v>
      </c>
      <c r="AG105">
        <v>7414</v>
      </c>
      <c r="AN105">
        <v>0</v>
      </c>
      <c r="AO105">
        <v>0</v>
      </c>
      <c r="AQ105">
        <v>0.25896999999999998</v>
      </c>
      <c r="AS105">
        <v>65764</v>
      </c>
      <c r="AT105">
        <v>0</v>
      </c>
      <c r="AU105">
        <v>8</v>
      </c>
      <c r="AV105">
        <v>1</v>
      </c>
      <c r="AX105">
        <v>1</v>
      </c>
      <c r="AY105">
        <v>1</v>
      </c>
      <c r="AZ105">
        <v>0.35727799999999998</v>
      </c>
      <c r="BA105" t="s">
        <v>77</v>
      </c>
      <c r="BB105" t="s">
        <v>78</v>
      </c>
      <c r="BC105">
        <v>20256</v>
      </c>
      <c r="BD105">
        <v>0</v>
      </c>
      <c r="BE105" t="s">
        <v>74</v>
      </c>
      <c r="BF105">
        <v>0</v>
      </c>
      <c r="BG105" t="s">
        <v>232</v>
      </c>
      <c r="BH105" t="s">
        <v>274</v>
      </c>
      <c r="BI105">
        <v>0</v>
      </c>
      <c r="BJ105">
        <v>0</v>
      </c>
      <c r="BM105" t="s">
        <v>82</v>
      </c>
      <c r="BN105">
        <v>0</v>
      </c>
      <c r="BO105" s="1">
        <v>39.159999999999997</v>
      </c>
      <c r="BS105" t="s">
        <v>275</v>
      </c>
      <c r="BT105">
        <v>1</v>
      </c>
      <c r="BU105">
        <v>0</v>
      </c>
      <c r="BV105" t="s">
        <v>621</v>
      </c>
      <c r="BX105" t="s">
        <v>606</v>
      </c>
      <c r="BY105">
        <v>79.78</v>
      </c>
      <c r="BZ105">
        <v>957.36</v>
      </c>
      <c r="CA105">
        <v>2342</v>
      </c>
      <c r="CB105">
        <v>100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f t="shared" si="4"/>
        <v>2342</v>
      </c>
      <c r="CJ105">
        <f>VLOOKUP(BV105,Demands!$B$1:$X$152,16,0)</f>
        <v>1925</v>
      </c>
      <c r="CK105">
        <f>VLOOKUP(BV105,Demands!$B$1:$X$152,17,0)</f>
        <v>217</v>
      </c>
      <c r="CL105">
        <f>VLOOKUP(BV105,Demands!$B$1:$X$152,18,0)</f>
        <v>0</v>
      </c>
      <c r="CM105">
        <f t="shared" si="5"/>
        <v>217</v>
      </c>
      <c r="CN105">
        <v>20463</v>
      </c>
      <c r="CO105">
        <v>81</v>
      </c>
      <c r="CP105">
        <v>82</v>
      </c>
      <c r="CQ105">
        <v>86</v>
      </c>
      <c r="CR105">
        <v>83</v>
      </c>
      <c r="CS105">
        <v>70036</v>
      </c>
      <c r="CT105">
        <v>12037.05882</v>
      </c>
      <c r="CU105" t="s">
        <v>715</v>
      </c>
    </row>
    <row r="106" spans="1:99">
      <c r="A106" t="s">
        <v>339</v>
      </c>
      <c r="B106">
        <v>1.1729044712200001</v>
      </c>
      <c r="C106">
        <v>1.354114851E-2</v>
      </c>
      <c r="D106">
        <v>1910065</v>
      </c>
      <c r="E106">
        <v>0</v>
      </c>
      <c r="F106">
        <v>1</v>
      </c>
      <c r="G106">
        <v>0.18194099999999999</v>
      </c>
      <c r="H106" s="2">
        <v>764.169983</v>
      </c>
      <c r="I106" s="1">
        <v>764.17</v>
      </c>
      <c r="M106">
        <v>1</v>
      </c>
      <c r="N106">
        <v>1</v>
      </c>
      <c r="O106">
        <v>32.107872</v>
      </c>
      <c r="P106">
        <v>1</v>
      </c>
      <c r="Q106">
        <v>47170</v>
      </c>
      <c r="R106">
        <v>64471</v>
      </c>
      <c r="S106">
        <v>20070</v>
      </c>
      <c r="T106">
        <v>0</v>
      </c>
      <c r="U106">
        <v>0</v>
      </c>
      <c r="V106" t="s">
        <v>92</v>
      </c>
      <c r="X106" t="s">
        <v>75</v>
      </c>
      <c r="Y106">
        <v>1</v>
      </c>
      <c r="AA106">
        <v>72</v>
      </c>
      <c r="AB106" s="1">
        <v>13.56</v>
      </c>
      <c r="AC106">
        <v>0</v>
      </c>
      <c r="AD106">
        <v>0</v>
      </c>
      <c r="AG106">
        <v>161755</v>
      </c>
      <c r="AH106" t="s">
        <v>76</v>
      </c>
      <c r="AI106" t="s">
        <v>76</v>
      </c>
      <c r="AJ106" t="s">
        <v>340</v>
      </c>
      <c r="AK106" t="s">
        <v>76</v>
      </c>
      <c r="AN106">
        <v>0</v>
      </c>
      <c r="AO106">
        <v>0</v>
      </c>
      <c r="AQ106">
        <v>0.29161399999999998</v>
      </c>
      <c r="AS106">
        <v>70589</v>
      </c>
      <c r="AT106">
        <v>1</v>
      </c>
      <c r="AU106">
        <v>12</v>
      </c>
      <c r="AV106">
        <v>1</v>
      </c>
      <c r="AX106">
        <v>0</v>
      </c>
      <c r="AY106">
        <v>0.21</v>
      </c>
      <c r="AZ106">
        <v>1.082562</v>
      </c>
      <c r="BA106" t="s">
        <v>77</v>
      </c>
      <c r="BB106" t="s">
        <v>101</v>
      </c>
      <c r="BC106">
        <v>464662</v>
      </c>
      <c r="BD106">
        <v>1</v>
      </c>
      <c r="BE106" t="s">
        <v>112</v>
      </c>
      <c r="BF106">
        <v>0</v>
      </c>
      <c r="BG106" t="s">
        <v>79</v>
      </c>
      <c r="BH106" t="s">
        <v>86</v>
      </c>
      <c r="BI106">
        <v>0.1</v>
      </c>
      <c r="BJ106">
        <v>1</v>
      </c>
      <c r="BK106" t="s">
        <v>87</v>
      </c>
      <c r="BM106" t="s">
        <v>82</v>
      </c>
      <c r="BN106">
        <v>30</v>
      </c>
      <c r="BO106" s="1">
        <v>63.68</v>
      </c>
      <c r="BS106" t="s">
        <v>341</v>
      </c>
      <c r="BT106">
        <v>1</v>
      </c>
      <c r="BU106">
        <v>3</v>
      </c>
      <c r="BV106" t="s">
        <v>681</v>
      </c>
      <c r="BW106" t="s">
        <v>75</v>
      </c>
      <c r="BX106" t="s">
        <v>606</v>
      </c>
      <c r="BY106">
        <v>68.87</v>
      </c>
      <c r="BZ106">
        <v>826.44</v>
      </c>
      <c r="CA106">
        <v>23137</v>
      </c>
      <c r="CB106">
        <v>35.96</v>
      </c>
      <c r="CC106">
        <v>34655</v>
      </c>
      <c r="CD106">
        <v>53.8599999999999</v>
      </c>
      <c r="CE106">
        <v>0</v>
      </c>
      <c r="CF106">
        <v>0</v>
      </c>
      <c r="CG106">
        <v>6556</v>
      </c>
      <c r="CH106">
        <v>10.19</v>
      </c>
      <c r="CI106">
        <f t="shared" si="4"/>
        <v>64348</v>
      </c>
      <c r="CJ106">
        <f>VLOOKUP(BV106,Demands!$B$1:$X$152,16,0)</f>
        <v>37786</v>
      </c>
      <c r="CK106">
        <f>VLOOKUP(BV106,Demands!$B$1:$X$152,17,0)</f>
        <v>14168</v>
      </c>
      <c r="CL106">
        <f>VLOOKUP(BV106,Demands!$B$1:$X$152,18,0)</f>
        <v>229</v>
      </c>
      <c r="CM106">
        <f t="shared" si="5"/>
        <v>14397</v>
      </c>
      <c r="CN106">
        <v>473683</v>
      </c>
      <c r="CO106">
        <v>69</v>
      </c>
      <c r="CP106">
        <v>69</v>
      </c>
      <c r="CQ106">
        <v>60</v>
      </c>
      <c r="CR106">
        <v>66</v>
      </c>
      <c r="CS106">
        <v>50936</v>
      </c>
      <c r="CT106">
        <v>8870.4681650000002</v>
      </c>
      <c r="CU106" t="s">
        <v>713</v>
      </c>
    </row>
    <row r="107" spans="1:99">
      <c r="A107" t="s">
        <v>258</v>
      </c>
      <c r="B107">
        <v>4.8715738559999999E-2</v>
      </c>
      <c r="C107">
        <v>5.2733340000000002E-5</v>
      </c>
      <c r="D107">
        <v>1910075</v>
      </c>
      <c r="E107">
        <v>0</v>
      </c>
      <c r="F107">
        <v>1</v>
      </c>
      <c r="G107">
        <v>5.7164E-2</v>
      </c>
      <c r="H107" s="2">
        <v>1658.880005</v>
      </c>
      <c r="I107" s="1">
        <v>1658.88</v>
      </c>
      <c r="J107" s="1">
        <v>38.56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 t="s">
        <v>74</v>
      </c>
      <c r="X107" t="s">
        <v>75</v>
      </c>
      <c r="Y107">
        <v>1</v>
      </c>
      <c r="AA107">
        <v>44</v>
      </c>
      <c r="AC107">
        <v>0</v>
      </c>
      <c r="AD107">
        <v>1</v>
      </c>
      <c r="AE107">
        <v>1</v>
      </c>
      <c r="AF107" t="s">
        <v>74</v>
      </c>
      <c r="AG107">
        <v>0</v>
      </c>
      <c r="AJ107" t="s">
        <v>85</v>
      </c>
      <c r="AK107" t="s">
        <v>85</v>
      </c>
      <c r="AN107">
        <v>0</v>
      </c>
      <c r="AO107">
        <v>0</v>
      </c>
      <c r="AQ107">
        <v>9.6960000000000005E-2</v>
      </c>
      <c r="AR107">
        <v>9.6959955989999999E-2</v>
      </c>
      <c r="AS107">
        <v>91914</v>
      </c>
      <c r="AT107">
        <v>0</v>
      </c>
      <c r="AU107">
        <v>33</v>
      </c>
      <c r="AX107">
        <v>1</v>
      </c>
      <c r="AY107">
        <v>0.28000000000000003</v>
      </c>
      <c r="AZ107">
        <v>1.804818</v>
      </c>
      <c r="BA107" t="s">
        <v>124</v>
      </c>
      <c r="BB107" t="s">
        <v>125</v>
      </c>
      <c r="BC107">
        <v>991</v>
      </c>
      <c r="BD107">
        <v>1</v>
      </c>
      <c r="BE107" t="s">
        <v>74</v>
      </c>
      <c r="BF107">
        <v>0</v>
      </c>
      <c r="BG107" t="s">
        <v>95</v>
      </c>
      <c r="BH107" t="s">
        <v>163</v>
      </c>
      <c r="BI107">
        <v>0</v>
      </c>
      <c r="BJ107">
        <v>1</v>
      </c>
      <c r="BK107" t="s">
        <v>103</v>
      </c>
      <c r="BM107" t="s">
        <v>104</v>
      </c>
      <c r="BN107">
        <v>0</v>
      </c>
      <c r="BO107" s="1">
        <v>138.24</v>
      </c>
      <c r="BP107" s="1">
        <v>5.54</v>
      </c>
      <c r="BQ107" t="s">
        <v>98</v>
      </c>
      <c r="BS107" t="s">
        <v>105</v>
      </c>
      <c r="BT107">
        <v>1</v>
      </c>
      <c r="BU107">
        <v>0</v>
      </c>
      <c r="BV107" t="s">
        <v>635</v>
      </c>
      <c r="BX107" t="s">
        <v>633</v>
      </c>
      <c r="BY107">
        <v>117.28</v>
      </c>
      <c r="BZ107">
        <v>1407.36</v>
      </c>
      <c r="CA107">
        <v>60</v>
      </c>
      <c r="CB107">
        <v>100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f t="shared" si="4"/>
        <v>60</v>
      </c>
      <c r="CJ107">
        <v>60</v>
      </c>
      <c r="CK107">
        <f>VLOOKUP(BV107,Demands!$B$1:$X$152,17,0)</f>
        <v>0</v>
      </c>
      <c r="CL107">
        <f>VLOOKUP(BV107,Demands!$B$1:$X$152,18,0)</f>
        <v>0</v>
      </c>
      <c r="CM107">
        <f t="shared" si="5"/>
        <v>0</v>
      </c>
      <c r="CS107">
        <v>82517</v>
      </c>
      <c r="CT107">
        <v>0</v>
      </c>
      <c r="CU107" t="s">
        <v>711</v>
      </c>
    </row>
    <row r="108" spans="1:99">
      <c r="A108" t="s">
        <v>162</v>
      </c>
      <c r="B108">
        <v>0.34655012291999998</v>
      </c>
      <c r="C108">
        <v>2.9789261999999999E-3</v>
      </c>
      <c r="D108">
        <v>1910185</v>
      </c>
      <c r="E108">
        <v>0</v>
      </c>
      <c r="F108">
        <v>1</v>
      </c>
      <c r="G108">
        <v>0.20830699999999999</v>
      </c>
      <c r="H108" s="2">
        <v>769.69000200000005</v>
      </c>
      <c r="I108" s="1">
        <v>769.69</v>
      </c>
      <c r="J108" s="1">
        <v>17.989999999999998</v>
      </c>
      <c r="M108">
        <v>1</v>
      </c>
      <c r="N108">
        <v>1</v>
      </c>
      <c r="O108">
        <v>0</v>
      </c>
      <c r="P108">
        <v>1</v>
      </c>
      <c r="Q108">
        <v>218</v>
      </c>
      <c r="R108">
        <v>887</v>
      </c>
      <c r="S108">
        <v>101</v>
      </c>
      <c r="T108">
        <v>1</v>
      </c>
      <c r="U108">
        <v>0</v>
      </c>
      <c r="V108" t="s">
        <v>92</v>
      </c>
      <c r="X108" t="s">
        <v>75</v>
      </c>
      <c r="Y108">
        <v>1</v>
      </c>
      <c r="AA108">
        <v>13</v>
      </c>
      <c r="AC108">
        <v>0</v>
      </c>
      <c r="AD108">
        <v>0</v>
      </c>
      <c r="AG108">
        <v>1697</v>
      </c>
      <c r="AJ108" t="s">
        <v>76</v>
      </c>
      <c r="AK108" t="s">
        <v>85</v>
      </c>
      <c r="AN108">
        <v>0</v>
      </c>
      <c r="AO108">
        <v>0</v>
      </c>
      <c r="AQ108">
        <v>0.12846199999999999</v>
      </c>
      <c r="AS108">
        <v>97994</v>
      </c>
      <c r="AT108">
        <v>0</v>
      </c>
      <c r="AU108">
        <v>26</v>
      </c>
      <c r="AX108">
        <v>1</v>
      </c>
      <c r="AY108">
        <v>0.28000000000000003</v>
      </c>
      <c r="AZ108">
        <v>0.78544599999999998</v>
      </c>
      <c r="BA108" t="s">
        <v>77</v>
      </c>
      <c r="BB108" t="s">
        <v>94</v>
      </c>
      <c r="BC108">
        <v>4743</v>
      </c>
      <c r="BD108">
        <v>1</v>
      </c>
      <c r="BF108">
        <v>0</v>
      </c>
      <c r="BG108" t="s">
        <v>95</v>
      </c>
      <c r="BH108" t="s">
        <v>163</v>
      </c>
      <c r="BI108">
        <v>0</v>
      </c>
      <c r="BJ108">
        <v>1</v>
      </c>
      <c r="BK108" t="s">
        <v>103</v>
      </c>
      <c r="BM108" t="s">
        <v>104</v>
      </c>
      <c r="BN108">
        <v>0</v>
      </c>
      <c r="BO108" s="1">
        <v>64.14</v>
      </c>
      <c r="BP108" s="1">
        <v>2.56</v>
      </c>
      <c r="BQ108" t="s">
        <v>98</v>
      </c>
      <c r="BS108" t="s">
        <v>105</v>
      </c>
      <c r="BT108">
        <v>1</v>
      </c>
      <c r="BU108">
        <v>0</v>
      </c>
      <c r="CG108">
        <v>0</v>
      </c>
      <c r="CI108" t="str">
        <f t="shared" si="4"/>
        <v/>
      </c>
    </row>
    <row r="109" spans="1:99">
      <c r="A109" t="s">
        <v>253</v>
      </c>
      <c r="B109">
        <v>0.67628136350000001</v>
      </c>
      <c r="C109">
        <v>4.7520801100000001E-3</v>
      </c>
      <c r="D109">
        <v>1910248</v>
      </c>
      <c r="E109">
        <v>0</v>
      </c>
      <c r="F109">
        <v>1</v>
      </c>
      <c r="G109">
        <v>9.8098000000000005E-2</v>
      </c>
      <c r="H109" s="2">
        <v>416.040009</v>
      </c>
      <c r="I109" s="1">
        <v>416.04</v>
      </c>
      <c r="J109" s="1">
        <v>14.62</v>
      </c>
      <c r="M109">
        <v>1</v>
      </c>
      <c r="N109">
        <v>1</v>
      </c>
      <c r="O109">
        <v>0</v>
      </c>
      <c r="P109">
        <v>1</v>
      </c>
      <c r="Q109">
        <v>151</v>
      </c>
      <c r="R109">
        <v>307</v>
      </c>
      <c r="S109">
        <v>121</v>
      </c>
      <c r="T109">
        <v>1</v>
      </c>
      <c r="U109">
        <v>0</v>
      </c>
      <c r="V109" t="s">
        <v>92</v>
      </c>
      <c r="X109" t="s">
        <v>75</v>
      </c>
      <c r="Y109">
        <v>1</v>
      </c>
      <c r="AA109">
        <v>41</v>
      </c>
      <c r="AC109">
        <v>0</v>
      </c>
      <c r="AD109">
        <v>0</v>
      </c>
      <c r="AG109">
        <v>959</v>
      </c>
      <c r="AJ109" t="s">
        <v>85</v>
      </c>
      <c r="AK109" t="s">
        <v>85</v>
      </c>
      <c r="AN109">
        <v>0</v>
      </c>
      <c r="AO109">
        <v>0</v>
      </c>
      <c r="AQ109">
        <v>0.15745600000000001</v>
      </c>
      <c r="AS109">
        <v>75507</v>
      </c>
      <c r="AT109">
        <v>0</v>
      </c>
      <c r="AU109">
        <v>26</v>
      </c>
      <c r="AX109">
        <v>0</v>
      </c>
      <c r="AY109">
        <v>0.42</v>
      </c>
      <c r="AZ109">
        <v>0.55099500000000001</v>
      </c>
      <c r="BA109" t="s">
        <v>77</v>
      </c>
      <c r="BB109" t="s">
        <v>94</v>
      </c>
      <c r="BC109">
        <v>4363</v>
      </c>
      <c r="BD109">
        <v>1</v>
      </c>
      <c r="BE109" t="s">
        <v>112</v>
      </c>
      <c r="BF109">
        <v>0</v>
      </c>
      <c r="BG109" t="s">
        <v>95</v>
      </c>
      <c r="BH109" t="s">
        <v>163</v>
      </c>
      <c r="BI109">
        <v>0.33333299999999999</v>
      </c>
      <c r="BJ109">
        <v>1</v>
      </c>
      <c r="BK109" t="s">
        <v>103</v>
      </c>
      <c r="BM109" t="s">
        <v>104</v>
      </c>
      <c r="BN109">
        <v>3</v>
      </c>
      <c r="BO109" s="1">
        <v>34.67</v>
      </c>
      <c r="BP109" s="1">
        <v>1.1100000000000001</v>
      </c>
      <c r="BQ109" t="s">
        <v>98</v>
      </c>
      <c r="BS109" t="s">
        <v>105</v>
      </c>
      <c r="BT109">
        <v>1</v>
      </c>
      <c r="BU109">
        <v>1</v>
      </c>
      <c r="CG109">
        <v>0</v>
      </c>
      <c r="CI109" t="str">
        <f t="shared" si="4"/>
        <v/>
      </c>
    </row>
    <row r="110" spans="1:99">
      <c r="A110" t="s">
        <v>100</v>
      </c>
      <c r="B110">
        <v>3.7029382746500001</v>
      </c>
      <c r="C110">
        <v>2.2978715100000002E-2</v>
      </c>
      <c r="D110">
        <v>1910070</v>
      </c>
      <c r="E110">
        <v>0</v>
      </c>
      <c r="F110">
        <v>1</v>
      </c>
      <c r="G110">
        <v>0.21262900000000001</v>
      </c>
      <c r="H110" s="2">
        <v>715.60998500000005</v>
      </c>
      <c r="I110" s="1">
        <v>856.8</v>
      </c>
      <c r="J110" s="1">
        <v>22.07</v>
      </c>
      <c r="M110">
        <v>1</v>
      </c>
      <c r="N110">
        <v>1</v>
      </c>
      <c r="O110">
        <v>32.167693999999997</v>
      </c>
      <c r="P110">
        <v>1</v>
      </c>
      <c r="Q110">
        <v>13761</v>
      </c>
      <c r="R110">
        <v>25305</v>
      </c>
      <c r="S110">
        <v>6557</v>
      </c>
      <c r="T110">
        <v>1</v>
      </c>
      <c r="U110">
        <v>0</v>
      </c>
      <c r="V110" t="s">
        <v>92</v>
      </c>
      <c r="X110" t="s">
        <v>75</v>
      </c>
      <c r="Y110">
        <v>1</v>
      </c>
      <c r="AA110">
        <v>3</v>
      </c>
      <c r="AC110">
        <v>0</v>
      </c>
      <c r="AD110">
        <v>0</v>
      </c>
      <c r="AG110">
        <v>49203</v>
      </c>
      <c r="AJ110" t="s">
        <v>85</v>
      </c>
      <c r="AK110" t="s">
        <v>85</v>
      </c>
      <c r="AN110">
        <v>0</v>
      </c>
      <c r="AO110">
        <v>0</v>
      </c>
      <c r="AQ110">
        <v>0.27967799999999998</v>
      </c>
      <c r="AS110">
        <v>65833</v>
      </c>
      <c r="AT110">
        <v>0</v>
      </c>
      <c r="AU110">
        <v>31</v>
      </c>
      <c r="AX110">
        <v>0</v>
      </c>
      <c r="AY110">
        <v>0.31</v>
      </c>
      <c r="AZ110">
        <v>1.087008</v>
      </c>
      <c r="BA110" t="s">
        <v>77</v>
      </c>
      <c r="BB110" t="s">
        <v>101</v>
      </c>
      <c r="BC110">
        <v>149848</v>
      </c>
      <c r="BD110">
        <v>1</v>
      </c>
      <c r="BF110">
        <v>0</v>
      </c>
      <c r="BG110" t="s">
        <v>79</v>
      </c>
      <c r="BH110" t="s">
        <v>102</v>
      </c>
      <c r="BI110">
        <v>0.34545500000000001</v>
      </c>
      <c r="BJ110">
        <v>1</v>
      </c>
      <c r="BK110" t="s">
        <v>103</v>
      </c>
      <c r="BM110" t="s">
        <v>104</v>
      </c>
      <c r="BN110">
        <v>55</v>
      </c>
      <c r="BO110" s="1">
        <v>71.400000000000006</v>
      </c>
      <c r="BP110" s="1">
        <v>1.59</v>
      </c>
      <c r="BQ110" t="s">
        <v>98</v>
      </c>
      <c r="BS110" t="s">
        <v>105</v>
      </c>
      <c r="BT110">
        <v>1</v>
      </c>
      <c r="BU110">
        <v>19</v>
      </c>
      <c r="CG110">
        <v>0</v>
      </c>
      <c r="CI110" t="str">
        <f t="shared" ref="CI110:CI115" si="6">IF(CA110+CC110+CE110+CG110=0,"",INT(CA110+CC110+CE110+CG110))</f>
        <v/>
      </c>
    </row>
    <row r="111" spans="1:99">
      <c r="A111" t="s">
        <v>260</v>
      </c>
      <c r="B111">
        <v>0.29215198757999999</v>
      </c>
      <c r="C111">
        <v>1.76764884E-3</v>
      </c>
      <c r="D111">
        <v>1910005</v>
      </c>
      <c r="E111">
        <v>0</v>
      </c>
      <c r="F111">
        <v>1</v>
      </c>
      <c r="G111">
        <v>0.14657700000000001</v>
      </c>
      <c r="H111" s="2">
        <v>496.17999300000002</v>
      </c>
      <c r="I111" s="1">
        <v>496.18</v>
      </c>
      <c r="M111">
        <v>1</v>
      </c>
      <c r="N111">
        <v>1</v>
      </c>
      <c r="O111">
        <v>0</v>
      </c>
      <c r="P111">
        <v>1</v>
      </c>
      <c r="Q111">
        <v>714</v>
      </c>
      <c r="R111">
        <v>1417</v>
      </c>
      <c r="S111">
        <v>469</v>
      </c>
      <c r="T111">
        <v>1</v>
      </c>
      <c r="U111">
        <v>1</v>
      </c>
      <c r="V111" t="s">
        <v>92</v>
      </c>
      <c r="X111" t="s">
        <v>75</v>
      </c>
      <c r="Y111">
        <v>1</v>
      </c>
      <c r="AA111">
        <v>46</v>
      </c>
      <c r="AB111" s="1">
        <v>24.1</v>
      </c>
      <c r="AC111">
        <v>0</v>
      </c>
      <c r="AD111">
        <v>0</v>
      </c>
      <c r="AG111">
        <v>2564</v>
      </c>
      <c r="AJ111" t="s">
        <v>85</v>
      </c>
      <c r="AK111" t="s">
        <v>85</v>
      </c>
      <c r="AN111">
        <v>0</v>
      </c>
      <c r="AO111">
        <v>0</v>
      </c>
      <c r="AQ111">
        <v>0.27847100000000002</v>
      </c>
      <c r="AS111">
        <v>43252</v>
      </c>
      <c r="AT111">
        <v>0</v>
      </c>
      <c r="AU111">
        <v>35</v>
      </c>
      <c r="AX111">
        <v>1</v>
      </c>
      <c r="AY111">
        <v>0.57999999999999996</v>
      </c>
      <c r="AZ111">
        <v>1.147184</v>
      </c>
      <c r="BA111" t="s">
        <v>77</v>
      </c>
      <c r="BB111" t="s">
        <v>78</v>
      </c>
      <c r="BC111">
        <v>12867</v>
      </c>
      <c r="BD111">
        <v>1</v>
      </c>
      <c r="BE111" t="s">
        <v>74</v>
      </c>
      <c r="BF111">
        <v>0</v>
      </c>
      <c r="BG111" t="s">
        <v>79</v>
      </c>
      <c r="BH111" t="s">
        <v>126</v>
      </c>
      <c r="BI111">
        <v>0</v>
      </c>
      <c r="BJ111">
        <v>1</v>
      </c>
      <c r="BK111" t="s">
        <v>103</v>
      </c>
      <c r="BM111" t="s">
        <v>104</v>
      </c>
      <c r="BN111">
        <v>0</v>
      </c>
      <c r="BO111" s="1">
        <v>41.35</v>
      </c>
      <c r="BS111" t="s">
        <v>105</v>
      </c>
      <c r="BT111">
        <v>1</v>
      </c>
      <c r="BU111">
        <v>0</v>
      </c>
      <c r="CG111">
        <v>0</v>
      </c>
      <c r="CI111" t="str">
        <f t="shared" si="6"/>
        <v/>
      </c>
    </row>
    <row r="112" spans="1:99">
      <c r="A112" t="s">
        <v>495</v>
      </c>
      <c r="B112">
        <v>1.1495340349800001</v>
      </c>
      <c r="C112">
        <v>1.193298389E-2</v>
      </c>
      <c r="D112">
        <v>1910204</v>
      </c>
      <c r="E112">
        <v>0</v>
      </c>
      <c r="F112">
        <v>1</v>
      </c>
      <c r="G112">
        <v>0.14432800000000001</v>
      </c>
      <c r="H112" s="2">
        <v>0</v>
      </c>
      <c r="M112">
        <v>1</v>
      </c>
      <c r="N112">
        <v>0</v>
      </c>
      <c r="O112">
        <v>0</v>
      </c>
      <c r="P112">
        <v>1</v>
      </c>
      <c r="Q112">
        <v>1030</v>
      </c>
      <c r="R112">
        <v>2317</v>
      </c>
      <c r="S112">
        <v>1861</v>
      </c>
      <c r="T112">
        <v>1</v>
      </c>
      <c r="U112">
        <v>0</v>
      </c>
      <c r="V112" t="s">
        <v>74</v>
      </c>
      <c r="Y112">
        <v>1</v>
      </c>
      <c r="AA112">
        <v>148</v>
      </c>
      <c r="AC112">
        <v>0</v>
      </c>
      <c r="AD112">
        <v>1</v>
      </c>
      <c r="AE112">
        <v>1</v>
      </c>
      <c r="AF112" t="s">
        <v>74</v>
      </c>
      <c r="AG112">
        <v>7993</v>
      </c>
      <c r="AK112" t="s">
        <v>76</v>
      </c>
      <c r="AN112">
        <v>0</v>
      </c>
      <c r="AO112">
        <v>0</v>
      </c>
      <c r="AQ112">
        <v>0.12886300000000001</v>
      </c>
      <c r="AS112">
        <v>131177</v>
      </c>
      <c r="AT112">
        <v>1</v>
      </c>
      <c r="AU112">
        <v>8</v>
      </c>
      <c r="AX112">
        <v>1</v>
      </c>
      <c r="AY112">
        <v>0</v>
      </c>
      <c r="AZ112">
        <v>0</v>
      </c>
      <c r="BB112" t="s">
        <v>78</v>
      </c>
      <c r="BC112">
        <v>28948</v>
      </c>
      <c r="BD112">
        <v>1</v>
      </c>
      <c r="BE112" t="s">
        <v>74</v>
      </c>
      <c r="BF112">
        <v>0</v>
      </c>
      <c r="BI112">
        <v>0</v>
      </c>
      <c r="BJ112">
        <v>1</v>
      </c>
      <c r="BK112" t="s">
        <v>496</v>
      </c>
      <c r="BM112" t="s">
        <v>104</v>
      </c>
      <c r="BN112">
        <v>0</v>
      </c>
      <c r="BS112" t="s">
        <v>105</v>
      </c>
      <c r="BT112">
        <v>1</v>
      </c>
      <c r="BU112">
        <v>0</v>
      </c>
      <c r="BV112" t="s">
        <v>632</v>
      </c>
      <c r="BX112" t="s">
        <v>633</v>
      </c>
      <c r="BY112">
        <v>111</v>
      </c>
      <c r="BZ112">
        <v>1332</v>
      </c>
      <c r="CA112">
        <v>60</v>
      </c>
      <c r="CB112">
        <v>100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f t="shared" si="6"/>
        <v>60</v>
      </c>
      <c r="CJ112">
        <f>VLOOKUP(BV112,Demands!$B$1:$X$152,16,0)</f>
        <v>6200</v>
      </c>
      <c r="CK112">
        <f>VLOOKUP(BV112,Demands!$B$1:$X$152,17,0)</f>
        <v>363</v>
      </c>
      <c r="CL112">
        <f>VLOOKUP(BV112,Demands!$B$1:$X$152,18,0)</f>
        <v>21</v>
      </c>
      <c r="CM112">
        <f t="shared" si="5"/>
        <v>384</v>
      </c>
      <c r="CN112">
        <v>22188</v>
      </c>
      <c r="CO112">
        <v>232</v>
      </c>
      <c r="CP112">
        <v>233.61</v>
      </c>
      <c r="CQ112">
        <v>261</v>
      </c>
      <c r="CR112">
        <v>242.19999999999899</v>
      </c>
      <c r="CS112">
        <v>125413</v>
      </c>
      <c r="CT112">
        <v>483.39869279999903</v>
      </c>
    </row>
    <row r="113" spans="1:99">
      <c r="A113" t="s">
        <v>123</v>
      </c>
      <c r="B113">
        <v>0.84249087279000001</v>
      </c>
      <c r="C113">
        <v>2.4917680970000002E-2</v>
      </c>
      <c r="D113">
        <v>1910027</v>
      </c>
      <c r="E113">
        <v>0</v>
      </c>
      <c r="F113">
        <v>1</v>
      </c>
      <c r="G113">
        <v>0.100243</v>
      </c>
      <c r="H113" s="2">
        <v>535.30999799999995</v>
      </c>
      <c r="I113" s="1">
        <v>535.30999999999995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 t="s">
        <v>92</v>
      </c>
      <c r="X113" t="s">
        <v>75</v>
      </c>
      <c r="Y113">
        <v>1</v>
      </c>
      <c r="AA113">
        <v>6</v>
      </c>
      <c r="AB113" s="1">
        <v>24.72</v>
      </c>
      <c r="AC113">
        <v>0</v>
      </c>
      <c r="AD113">
        <v>0</v>
      </c>
      <c r="AG113">
        <v>0</v>
      </c>
      <c r="AJ113" t="s">
        <v>85</v>
      </c>
      <c r="AK113" t="s">
        <v>85</v>
      </c>
      <c r="AN113">
        <v>0</v>
      </c>
      <c r="AO113">
        <v>0</v>
      </c>
      <c r="AQ113">
        <v>0.389685</v>
      </c>
      <c r="AR113">
        <v>0.38968545197999999</v>
      </c>
      <c r="AS113">
        <v>33725</v>
      </c>
      <c r="AT113">
        <v>0</v>
      </c>
      <c r="AU113">
        <v>33</v>
      </c>
      <c r="AX113">
        <v>1</v>
      </c>
      <c r="AY113">
        <v>0.55000000000000004</v>
      </c>
      <c r="AZ113">
        <v>1.5872790000000001</v>
      </c>
      <c r="BA113" t="s">
        <v>124</v>
      </c>
      <c r="BB113" t="s">
        <v>125</v>
      </c>
      <c r="BC113">
        <v>606</v>
      </c>
      <c r="BD113">
        <v>1</v>
      </c>
      <c r="BE113" t="s">
        <v>74</v>
      </c>
      <c r="BF113">
        <v>0</v>
      </c>
      <c r="BG113" t="s">
        <v>79</v>
      </c>
      <c r="BH113" t="s">
        <v>126</v>
      </c>
      <c r="BI113">
        <v>0</v>
      </c>
      <c r="BJ113">
        <v>1</v>
      </c>
      <c r="BK113" t="s">
        <v>103</v>
      </c>
      <c r="BM113" t="s">
        <v>104</v>
      </c>
      <c r="BN113">
        <v>0</v>
      </c>
      <c r="BO113" s="1">
        <v>44.61</v>
      </c>
      <c r="BS113" t="s">
        <v>105</v>
      </c>
      <c r="BT113">
        <v>1</v>
      </c>
      <c r="BU113">
        <v>0</v>
      </c>
      <c r="CG113">
        <v>0</v>
      </c>
      <c r="CI113" t="str">
        <f t="shared" si="6"/>
        <v/>
      </c>
    </row>
    <row r="114" spans="1:99">
      <c r="A114" t="s">
        <v>259</v>
      </c>
      <c r="B114">
        <v>0.20591182815</v>
      </c>
      <c r="C114">
        <v>1.6238456799999999E-3</v>
      </c>
      <c r="D114">
        <v>1910025</v>
      </c>
      <c r="E114">
        <v>0</v>
      </c>
      <c r="F114">
        <v>1</v>
      </c>
      <c r="G114">
        <v>0.15200900000000001</v>
      </c>
      <c r="H114" s="2">
        <v>710.419983</v>
      </c>
      <c r="I114" s="1">
        <v>710.42</v>
      </c>
      <c r="M114">
        <v>1</v>
      </c>
      <c r="N114">
        <v>1</v>
      </c>
      <c r="O114">
        <v>0</v>
      </c>
      <c r="P114">
        <v>1</v>
      </c>
      <c r="Q114">
        <v>156</v>
      </c>
      <c r="R114">
        <v>58</v>
      </c>
      <c r="S114">
        <v>82</v>
      </c>
      <c r="T114">
        <v>1</v>
      </c>
      <c r="U114">
        <v>1</v>
      </c>
      <c r="V114" t="s">
        <v>92</v>
      </c>
      <c r="X114" t="s">
        <v>75</v>
      </c>
      <c r="Y114">
        <v>1</v>
      </c>
      <c r="AA114">
        <v>45</v>
      </c>
      <c r="AB114" s="1">
        <v>31.08</v>
      </c>
      <c r="AC114">
        <v>0</v>
      </c>
      <c r="AD114">
        <v>0</v>
      </c>
      <c r="AG114">
        <v>412</v>
      </c>
      <c r="AJ114" t="s">
        <v>85</v>
      </c>
      <c r="AK114" t="s">
        <v>85</v>
      </c>
      <c r="AN114">
        <v>0</v>
      </c>
      <c r="AO114">
        <v>0</v>
      </c>
      <c r="AQ114">
        <v>0.37864100000000001</v>
      </c>
      <c r="AS114">
        <v>47620</v>
      </c>
      <c r="AT114">
        <v>0</v>
      </c>
      <c r="AU114">
        <v>35</v>
      </c>
      <c r="AX114">
        <v>1</v>
      </c>
      <c r="AY114">
        <v>0.53</v>
      </c>
      <c r="AZ114">
        <v>1.491852</v>
      </c>
      <c r="BA114" t="s">
        <v>77</v>
      </c>
      <c r="BB114" t="s">
        <v>125</v>
      </c>
      <c r="BC114">
        <v>921</v>
      </c>
      <c r="BD114">
        <v>1</v>
      </c>
      <c r="BE114" t="s">
        <v>74</v>
      </c>
      <c r="BF114">
        <v>0</v>
      </c>
      <c r="BG114" t="s">
        <v>79</v>
      </c>
      <c r="BH114" t="s">
        <v>126</v>
      </c>
      <c r="BI114">
        <v>0</v>
      </c>
      <c r="BJ114">
        <v>1</v>
      </c>
      <c r="BK114" t="s">
        <v>103</v>
      </c>
      <c r="BM114" t="s">
        <v>104</v>
      </c>
      <c r="BN114">
        <v>0</v>
      </c>
      <c r="BO114" s="1">
        <v>59.2</v>
      </c>
      <c r="BS114" t="s">
        <v>105</v>
      </c>
      <c r="BT114">
        <v>1</v>
      </c>
      <c r="BU114">
        <v>0</v>
      </c>
      <c r="CG114">
        <v>0</v>
      </c>
      <c r="CI114" t="str">
        <f t="shared" si="6"/>
        <v/>
      </c>
    </row>
    <row r="115" spans="1:99">
      <c r="A115" t="s">
        <v>252</v>
      </c>
      <c r="B115">
        <v>0.57554549441000002</v>
      </c>
      <c r="C115">
        <v>5.9792668199999998E-3</v>
      </c>
      <c r="D115">
        <v>1910203</v>
      </c>
      <c r="E115">
        <v>0</v>
      </c>
      <c r="F115">
        <v>1</v>
      </c>
      <c r="G115">
        <v>0.147424</v>
      </c>
      <c r="H115" s="2">
        <v>282.23998999999998</v>
      </c>
      <c r="I115" s="1">
        <v>282.24</v>
      </c>
      <c r="J115" s="1">
        <v>23.52</v>
      </c>
      <c r="M115">
        <v>1</v>
      </c>
      <c r="N115">
        <v>1</v>
      </c>
      <c r="O115">
        <v>0</v>
      </c>
      <c r="P115">
        <v>1</v>
      </c>
      <c r="Q115">
        <v>542</v>
      </c>
      <c r="R115">
        <v>1167</v>
      </c>
      <c r="S115">
        <v>281</v>
      </c>
      <c r="T115">
        <v>1</v>
      </c>
      <c r="U115">
        <v>0</v>
      </c>
      <c r="V115" t="s">
        <v>92</v>
      </c>
      <c r="X115" t="s">
        <v>75</v>
      </c>
      <c r="Y115">
        <v>1</v>
      </c>
      <c r="AA115">
        <v>40</v>
      </c>
      <c r="AC115">
        <v>0</v>
      </c>
      <c r="AD115">
        <v>0</v>
      </c>
      <c r="AG115">
        <v>2339</v>
      </c>
      <c r="AJ115" t="s">
        <v>85</v>
      </c>
      <c r="AK115" t="s">
        <v>85</v>
      </c>
      <c r="AN115">
        <v>0</v>
      </c>
      <c r="AO115">
        <v>0</v>
      </c>
      <c r="AQ115">
        <v>0.23172300000000001</v>
      </c>
      <c r="AS115">
        <v>51291</v>
      </c>
      <c r="AT115">
        <v>0</v>
      </c>
      <c r="AU115">
        <v>37</v>
      </c>
      <c r="AX115">
        <v>0</v>
      </c>
      <c r="AY115">
        <v>1</v>
      </c>
      <c r="AZ115">
        <v>0.55027199999999998</v>
      </c>
      <c r="BA115" t="s">
        <v>77</v>
      </c>
      <c r="BB115" t="s">
        <v>94</v>
      </c>
      <c r="BC115">
        <v>9822</v>
      </c>
      <c r="BD115">
        <v>1</v>
      </c>
      <c r="BE115" t="s">
        <v>74</v>
      </c>
      <c r="BF115">
        <v>0</v>
      </c>
      <c r="BG115" t="s">
        <v>79</v>
      </c>
      <c r="BH115" t="s">
        <v>126</v>
      </c>
      <c r="BI115">
        <v>0.2</v>
      </c>
      <c r="BJ115">
        <v>1</v>
      </c>
      <c r="BK115" t="s">
        <v>103</v>
      </c>
      <c r="BM115" t="s">
        <v>104</v>
      </c>
      <c r="BN115">
        <v>5</v>
      </c>
      <c r="BO115" s="1">
        <v>23.52</v>
      </c>
      <c r="BS115" t="s">
        <v>105</v>
      </c>
      <c r="BT115">
        <v>1</v>
      </c>
      <c r="BU115">
        <v>1</v>
      </c>
      <c r="CG115">
        <v>0</v>
      </c>
      <c r="CI115" t="str">
        <f t="shared" si="6"/>
        <v/>
      </c>
    </row>
    <row r="116" spans="1:99">
      <c r="A116" t="s">
        <v>135</v>
      </c>
      <c r="B116">
        <v>4.6136455738100004</v>
      </c>
      <c r="C116">
        <v>0.12053914994000001</v>
      </c>
      <c r="D116">
        <v>1910067</v>
      </c>
      <c r="E116">
        <v>21327</v>
      </c>
      <c r="F116">
        <v>1</v>
      </c>
      <c r="G116">
        <v>0.17599899999999999</v>
      </c>
      <c r="H116" s="2">
        <v>1083.6099850000001</v>
      </c>
      <c r="I116" s="1">
        <v>1083.6099999999999</v>
      </c>
      <c r="K116" t="s">
        <v>136</v>
      </c>
      <c r="L116" t="s">
        <v>137</v>
      </c>
      <c r="M116">
        <v>1</v>
      </c>
      <c r="N116">
        <v>2</v>
      </c>
      <c r="O116">
        <v>54.030003000000001</v>
      </c>
      <c r="P116">
        <v>1</v>
      </c>
      <c r="Q116">
        <v>426989</v>
      </c>
      <c r="R116">
        <v>487756</v>
      </c>
      <c r="S116">
        <v>190873</v>
      </c>
      <c r="T116">
        <v>0</v>
      </c>
      <c r="U116">
        <v>0</v>
      </c>
      <c r="V116" t="s">
        <v>92</v>
      </c>
      <c r="W116">
        <v>1</v>
      </c>
      <c r="X116" t="s">
        <v>75</v>
      </c>
      <c r="Y116">
        <v>1</v>
      </c>
      <c r="Z116" t="s">
        <v>85</v>
      </c>
      <c r="AA116">
        <v>8</v>
      </c>
      <c r="AC116">
        <v>0</v>
      </c>
      <c r="AD116">
        <v>0</v>
      </c>
      <c r="AG116">
        <v>1335971</v>
      </c>
      <c r="AH116" t="s">
        <v>76</v>
      </c>
      <c r="AI116" t="s">
        <v>76</v>
      </c>
      <c r="AJ116" t="s">
        <v>76</v>
      </c>
      <c r="AK116" t="s">
        <v>76</v>
      </c>
      <c r="AM116" t="s">
        <v>130</v>
      </c>
      <c r="AN116">
        <v>1</v>
      </c>
      <c r="AO116">
        <v>1</v>
      </c>
      <c r="AP116">
        <v>1</v>
      </c>
      <c r="AQ116">
        <v>0.31960899999999998</v>
      </c>
      <c r="AS116">
        <v>81661</v>
      </c>
      <c r="AT116">
        <v>1</v>
      </c>
      <c r="AU116">
        <v>19</v>
      </c>
      <c r="AV116">
        <v>1</v>
      </c>
      <c r="AX116">
        <v>0</v>
      </c>
      <c r="AY116">
        <v>0</v>
      </c>
      <c r="AZ116">
        <v>1.326962</v>
      </c>
      <c r="BA116" t="s">
        <v>77</v>
      </c>
      <c r="BB116" t="s">
        <v>101</v>
      </c>
      <c r="BC116">
        <v>3855879</v>
      </c>
      <c r="BD116">
        <v>1</v>
      </c>
      <c r="BF116">
        <v>0</v>
      </c>
      <c r="BG116" t="s">
        <v>113</v>
      </c>
      <c r="BH116" t="s">
        <v>114</v>
      </c>
      <c r="BI116">
        <v>0.661972</v>
      </c>
      <c r="BJ116">
        <v>1</v>
      </c>
      <c r="BK116" t="s">
        <v>138</v>
      </c>
      <c r="BL116">
        <v>1</v>
      </c>
      <c r="BM116" t="s">
        <v>82</v>
      </c>
      <c r="BN116">
        <v>71</v>
      </c>
      <c r="BO116" s="1">
        <v>180.6</v>
      </c>
      <c r="BS116" t="s">
        <v>139</v>
      </c>
      <c r="BT116">
        <v>1</v>
      </c>
      <c r="BU116">
        <v>47</v>
      </c>
      <c r="BV116" t="s">
        <v>656</v>
      </c>
      <c r="BW116" t="s">
        <v>75</v>
      </c>
      <c r="BX116" t="s">
        <v>606</v>
      </c>
      <c r="BY116">
        <v>100.14</v>
      </c>
      <c r="BZ116">
        <v>1201.68</v>
      </c>
      <c r="CA116">
        <v>463614</v>
      </c>
      <c r="CB116">
        <v>84.709999999999894</v>
      </c>
      <c r="CC116">
        <v>76982</v>
      </c>
      <c r="CD116">
        <v>14.07</v>
      </c>
      <c r="CE116">
        <v>0</v>
      </c>
      <c r="CF116">
        <v>0</v>
      </c>
      <c r="CG116">
        <v>6703</v>
      </c>
      <c r="CH116">
        <v>1.22</v>
      </c>
      <c r="CI116" s="4">
        <v>643359</v>
      </c>
      <c r="CJ116">
        <f>VLOOKUP(BV116,Demands!$B$1:$X$152,16,0)</f>
        <v>365743</v>
      </c>
      <c r="CK116">
        <f>VLOOKUP(BV116,Demands!$B$1:$X$152,17,0)</f>
        <v>135000</v>
      </c>
      <c r="CL116">
        <f>VLOOKUP(BV116,Demands!$B$1:$X$152,18,0)</f>
        <v>20298</v>
      </c>
      <c r="CM116">
        <f t="shared" si="5"/>
        <v>155298</v>
      </c>
      <c r="CN116">
        <v>4005398</v>
      </c>
      <c r="CO116">
        <v>77.2</v>
      </c>
      <c r="CP116">
        <v>77.099999999999895</v>
      </c>
      <c r="CQ116">
        <v>81.099999999999895</v>
      </c>
      <c r="CR116">
        <v>78.469999999999899</v>
      </c>
      <c r="CS116">
        <v>55641</v>
      </c>
      <c r="CT116">
        <v>8402.3452909999905</v>
      </c>
      <c r="CU116" t="s">
        <v>711</v>
      </c>
    </row>
    <row r="117" spans="1:99">
      <c r="A117" t="s">
        <v>579</v>
      </c>
      <c r="B117">
        <v>3.6631890309999998E-2</v>
      </c>
      <c r="C117">
        <v>3.9771599999999997E-5</v>
      </c>
      <c r="D117">
        <v>1900555</v>
      </c>
      <c r="E117">
        <v>0</v>
      </c>
      <c r="F117">
        <v>0</v>
      </c>
      <c r="G117">
        <v>0.116302</v>
      </c>
      <c r="H117" s="2">
        <v>0</v>
      </c>
      <c r="M117">
        <v>3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92</v>
      </c>
      <c r="Y117">
        <v>0</v>
      </c>
      <c r="AA117">
        <v>211</v>
      </c>
      <c r="AC117">
        <v>0</v>
      </c>
      <c r="AD117">
        <v>0</v>
      </c>
      <c r="AG117">
        <v>0</v>
      </c>
      <c r="AN117">
        <v>0</v>
      </c>
      <c r="AO117">
        <v>0</v>
      </c>
      <c r="AQ117">
        <v>0.22103</v>
      </c>
      <c r="AR117">
        <v>0.22102996707</v>
      </c>
      <c r="AS117">
        <v>63539</v>
      </c>
      <c r="AT117">
        <v>0</v>
      </c>
      <c r="AU117">
        <v>25</v>
      </c>
      <c r="AX117">
        <v>1</v>
      </c>
      <c r="AY117">
        <v>0</v>
      </c>
      <c r="AZ117">
        <v>0</v>
      </c>
      <c r="BB117" t="s">
        <v>198</v>
      </c>
      <c r="BC117">
        <v>35</v>
      </c>
      <c r="BD117">
        <v>0</v>
      </c>
      <c r="BF117">
        <v>0</v>
      </c>
      <c r="BI117">
        <v>0</v>
      </c>
      <c r="BJ117">
        <v>0</v>
      </c>
      <c r="BM117" t="s">
        <v>457</v>
      </c>
      <c r="BN117">
        <v>0</v>
      </c>
      <c r="BR117">
        <v>1</v>
      </c>
      <c r="BT117">
        <v>0</v>
      </c>
      <c r="BU117">
        <v>0</v>
      </c>
      <c r="CG117">
        <v>0</v>
      </c>
      <c r="CI117" t="str">
        <f t="shared" ref="CI117:CI148" si="7">IF(CA117+CC117+CE117+CG117=0,"",INT(CA117+CC117+CE117+CG117))</f>
        <v/>
      </c>
      <c r="CU117" t="s">
        <v>711</v>
      </c>
    </row>
    <row r="118" spans="1:99">
      <c r="A118" t="s">
        <v>578</v>
      </c>
      <c r="B118">
        <v>2.664058159E-2</v>
      </c>
      <c r="C118">
        <v>3.7226749999999997E-5</v>
      </c>
      <c r="D118">
        <v>1900542</v>
      </c>
      <c r="E118">
        <v>0</v>
      </c>
      <c r="F118">
        <v>0</v>
      </c>
      <c r="G118">
        <v>0.11358</v>
      </c>
      <c r="H118" s="2">
        <v>0</v>
      </c>
      <c r="M118">
        <v>3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92</v>
      </c>
      <c r="Y118">
        <v>0</v>
      </c>
      <c r="AA118">
        <v>210</v>
      </c>
      <c r="AC118">
        <v>0</v>
      </c>
      <c r="AD118">
        <v>0</v>
      </c>
      <c r="AG118">
        <v>0</v>
      </c>
      <c r="AN118">
        <v>0</v>
      </c>
      <c r="AO118">
        <v>0</v>
      </c>
      <c r="AQ118">
        <v>0.177286</v>
      </c>
      <c r="AR118">
        <v>0.17728574574</v>
      </c>
      <c r="AS118">
        <v>73529</v>
      </c>
      <c r="AT118">
        <v>0</v>
      </c>
      <c r="AU118">
        <v>23</v>
      </c>
      <c r="AX118">
        <v>1</v>
      </c>
      <c r="AY118">
        <v>0</v>
      </c>
      <c r="AZ118">
        <v>0</v>
      </c>
      <c r="BB118" t="s">
        <v>198</v>
      </c>
      <c r="BC118">
        <v>39</v>
      </c>
      <c r="BD118">
        <v>0</v>
      </c>
      <c r="BF118">
        <v>0</v>
      </c>
      <c r="BI118">
        <v>0</v>
      </c>
      <c r="BJ118">
        <v>0</v>
      </c>
      <c r="BM118" t="s">
        <v>457</v>
      </c>
      <c r="BN118">
        <v>0</v>
      </c>
      <c r="BR118">
        <v>1</v>
      </c>
      <c r="BT118">
        <v>0</v>
      </c>
      <c r="BU118">
        <v>0</v>
      </c>
      <c r="CG118">
        <v>0</v>
      </c>
      <c r="CI118" t="str">
        <f t="shared" si="7"/>
        <v/>
      </c>
      <c r="CU118" t="s">
        <v>711</v>
      </c>
    </row>
    <row r="119" spans="1:99">
      <c r="A119" t="s">
        <v>570</v>
      </c>
      <c r="B119">
        <v>1.4782622E-2</v>
      </c>
      <c r="C119">
        <v>7.1919900000000001E-6</v>
      </c>
      <c r="D119">
        <v>1900111</v>
      </c>
      <c r="E119">
        <v>0</v>
      </c>
      <c r="F119">
        <v>0</v>
      </c>
      <c r="G119">
        <v>0.20763999999999999</v>
      </c>
      <c r="H119" s="2">
        <v>0</v>
      </c>
      <c r="M119">
        <v>3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92</v>
      </c>
      <c r="Y119">
        <v>0</v>
      </c>
      <c r="AA119">
        <v>205</v>
      </c>
      <c r="AC119">
        <v>0</v>
      </c>
      <c r="AD119">
        <v>0</v>
      </c>
      <c r="AG119">
        <v>0</v>
      </c>
      <c r="AN119">
        <v>0</v>
      </c>
      <c r="AO119">
        <v>0</v>
      </c>
      <c r="AQ119">
        <v>4.7691999999999998E-2</v>
      </c>
      <c r="AR119">
        <v>4.7692310065E-2</v>
      </c>
      <c r="AS119">
        <v>115341</v>
      </c>
      <c r="AT119">
        <v>0</v>
      </c>
      <c r="AU119">
        <v>31</v>
      </c>
      <c r="AW119">
        <v>1</v>
      </c>
      <c r="AX119">
        <v>1</v>
      </c>
      <c r="AY119">
        <v>0</v>
      </c>
      <c r="AZ119">
        <v>0</v>
      </c>
      <c r="BB119" t="s">
        <v>198</v>
      </c>
      <c r="BC119">
        <v>75</v>
      </c>
      <c r="BD119">
        <v>0</v>
      </c>
      <c r="BF119">
        <v>0</v>
      </c>
      <c r="BI119">
        <v>0</v>
      </c>
      <c r="BJ119">
        <v>0</v>
      </c>
      <c r="BM119" t="s">
        <v>143</v>
      </c>
      <c r="BN119">
        <v>0</v>
      </c>
      <c r="BT119">
        <v>0</v>
      </c>
      <c r="BU119">
        <v>0</v>
      </c>
      <c r="CG119">
        <v>0</v>
      </c>
      <c r="CI119" t="str">
        <f t="shared" si="7"/>
        <v/>
      </c>
      <c r="CU119" t="s">
        <v>713</v>
      </c>
    </row>
    <row r="120" spans="1:99">
      <c r="A120" t="s">
        <v>437</v>
      </c>
      <c r="B120">
        <v>2.8925449369999998E-2</v>
      </c>
      <c r="C120">
        <v>3.4909439999999998E-5</v>
      </c>
      <c r="D120">
        <v>1910081</v>
      </c>
      <c r="E120">
        <v>0</v>
      </c>
      <c r="F120">
        <v>0</v>
      </c>
      <c r="G120">
        <v>0.22913</v>
      </c>
      <c r="H120" s="2">
        <v>814.79998799999998</v>
      </c>
      <c r="I120" s="1">
        <v>814.8</v>
      </c>
      <c r="J120" s="1">
        <v>35</v>
      </c>
      <c r="M120">
        <v>3</v>
      </c>
      <c r="N120">
        <v>2</v>
      </c>
      <c r="O120">
        <v>35.244041000000003</v>
      </c>
      <c r="P120">
        <v>1</v>
      </c>
      <c r="Q120">
        <v>198</v>
      </c>
      <c r="R120">
        <v>477</v>
      </c>
      <c r="S120">
        <v>50</v>
      </c>
      <c r="T120">
        <v>0</v>
      </c>
      <c r="U120">
        <v>1</v>
      </c>
      <c r="V120" t="s">
        <v>112</v>
      </c>
      <c r="X120" t="s">
        <v>75</v>
      </c>
      <c r="Y120">
        <v>0</v>
      </c>
      <c r="AA120">
        <v>111</v>
      </c>
      <c r="AC120">
        <v>1</v>
      </c>
      <c r="AD120">
        <v>1</v>
      </c>
      <c r="AF120" t="s">
        <v>112</v>
      </c>
      <c r="AG120">
        <v>498</v>
      </c>
      <c r="AN120">
        <v>0</v>
      </c>
      <c r="AO120">
        <v>0</v>
      </c>
      <c r="AQ120">
        <v>0.39759</v>
      </c>
      <c r="AS120">
        <v>40430</v>
      </c>
      <c r="AT120">
        <v>0</v>
      </c>
      <c r="AU120">
        <v>11</v>
      </c>
      <c r="AW120">
        <v>1</v>
      </c>
      <c r="AX120">
        <v>1</v>
      </c>
      <c r="AY120">
        <v>0.26</v>
      </c>
      <c r="AZ120">
        <v>2.0153349999999999</v>
      </c>
      <c r="BA120" t="s">
        <v>172</v>
      </c>
      <c r="BB120" t="s">
        <v>125</v>
      </c>
      <c r="BC120">
        <v>2300</v>
      </c>
      <c r="BD120">
        <v>0</v>
      </c>
      <c r="BE120" t="s">
        <v>112</v>
      </c>
      <c r="BF120">
        <v>0</v>
      </c>
      <c r="BG120" t="s">
        <v>95</v>
      </c>
      <c r="BH120" t="s">
        <v>163</v>
      </c>
      <c r="BI120">
        <v>0</v>
      </c>
      <c r="BJ120">
        <v>0</v>
      </c>
      <c r="BM120" t="s">
        <v>143</v>
      </c>
      <c r="BN120">
        <v>0</v>
      </c>
      <c r="BO120" s="1">
        <v>135.80000000000001</v>
      </c>
      <c r="BP120" s="1">
        <v>2.8</v>
      </c>
      <c r="BQ120" t="s">
        <v>98</v>
      </c>
      <c r="BT120">
        <v>0</v>
      </c>
      <c r="BU120">
        <v>0</v>
      </c>
      <c r="BV120" t="s">
        <v>648</v>
      </c>
      <c r="BX120" t="s">
        <v>610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t="str">
        <f t="shared" si="7"/>
        <v/>
      </c>
      <c r="CJ120">
        <f>VLOOKUP(BV120,Demands!$B$1:$X$152,16,0)</f>
        <v>0</v>
      </c>
      <c r="CK120">
        <f>VLOOKUP(BV120,Demands!$B$1:$X$152,17,0)</f>
        <v>0</v>
      </c>
      <c r="CL120">
        <f>VLOOKUP(BV120,Demands!$B$1:$X$152,18,0)</f>
        <v>0</v>
      </c>
      <c r="CM120">
        <f t="shared" si="5"/>
        <v>0</v>
      </c>
      <c r="CS120">
        <v>37374</v>
      </c>
      <c r="CT120">
        <v>0</v>
      </c>
      <c r="CU120" t="s">
        <v>713</v>
      </c>
    </row>
    <row r="121" spans="1:99">
      <c r="A121" t="s">
        <v>358</v>
      </c>
      <c r="B121">
        <v>0.20236921930999999</v>
      </c>
      <c r="C121">
        <v>1.1427578800000001E-3</v>
      </c>
      <c r="D121">
        <v>1910079</v>
      </c>
      <c r="E121">
        <v>15</v>
      </c>
      <c r="F121">
        <v>1</v>
      </c>
      <c r="G121">
        <v>0.20344599999999999</v>
      </c>
      <c r="H121" s="2">
        <v>630.71997099999999</v>
      </c>
      <c r="I121" s="1">
        <v>630.72</v>
      </c>
      <c r="M121">
        <v>1</v>
      </c>
      <c r="N121">
        <v>2</v>
      </c>
      <c r="O121">
        <v>50.980559999999997</v>
      </c>
      <c r="P121">
        <v>1</v>
      </c>
      <c r="Q121">
        <v>4923</v>
      </c>
      <c r="R121">
        <v>11544</v>
      </c>
      <c r="S121">
        <v>1633</v>
      </c>
      <c r="T121">
        <v>0</v>
      </c>
      <c r="U121">
        <v>1</v>
      </c>
      <c r="V121" t="s">
        <v>92</v>
      </c>
      <c r="X121" t="s">
        <v>75</v>
      </c>
      <c r="Y121">
        <v>0</v>
      </c>
      <c r="AA121">
        <v>80</v>
      </c>
      <c r="AC121">
        <v>0</v>
      </c>
      <c r="AD121">
        <v>0</v>
      </c>
      <c r="AG121">
        <v>14490</v>
      </c>
      <c r="AN121">
        <v>0</v>
      </c>
      <c r="AO121">
        <v>0</v>
      </c>
      <c r="AQ121">
        <v>0.339752</v>
      </c>
      <c r="AS121">
        <v>43374</v>
      </c>
      <c r="AT121">
        <v>0</v>
      </c>
      <c r="AU121">
        <v>16</v>
      </c>
      <c r="AV121">
        <v>1</v>
      </c>
      <c r="AX121">
        <v>0</v>
      </c>
      <c r="AY121">
        <v>0.28000000000000003</v>
      </c>
      <c r="AZ121">
        <v>1.454143</v>
      </c>
      <c r="BA121" t="s">
        <v>77</v>
      </c>
      <c r="BB121" t="s">
        <v>78</v>
      </c>
      <c r="BC121">
        <v>64769</v>
      </c>
      <c r="BD121">
        <v>0</v>
      </c>
      <c r="BE121" t="s">
        <v>112</v>
      </c>
      <c r="BF121">
        <v>0</v>
      </c>
      <c r="BG121" t="s">
        <v>95</v>
      </c>
      <c r="BH121" t="s">
        <v>177</v>
      </c>
      <c r="BI121">
        <v>0.2</v>
      </c>
      <c r="BJ121">
        <v>0</v>
      </c>
      <c r="BM121" t="s">
        <v>82</v>
      </c>
      <c r="BN121">
        <v>5</v>
      </c>
      <c r="BO121" s="1">
        <v>105.12</v>
      </c>
      <c r="BP121" s="1">
        <v>2.92</v>
      </c>
      <c r="BQ121" t="s">
        <v>98</v>
      </c>
      <c r="BS121" t="s">
        <v>359</v>
      </c>
      <c r="BT121">
        <v>1</v>
      </c>
      <c r="BU121">
        <v>1</v>
      </c>
      <c r="BV121" t="s">
        <v>616</v>
      </c>
      <c r="BX121" t="s">
        <v>606</v>
      </c>
      <c r="BY121">
        <v>73.13</v>
      </c>
      <c r="BZ121">
        <v>877.56</v>
      </c>
      <c r="CA121">
        <v>262</v>
      </c>
      <c r="CB121">
        <v>4.5</v>
      </c>
      <c r="CC121">
        <v>5559</v>
      </c>
      <c r="CD121">
        <v>95.5</v>
      </c>
      <c r="CE121">
        <v>0</v>
      </c>
      <c r="CF121">
        <v>0</v>
      </c>
      <c r="CG121">
        <v>0</v>
      </c>
      <c r="CH121">
        <v>0</v>
      </c>
      <c r="CI121">
        <f t="shared" si="7"/>
        <v>5821</v>
      </c>
      <c r="CJ121">
        <v>5281</v>
      </c>
      <c r="CK121">
        <f>VLOOKUP(BV121,Demands!$B$1:$X$152,17,0)</f>
        <v>0</v>
      </c>
      <c r="CL121">
        <f>VLOOKUP(BV121,Demands!$B$1:$X$152,18,0)</f>
        <v>0</v>
      </c>
      <c r="CM121">
        <f t="shared" si="5"/>
        <v>0</v>
      </c>
      <c r="CN121">
        <v>65965</v>
      </c>
      <c r="CO121">
        <v>35.259999999999899</v>
      </c>
      <c r="CP121">
        <v>30.96</v>
      </c>
      <c r="CQ121">
        <v>39.229999999999897</v>
      </c>
      <c r="CR121">
        <v>35.149999999999899</v>
      </c>
      <c r="CS121">
        <v>41616</v>
      </c>
      <c r="CT121">
        <v>15705.952380000001</v>
      </c>
      <c r="CU121" t="s">
        <v>713</v>
      </c>
    </row>
    <row r="122" spans="1:99">
      <c r="A122" t="s">
        <v>180</v>
      </c>
      <c r="B122">
        <v>0.14388419658000001</v>
      </c>
      <c r="C122">
        <v>9.9453381999999989E-4</v>
      </c>
      <c r="D122">
        <v>1910083</v>
      </c>
      <c r="E122">
        <v>0</v>
      </c>
      <c r="F122">
        <v>1</v>
      </c>
      <c r="G122">
        <v>0.194937</v>
      </c>
      <c r="H122" s="2">
        <v>1375.8000489999999</v>
      </c>
      <c r="I122" s="1">
        <v>1375.8</v>
      </c>
      <c r="M122">
        <v>1</v>
      </c>
      <c r="N122">
        <v>2</v>
      </c>
      <c r="O122">
        <v>0</v>
      </c>
      <c r="P122">
        <v>1</v>
      </c>
      <c r="Q122">
        <v>1278</v>
      </c>
      <c r="R122">
        <v>4769</v>
      </c>
      <c r="S122">
        <v>2130</v>
      </c>
      <c r="T122">
        <v>0</v>
      </c>
      <c r="U122">
        <v>0</v>
      </c>
      <c r="V122" t="s">
        <v>92</v>
      </c>
      <c r="X122" t="s">
        <v>75</v>
      </c>
      <c r="Y122">
        <v>1</v>
      </c>
      <c r="AA122">
        <v>17</v>
      </c>
      <c r="AB122" s="1">
        <v>40.46</v>
      </c>
      <c r="AC122">
        <v>0</v>
      </c>
      <c r="AD122">
        <v>0</v>
      </c>
      <c r="AG122">
        <v>14100</v>
      </c>
      <c r="AH122" t="s">
        <v>76</v>
      </c>
      <c r="AI122" t="s">
        <v>76</v>
      </c>
      <c r="AJ122" t="s">
        <v>76</v>
      </c>
      <c r="AK122" t="s">
        <v>76</v>
      </c>
      <c r="AN122">
        <v>0</v>
      </c>
      <c r="AO122">
        <v>0</v>
      </c>
      <c r="AQ122">
        <v>9.0637999999999996E-2</v>
      </c>
      <c r="AS122">
        <v>152994</v>
      </c>
      <c r="AT122">
        <v>1</v>
      </c>
      <c r="AU122">
        <v>0</v>
      </c>
      <c r="AV122">
        <v>1</v>
      </c>
      <c r="AX122">
        <v>0</v>
      </c>
      <c r="AY122">
        <v>0.18</v>
      </c>
      <c r="AZ122">
        <v>0.89925100000000002</v>
      </c>
      <c r="BA122" t="s">
        <v>77</v>
      </c>
      <c r="BB122" t="s">
        <v>78</v>
      </c>
      <c r="BC122">
        <v>35391</v>
      </c>
      <c r="BD122">
        <v>1</v>
      </c>
      <c r="BE122" t="s">
        <v>74</v>
      </c>
      <c r="BF122">
        <v>0</v>
      </c>
      <c r="BG122" t="s">
        <v>79</v>
      </c>
      <c r="BH122" t="s">
        <v>86</v>
      </c>
      <c r="BI122">
        <v>0.5</v>
      </c>
      <c r="BJ122">
        <v>1</v>
      </c>
      <c r="BK122" t="s">
        <v>181</v>
      </c>
      <c r="BM122" t="s">
        <v>82</v>
      </c>
      <c r="BN122">
        <v>2</v>
      </c>
      <c r="BO122" s="1">
        <v>229.3</v>
      </c>
      <c r="BS122" t="s">
        <v>182</v>
      </c>
      <c r="BT122">
        <v>1</v>
      </c>
      <c r="BU122">
        <v>1</v>
      </c>
      <c r="BV122" t="s">
        <v>630</v>
      </c>
      <c r="BX122" t="s">
        <v>606</v>
      </c>
      <c r="BY122">
        <v>63.27</v>
      </c>
      <c r="BZ122">
        <v>759.24</v>
      </c>
      <c r="CA122">
        <v>5670</v>
      </c>
      <c r="CB122">
        <v>79.14</v>
      </c>
      <c r="CC122">
        <v>1193.21</v>
      </c>
      <c r="CD122">
        <v>16.649999999999899</v>
      </c>
      <c r="CE122">
        <v>0</v>
      </c>
      <c r="CF122">
        <v>0</v>
      </c>
      <c r="CG122">
        <v>301</v>
      </c>
      <c r="CH122">
        <v>4.21</v>
      </c>
      <c r="CI122">
        <f t="shared" si="7"/>
        <v>7164</v>
      </c>
      <c r="CJ122">
        <f>VLOOKUP(BV122,Demands!$B$1:$X$152,16,0)</f>
        <v>3963</v>
      </c>
      <c r="CK122">
        <f>VLOOKUP(BV122,Demands!$B$1:$X$152,17,0)</f>
        <v>670</v>
      </c>
      <c r="CL122">
        <f>VLOOKUP(BV122,Demands!$B$1:$X$152,18,0)</f>
        <v>393</v>
      </c>
      <c r="CM122">
        <f t="shared" si="5"/>
        <v>1063</v>
      </c>
      <c r="CN122">
        <v>35996</v>
      </c>
      <c r="CO122">
        <v>85.9</v>
      </c>
      <c r="CP122">
        <v>83.2</v>
      </c>
      <c r="CQ122">
        <v>82.099999999999895</v>
      </c>
      <c r="CR122">
        <v>83.73</v>
      </c>
      <c r="CS122">
        <v>112274</v>
      </c>
      <c r="CT122">
        <v>9229.74359</v>
      </c>
      <c r="CU122" t="s">
        <v>715</v>
      </c>
    </row>
    <row r="123" spans="1:99">
      <c r="A123" t="s">
        <v>231</v>
      </c>
      <c r="B123">
        <v>5.1332979129999998E-2</v>
      </c>
      <c r="C123">
        <v>1.0890595E-4</v>
      </c>
      <c r="D123">
        <v>1910084</v>
      </c>
      <c r="E123">
        <v>1</v>
      </c>
      <c r="F123">
        <v>0</v>
      </c>
      <c r="G123">
        <v>0.67890899999999998</v>
      </c>
      <c r="H123" s="2">
        <v>145.199997</v>
      </c>
      <c r="I123" s="1">
        <v>145.19999999999999</v>
      </c>
      <c r="M123">
        <v>0</v>
      </c>
      <c r="N123">
        <v>2</v>
      </c>
      <c r="O123">
        <v>33.734509000000003</v>
      </c>
      <c r="P123">
        <v>1</v>
      </c>
      <c r="Q123">
        <v>1167</v>
      </c>
      <c r="R123">
        <v>3188</v>
      </c>
      <c r="S123">
        <v>546</v>
      </c>
      <c r="T123">
        <v>0</v>
      </c>
      <c r="U123">
        <v>1</v>
      </c>
      <c r="V123" t="s">
        <v>92</v>
      </c>
      <c r="X123" t="s">
        <v>75</v>
      </c>
      <c r="Y123">
        <v>0</v>
      </c>
      <c r="AA123">
        <v>32</v>
      </c>
      <c r="AB123">
        <v>24.2</v>
      </c>
      <c r="AC123">
        <v>0</v>
      </c>
      <c r="AD123">
        <v>0</v>
      </c>
      <c r="AG123">
        <v>3537</v>
      </c>
      <c r="AN123">
        <v>0</v>
      </c>
      <c r="AO123">
        <v>0</v>
      </c>
      <c r="AQ123">
        <v>0.32994099999999998</v>
      </c>
      <c r="AS123">
        <v>39953</v>
      </c>
      <c r="AT123">
        <v>0</v>
      </c>
      <c r="AU123">
        <v>20</v>
      </c>
      <c r="AW123">
        <v>1</v>
      </c>
      <c r="AX123">
        <v>1</v>
      </c>
      <c r="AY123">
        <v>1</v>
      </c>
      <c r="AZ123">
        <v>0.363427</v>
      </c>
      <c r="BA123" t="s">
        <v>77</v>
      </c>
      <c r="BB123" t="s">
        <v>94</v>
      </c>
      <c r="BC123">
        <v>5500</v>
      </c>
      <c r="BD123">
        <v>0</v>
      </c>
      <c r="BF123">
        <v>0</v>
      </c>
      <c r="BG123" t="s">
        <v>232</v>
      </c>
      <c r="BH123" t="s">
        <v>233</v>
      </c>
      <c r="BI123">
        <v>0</v>
      </c>
      <c r="BJ123">
        <v>0</v>
      </c>
      <c r="BM123" t="s">
        <v>143</v>
      </c>
      <c r="BN123">
        <v>0</v>
      </c>
      <c r="BO123" s="1">
        <v>24.2</v>
      </c>
      <c r="BS123" t="s">
        <v>234</v>
      </c>
      <c r="BT123">
        <v>1</v>
      </c>
      <c r="BU123">
        <v>0</v>
      </c>
      <c r="BV123" t="s">
        <v>231</v>
      </c>
      <c r="BX123" t="s">
        <v>610</v>
      </c>
      <c r="BY123">
        <v>67.099999999999994</v>
      </c>
      <c r="BZ123">
        <v>805.2</v>
      </c>
      <c r="CG123">
        <v>0</v>
      </c>
      <c r="CI123" t="str">
        <f t="shared" si="7"/>
        <v/>
      </c>
      <c r="CS123">
        <v>37354</v>
      </c>
      <c r="CT123">
        <v>0</v>
      </c>
      <c r="CU123" t="s">
        <v>713</v>
      </c>
    </row>
    <row r="124" spans="1:99">
      <c r="A124" t="s">
        <v>572</v>
      </c>
      <c r="B124">
        <v>5.6371935259999999E-2</v>
      </c>
      <c r="C124">
        <v>1.5338748000000001E-4</v>
      </c>
      <c r="D124">
        <v>1910085</v>
      </c>
      <c r="E124">
        <v>2</v>
      </c>
      <c r="F124">
        <v>0</v>
      </c>
      <c r="G124">
        <v>0.48074600000000001</v>
      </c>
      <c r="H124" s="2">
        <v>0</v>
      </c>
      <c r="M124">
        <v>0</v>
      </c>
      <c r="N124">
        <v>0</v>
      </c>
      <c r="O124">
        <v>33.734509000000003</v>
      </c>
      <c r="P124">
        <v>1</v>
      </c>
      <c r="Q124">
        <v>1407</v>
      </c>
      <c r="R124">
        <v>2881</v>
      </c>
      <c r="S124">
        <v>340</v>
      </c>
      <c r="T124">
        <v>0</v>
      </c>
      <c r="U124">
        <v>1</v>
      </c>
      <c r="V124" t="s">
        <v>92</v>
      </c>
      <c r="Y124">
        <v>0</v>
      </c>
      <c r="AA124">
        <v>207</v>
      </c>
      <c r="AC124">
        <v>0</v>
      </c>
      <c r="AD124">
        <v>0</v>
      </c>
      <c r="AG124">
        <v>3537</v>
      </c>
      <c r="AN124">
        <v>0</v>
      </c>
      <c r="AO124">
        <v>0</v>
      </c>
      <c r="AQ124">
        <v>0.39779500000000001</v>
      </c>
      <c r="AS124">
        <v>42655</v>
      </c>
      <c r="AT124">
        <v>0</v>
      </c>
      <c r="AU124">
        <v>20</v>
      </c>
      <c r="AW124">
        <v>1</v>
      </c>
      <c r="AX124">
        <v>1</v>
      </c>
      <c r="AY124">
        <v>0</v>
      </c>
      <c r="AZ124">
        <v>0</v>
      </c>
      <c r="BB124" t="s">
        <v>94</v>
      </c>
      <c r="BC124">
        <v>6700</v>
      </c>
      <c r="BD124">
        <v>0</v>
      </c>
      <c r="BF124">
        <v>0</v>
      </c>
      <c r="BI124">
        <v>0</v>
      </c>
      <c r="BJ124">
        <v>0</v>
      </c>
      <c r="BM124" t="s">
        <v>143</v>
      </c>
      <c r="BN124">
        <v>0</v>
      </c>
      <c r="BS124" t="s">
        <v>573</v>
      </c>
      <c r="BT124">
        <v>1</v>
      </c>
      <c r="BU124">
        <v>0</v>
      </c>
      <c r="BV124" t="s">
        <v>231</v>
      </c>
      <c r="BX124" t="s">
        <v>610</v>
      </c>
      <c r="BY124">
        <v>67.099999999999994</v>
      </c>
      <c r="BZ124">
        <v>805.2</v>
      </c>
      <c r="CG124">
        <v>0</v>
      </c>
      <c r="CI124" t="str">
        <f t="shared" si="7"/>
        <v/>
      </c>
      <c r="CS124">
        <v>37354</v>
      </c>
      <c r="CT124">
        <v>0</v>
      </c>
      <c r="CU124" t="s">
        <v>713</v>
      </c>
    </row>
    <row r="125" spans="1:99">
      <c r="A125" t="s">
        <v>376</v>
      </c>
      <c r="B125">
        <v>9.5806799149999997E-2</v>
      </c>
      <c r="C125">
        <v>2.1127820999999999E-4</v>
      </c>
      <c r="D125">
        <v>1910086</v>
      </c>
      <c r="E125">
        <v>1</v>
      </c>
      <c r="F125">
        <v>0</v>
      </c>
      <c r="G125">
        <v>0.35557899999999998</v>
      </c>
      <c r="H125" s="2">
        <v>540</v>
      </c>
      <c r="I125" s="1">
        <v>540</v>
      </c>
      <c r="M125">
        <v>0</v>
      </c>
      <c r="N125">
        <v>2</v>
      </c>
      <c r="O125">
        <v>33.734509000000003</v>
      </c>
      <c r="P125">
        <v>1</v>
      </c>
      <c r="Q125">
        <v>1607</v>
      </c>
      <c r="R125">
        <v>3052</v>
      </c>
      <c r="S125">
        <v>326</v>
      </c>
      <c r="T125">
        <v>0</v>
      </c>
      <c r="U125">
        <v>1</v>
      </c>
      <c r="V125" t="s">
        <v>92</v>
      </c>
      <c r="X125" t="s">
        <v>75</v>
      </c>
      <c r="Y125">
        <v>0</v>
      </c>
      <c r="AA125">
        <v>88</v>
      </c>
      <c r="AC125">
        <v>0</v>
      </c>
      <c r="AD125">
        <v>0</v>
      </c>
      <c r="AG125">
        <v>4094</v>
      </c>
      <c r="AN125">
        <v>0</v>
      </c>
      <c r="AO125">
        <v>0</v>
      </c>
      <c r="AQ125">
        <v>0.39252599999999999</v>
      </c>
      <c r="AS125">
        <v>38752</v>
      </c>
      <c r="AT125">
        <v>0</v>
      </c>
      <c r="AU125">
        <v>22</v>
      </c>
      <c r="AW125">
        <v>1</v>
      </c>
      <c r="AX125">
        <v>0</v>
      </c>
      <c r="AY125">
        <v>0</v>
      </c>
      <c r="AZ125">
        <v>1.3934759999999999</v>
      </c>
      <c r="BA125" t="s">
        <v>77</v>
      </c>
      <c r="BB125" t="s">
        <v>94</v>
      </c>
      <c r="BC125">
        <v>9500</v>
      </c>
      <c r="BD125">
        <v>1</v>
      </c>
      <c r="BF125">
        <v>0</v>
      </c>
      <c r="BG125" t="s">
        <v>113</v>
      </c>
      <c r="BH125" t="s">
        <v>371</v>
      </c>
      <c r="BI125">
        <v>0.33333299999999999</v>
      </c>
      <c r="BJ125">
        <v>0</v>
      </c>
      <c r="BM125" t="s">
        <v>143</v>
      </c>
      <c r="BN125">
        <v>3</v>
      </c>
      <c r="BO125" s="1">
        <v>90</v>
      </c>
      <c r="BP125" s="1">
        <v>2.5</v>
      </c>
      <c r="BQ125" t="s">
        <v>98</v>
      </c>
      <c r="BS125" t="s">
        <v>377</v>
      </c>
      <c r="BT125">
        <v>1</v>
      </c>
      <c r="BU125">
        <v>1</v>
      </c>
      <c r="BV125" t="s">
        <v>231</v>
      </c>
      <c r="BX125" t="s">
        <v>610</v>
      </c>
      <c r="BY125">
        <v>67.099999999999994</v>
      </c>
      <c r="BZ125">
        <v>805.2</v>
      </c>
      <c r="CG125">
        <v>0</v>
      </c>
      <c r="CI125" t="str">
        <f t="shared" si="7"/>
        <v/>
      </c>
      <c r="CS125">
        <v>37354</v>
      </c>
      <c r="CT125">
        <v>0</v>
      </c>
      <c r="CU125" t="s">
        <v>713</v>
      </c>
    </row>
    <row r="126" spans="1:99">
      <c r="A126" t="s">
        <v>503</v>
      </c>
      <c r="B126">
        <v>0.11164323538</v>
      </c>
      <c r="C126">
        <v>2.5787359000000002E-4</v>
      </c>
      <c r="D126">
        <v>1910241</v>
      </c>
      <c r="E126">
        <v>0</v>
      </c>
      <c r="F126">
        <v>0</v>
      </c>
      <c r="G126">
        <v>0.1764</v>
      </c>
      <c r="H126" s="2">
        <v>0</v>
      </c>
      <c r="M126">
        <v>3</v>
      </c>
      <c r="N126">
        <v>0</v>
      </c>
      <c r="O126">
        <v>0</v>
      </c>
      <c r="P126">
        <v>1</v>
      </c>
      <c r="Q126">
        <v>92</v>
      </c>
      <c r="R126">
        <v>226</v>
      </c>
      <c r="S126">
        <v>215</v>
      </c>
      <c r="T126">
        <v>0</v>
      </c>
      <c r="U126">
        <v>0</v>
      </c>
      <c r="V126" t="s">
        <v>74</v>
      </c>
      <c r="Y126">
        <v>0</v>
      </c>
      <c r="AA126">
        <v>155</v>
      </c>
      <c r="AC126">
        <v>0</v>
      </c>
      <c r="AD126">
        <v>1</v>
      </c>
      <c r="AE126">
        <v>1</v>
      </c>
      <c r="AF126" t="s">
        <v>74</v>
      </c>
      <c r="AG126">
        <v>712</v>
      </c>
      <c r="AN126">
        <v>0</v>
      </c>
      <c r="AO126">
        <v>0</v>
      </c>
      <c r="AQ126">
        <v>0.12921299999999999</v>
      </c>
      <c r="AS126">
        <v>163791</v>
      </c>
      <c r="AT126">
        <v>0</v>
      </c>
      <c r="AU126">
        <v>28</v>
      </c>
      <c r="AX126">
        <v>1</v>
      </c>
      <c r="AY126">
        <v>0</v>
      </c>
      <c r="AZ126">
        <v>0</v>
      </c>
      <c r="BB126" t="s">
        <v>125</v>
      </c>
      <c r="BC126">
        <v>2500</v>
      </c>
      <c r="BD126">
        <v>0</v>
      </c>
      <c r="BE126" t="s">
        <v>74</v>
      </c>
      <c r="BF126">
        <v>1</v>
      </c>
      <c r="BI126">
        <v>0</v>
      </c>
      <c r="BJ126">
        <v>0</v>
      </c>
      <c r="BM126" t="s">
        <v>133</v>
      </c>
      <c r="BN126">
        <v>0</v>
      </c>
      <c r="BT126">
        <v>0</v>
      </c>
      <c r="BU126">
        <v>0</v>
      </c>
      <c r="BV126" t="s">
        <v>627</v>
      </c>
      <c r="BX126" t="s">
        <v>610</v>
      </c>
      <c r="BY126">
        <v>118.15</v>
      </c>
      <c r="BZ126">
        <v>1417.8</v>
      </c>
      <c r="CA126">
        <v>640</v>
      </c>
      <c r="CB126">
        <v>100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f t="shared" si="7"/>
        <v>640</v>
      </c>
      <c r="CJ126">
        <v>640</v>
      </c>
      <c r="CK126">
        <f>VLOOKUP(BV126,Demands!$B$1:$X$152,17,0)</f>
        <v>0</v>
      </c>
      <c r="CL126">
        <f>VLOOKUP(BV126,Demands!$B$1:$X$152,18,0)</f>
        <v>0</v>
      </c>
      <c r="CM126">
        <f t="shared" si="5"/>
        <v>0</v>
      </c>
      <c r="CS126">
        <v>126523</v>
      </c>
      <c r="CT126">
        <v>0</v>
      </c>
      <c r="CU126" t="s">
        <v>716</v>
      </c>
    </row>
    <row r="127" spans="1:99">
      <c r="A127" t="s">
        <v>536</v>
      </c>
      <c r="B127">
        <v>5.4268079800000001E-3</v>
      </c>
      <c r="C127">
        <v>1.8096E-6</v>
      </c>
      <c r="D127">
        <v>1900785</v>
      </c>
      <c r="E127">
        <v>0</v>
      </c>
      <c r="F127">
        <v>0</v>
      </c>
      <c r="G127">
        <v>0.18278800000000001</v>
      </c>
      <c r="H127" s="2">
        <v>0</v>
      </c>
      <c r="M127">
        <v>3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 t="s">
        <v>112</v>
      </c>
      <c r="Y127">
        <v>0</v>
      </c>
      <c r="AA127">
        <v>179</v>
      </c>
      <c r="AC127">
        <v>1</v>
      </c>
      <c r="AD127">
        <v>1</v>
      </c>
      <c r="AF127" t="s">
        <v>112</v>
      </c>
      <c r="AG127">
        <v>0</v>
      </c>
      <c r="AN127">
        <v>0</v>
      </c>
      <c r="AO127">
        <v>0</v>
      </c>
      <c r="AQ127">
        <v>0.37634400000000001</v>
      </c>
      <c r="AR127">
        <v>0.37634408473999997</v>
      </c>
      <c r="AS127">
        <v>43176</v>
      </c>
      <c r="AT127">
        <v>0</v>
      </c>
      <c r="AU127">
        <v>37</v>
      </c>
      <c r="AX127">
        <v>0</v>
      </c>
      <c r="AY127">
        <v>0</v>
      </c>
      <c r="AZ127">
        <v>0</v>
      </c>
      <c r="BB127" t="s">
        <v>198</v>
      </c>
      <c r="BC127">
        <v>35</v>
      </c>
      <c r="BD127">
        <v>0</v>
      </c>
      <c r="BE127" t="s">
        <v>112</v>
      </c>
      <c r="BF127">
        <v>1</v>
      </c>
      <c r="BI127">
        <v>1</v>
      </c>
      <c r="BJ127">
        <v>0</v>
      </c>
      <c r="BM127" t="s">
        <v>200</v>
      </c>
      <c r="BN127">
        <v>1</v>
      </c>
      <c r="BT127">
        <v>0</v>
      </c>
      <c r="BU127">
        <v>1</v>
      </c>
      <c r="CG127">
        <v>0</v>
      </c>
      <c r="CI127" t="str">
        <f t="shared" si="7"/>
        <v/>
      </c>
    </row>
    <row r="128" spans="1:99">
      <c r="A128" t="s">
        <v>551</v>
      </c>
      <c r="B128">
        <v>0.41679319672999998</v>
      </c>
      <c r="C128">
        <v>3.7190113599999998E-3</v>
      </c>
      <c r="D128">
        <v>1910090</v>
      </c>
      <c r="E128">
        <v>0</v>
      </c>
      <c r="F128">
        <v>1</v>
      </c>
      <c r="G128">
        <v>0.17702499999999999</v>
      </c>
      <c r="H128" s="2">
        <v>0</v>
      </c>
      <c r="K128" t="s">
        <v>552</v>
      </c>
      <c r="L128" t="s">
        <v>553</v>
      </c>
      <c r="M128">
        <v>1</v>
      </c>
      <c r="N128">
        <v>0</v>
      </c>
      <c r="O128">
        <v>40.237965000000003</v>
      </c>
      <c r="P128">
        <v>1</v>
      </c>
      <c r="Q128">
        <v>2954</v>
      </c>
      <c r="R128">
        <v>5015</v>
      </c>
      <c r="S128">
        <v>1915</v>
      </c>
      <c r="T128">
        <v>0</v>
      </c>
      <c r="U128">
        <v>0</v>
      </c>
      <c r="V128" t="s">
        <v>112</v>
      </c>
      <c r="W128">
        <v>0</v>
      </c>
      <c r="Y128">
        <v>1</v>
      </c>
      <c r="AA128">
        <v>194</v>
      </c>
      <c r="AC128">
        <v>1</v>
      </c>
      <c r="AD128">
        <v>1</v>
      </c>
      <c r="AF128" t="s">
        <v>112</v>
      </c>
      <c r="AG128">
        <v>13643</v>
      </c>
      <c r="AH128" t="s">
        <v>153</v>
      </c>
      <c r="AI128" t="s">
        <v>153</v>
      </c>
      <c r="AJ128" t="s">
        <v>153</v>
      </c>
      <c r="AK128" t="s">
        <v>153</v>
      </c>
      <c r="AN128">
        <v>1</v>
      </c>
      <c r="AO128">
        <v>0</v>
      </c>
      <c r="AP128">
        <v>1</v>
      </c>
      <c r="AQ128">
        <v>0.21652099999999999</v>
      </c>
      <c r="AS128">
        <v>92980</v>
      </c>
      <c r="AT128">
        <v>1</v>
      </c>
      <c r="AU128">
        <v>30</v>
      </c>
      <c r="AV128">
        <v>1</v>
      </c>
      <c r="AX128">
        <v>0</v>
      </c>
      <c r="AY128">
        <v>0</v>
      </c>
      <c r="AZ128">
        <v>0</v>
      </c>
      <c r="BB128" t="s">
        <v>78</v>
      </c>
      <c r="BC128">
        <v>39147</v>
      </c>
      <c r="BD128">
        <v>0</v>
      </c>
      <c r="BE128" t="s">
        <v>112</v>
      </c>
      <c r="BF128">
        <v>0</v>
      </c>
      <c r="BI128">
        <v>0.6</v>
      </c>
      <c r="BJ128">
        <v>1</v>
      </c>
      <c r="BK128" t="s">
        <v>554</v>
      </c>
      <c r="BL128">
        <v>0</v>
      </c>
      <c r="BM128" t="s">
        <v>82</v>
      </c>
      <c r="BN128">
        <v>5</v>
      </c>
      <c r="BS128" t="s">
        <v>555</v>
      </c>
      <c r="BT128">
        <v>1</v>
      </c>
      <c r="BU128">
        <v>3</v>
      </c>
      <c r="BV128" t="s">
        <v>631</v>
      </c>
      <c r="BX128" t="s">
        <v>606</v>
      </c>
      <c r="BY128">
        <v>0</v>
      </c>
      <c r="BZ128">
        <v>0</v>
      </c>
      <c r="CA128">
        <v>0</v>
      </c>
      <c r="CB128">
        <v>0</v>
      </c>
      <c r="CC128">
        <v>7250</v>
      </c>
      <c r="CD128">
        <v>100</v>
      </c>
      <c r="CE128">
        <v>0</v>
      </c>
      <c r="CF128">
        <v>0</v>
      </c>
      <c r="CG128">
        <v>0</v>
      </c>
      <c r="CH128">
        <v>0</v>
      </c>
      <c r="CI128">
        <f t="shared" si="7"/>
        <v>7250</v>
      </c>
      <c r="CJ128">
        <f>VLOOKUP(BV128,Demands!$B$1:$X$152,16,0)</f>
        <v>5667</v>
      </c>
      <c r="CK128">
        <f>VLOOKUP(BV128,Demands!$B$1:$X$152,17,0)</f>
        <v>1050</v>
      </c>
      <c r="CL128">
        <f>VLOOKUP(BV128,Demands!$B$1:$X$152,18,0)</f>
        <v>24</v>
      </c>
      <c r="CM128">
        <f t="shared" si="5"/>
        <v>1074</v>
      </c>
      <c r="CN128">
        <v>37406</v>
      </c>
      <c r="CO128">
        <v>106.319999999999</v>
      </c>
      <c r="CP128">
        <v>127.5</v>
      </c>
      <c r="CQ128">
        <v>123</v>
      </c>
      <c r="CR128">
        <v>118.939999999999</v>
      </c>
      <c r="CS128">
        <v>76658</v>
      </c>
      <c r="CT128">
        <v>2855.4198470000001</v>
      </c>
      <c r="CU128" t="s">
        <v>709</v>
      </c>
    </row>
    <row r="129" spans="1:99">
      <c r="A129" t="s">
        <v>360</v>
      </c>
      <c r="B129">
        <v>9.4456029509999997E-2</v>
      </c>
      <c r="C129">
        <v>4.7031052999999998E-4</v>
      </c>
      <c r="D129">
        <v>1910091</v>
      </c>
      <c r="E129">
        <v>21</v>
      </c>
      <c r="F129">
        <v>0</v>
      </c>
      <c r="G129">
        <v>0.17014799999999999</v>
      </c>
      <c r="H129" s="2">
        <v>493.5</v>
      </c>
      <c r="I129" s="1">
        <v>493.5</v>
      </c>
      <c r="M129">
        <v>0</v>
      </c>
      <c r="N129">
        <v>2</v>
      </c>
      <c r="O129">
        <v>42.020511999999997</v>
      </c>
      <c r="P129">
        <v>1</v>
      </c>
      <c r="Q129">
        <v>2708</v>
      </c>
      <c r="R129">
        <v>3662</v>
      </c>
      <c r="S129">
        <v>1820</v>
      </c>
      <c r="T129">
        <v>0</v>
      </c>
      <c r="U129">
        <v>1</v>
      </c>
      <c r="V129" t="s">
        <v>112</v>
      </c>
      <c r="X129" t="s">
        <v>75</v>
      </c>
      <c r="Y129">
        <v>1</v>
      </c>
      <c r="AA129">
        <v>81</v>
      </c>
      <c r="AB129" s="1">
        <v>28.01</v>
      </c>
      <c r="AC129">
        <v>1</v>
      </c>
      <c r="AD129">
        <v>1</v>
      </c>
      <c r="AF129" t="s">
        <v>112</v>
      </c>
      <c r="AG129">
        <v>7325</v>
      </c>
      <c r="AN129">
        <v>0</v>
      </c>
      <c r="AO129">
        <v>0</v>
      </c>
      <c r="AQ129">
        <v>0.36969299999999999</v>
      </c>
      <c r="AS129">
        <v>43337</v>
      </c>
      <c r="AT129">
        <v>0</v>
      </c>
      <c r="AU129">
        <v>32</v>
      </c>
      <c r="AW129">
        <v>1</v>
      </c>
      <c r="AX129">
        <v>1</v>
      </c>
      <c r="AY129">
        <v>0.34</v>
      </c>
      <c r="AZ129">
        <v>1.1387499999999999</v>
      </c>
      <c r="BA129" t="s">
        <v>77</v>
      </c>
      <c r="BB129" t="s">
        <v>78</v>
      </c>
      <c r="BC129">
        <v>32219</v>
      </c>
      <c r="BD129">
        <v>1</v>
      </c>
      <c r="BE129" t="s">
        <v>112</v>
      </c>
      <c r="BF129">
        <v>0</v>
      </c>
      <c r="BG129" t="s">
        <v>79</v>
      </c>
      <c r="BH129" t="s">
        <v>86</v>
      </c>
      <c r="BI129">
        <v>0</v>
      </c>
      <c r="BJ129">
        <v>0</v>
      </c>
      <c r="BM129" t="s">
        <v>143</v>
      </c>
      <c r="BN129">
        <v>0</v>
      </c>
      <c r="BO129" s="1">
        <v>82.25</v>
      </c>
      <c r="BS129" t="s">
        <v>361</v>
      </c>
      <c r="BT129">
        <v>1</v>
      </c>
      <c r="BU129">
        <v>0</v>
      </c>
      <c r="BV129" t="s">
        <v>626</v>
      </c>
      <c r="BX129" t="s">
        <v>610</v>
      </c>
      <c r="BY129">
        <v>49.91</v>
      </c>
      <c r="BZ129">
        <v>598.91999999999996</v>
      </c>
      <c r="CA129">
        <v>0</v>
      </c>
      <c r="CB129">
        <v>0</v>
      </c>
      <c r="CC129">
        <v>3373</v>
      </c>
      <c r="CD129">
        <v>100</v>
      </c>
      <c r="CE129">
        <v>0</v>
      </c>
      <c r="CF129">
        <v>0</v>
      </c>
      <c r="CG129">
        <v>0</v>
      </c>
      <c r="CH129">
        <v>0</v>
      </c>
      <c r="CI129">
        <f t="shared" si="7"/>
        <v>3373</v>
      </c>
      <c r="CJ129">
        <f>VLOOKUP(BV129,Demands!$B$1:$X$152,16,0)</f>
        <v>2123</v>
      </c>
      <c r="CK129">
        <f>VLOOKUP(BV129,Demands!$B$1:$X$152,17,0)</f>
        <v>522</v>
      </c>
      <c r="CL129">
        <f>VLOOKUP(BV129,Demands!$B$1:$X$152,18,0)</f>
        <v>222</v>
      </c>
      <c r="CM129">
        <f t="shared" si="5"/>
        <v>744</v>
      </c>
      <c r="CN129">
        <v>32219</v>
      </c>
      <c r="CO129">
        <v>63.229999999999897</v>
      </c>
      <c r="CP129">
        <v>70.89</v>
      </c>
      <c r="CQ129">
        <v>72.28</v>
      </c>
      <c r="CR129">
        <v>68.799999999999898</v>
      </c>
      <c r="CS129">
        <v>48899</v>
      </c>
      <c r="CT129">
        <v>16957.368419999901</v>
      </c>
      <c r="CU129" t="s">
        <v>713</v>
      </c>
    </row>
    <row r="130" spans="1:99">
      <c r="A130" t="s">
        <v>404</v>
      </c>
      <c r="B130">
        <v>0.24343552932000001</v>
      </c>
      <c r="C130">
        <v>4.3928199999999999E-4</v>
      </c>
      <c r="D130">
        <v>1910117</v>
      </c>
      <c r="E130">
        <v>7</v>
      </c>
      <c r="F130">
        <v>1</v>
      </c>
      <c r="G130">
        <v>0.39096399999999998</v>
      </c>
      <c r="H130" s="2">
        <v>739.47997999999995</v>
      </c>
      <c r="I130" s="1">
        <v>739.48</v>
      </c>
      <c r="K130" t="s">
        <v>386</v>
      </c>
      <c r="L130" t="s">
        <v>387</v>
      </c>
      <c r="M130">
        <v>0</v>
      </c>
      <c r="N130">
        <v>2</v>
      </c>
      <c r="O130">
        <v>34.940162999999998</v>
      </c>
      <c r="P130">
        <v>1</v>
      </c>
      <c r="Q130">
        <v>575</v>
      </c>
      <c r="R130">
        <v>1047</v>
      </c>
      <c r="S130">
        <v>649</v>
      </c>
      <c r="T130">
        <v>0</v>
      </c>
      <c r="U130">
        <v>0</v>
      </c>
      <c r="V130" t="s">
        <v>92</v>
      </c>
      <c r="W130">
        <v>0</v>
      </c>
      <c r="X130" t="s">
        <v>75</v>
      </c>
      <c r="Y130">
        <v>1</v>
      </c>
      <c r="Z130" t="s">
        <v>405</v>
      </c>
      <c r="AA130">
        <v>99</v>
      </c>
      <c r="AB130" s="1">
        <v>18.18</v>
      </c>
      <c r="AC130">
        <v>0</v>
      </c>
      <c r="AD130">
        <v>0</v>
      </c>
      <c r="AG130">
        <v>2608</v>
      </c>
      <c r="AH130" t="s">
        <v>406</v>
      </c>
      <c r="AI130" t="s">
        <v>406</v>
      </c>
      <c r="AK130" t="s">
        <v>406</v>
      </c>
      <c r="AN130">
        <v>1</v>
      </c>
      <c r="AO130">
        <v>1</v>
      </c>
      <c r="AP130">
        <v>1</v>
      </c>
      <c r="AQ130">
        <v>0.220475</v>
      </c>
      <c r="AS130">
        <v>64212</v>
      </c>
      <c r="AT130">
        <v>1</v>
      </c>
      <c r="AU130">
        <v>32</v>
      </c>
      <c r="AV130">
        <v>1</v>
      </c>
      <c r="AX130">
        <v>1</v>
      </c>
      <c r="AY130">
        <v>0.15</v>
      </c>
      <c r="AZ130">
        <v>1.1516230000000001</v>
      </c>
      <c r="BA130" t="s">
        <v>77</v>
      </c>
      <c r="BB130" t="s">
        <v>94</v>
      </c>
      <c r="BC130">
        <v>4338</v>
      </c>
      <c r="BD130">
        <v>1</v>
      </c>
      <c r="BF130">
        <v>0</v>
      </c>
      <c r="BG130" t="s">
        <v>79</v>
      </c>
      <c r="BH130" t="s">
        <v>86</v>
      </c>
      <c r="BI130">
        <v>0</v>
      </c>
      <c r="BJ130">
        <v>1</v>
      </c>
      <c r="BK130" t="s">
        <v>407</v>
      </c>
      <c r="BL130">
        <v>0</v>
      </c>
      <c r="BM130" t="s">
        <v>82</v>
      </c>
      <c r="BN130">
        <v>0</v>
      </c>
      <c r="BO130" s="1">
        <v>123.25</v>
      </c>
      <c r="BS130" t="s">
        <v>408</v>
      </c>
      <c r="BT130">
        <v>1</v>
      </c>
      <c r="BU130">
        <v>0</v>
      </c>
      <c r="CG130">
        <v>0</v>
      </c>
      <c r="CI130" t="str">
        <f t="shared" si="7"/>
        <v/>
      </c>
      <c r="CU130" t="s">
        <v>713</v>
      </c>
    </row>
    <row r="131" spans="1:99">
      <c r="A131" t="s">
        <v>267</v>
      </c>
      <c r="B131">
        <v>0.22659075084999999</v>
      </c>
      <c r="C131">
        <v>1.74432672E-3</v>
      </c>
      <c r="D131">
        <v>1910092</v>
      </c>
      <c r="E131">
        <v>0</v>
      </c>
      <c r="F131">
        <v>1</v>
      </c>
      <c r="G131">
        <v>0.19082399999999999</v>
      </c>
      <c r="H131" s="2">
        <v>546.23999000000003</v>
      </c>
      <c r="I131" s="1">
        <v>546.24</v>
      </c>
      <c r="K131" t="s">
        <v>268</v>
      </c>
      <c r="L131" t="s">
        <v>108</v>
      </c>
      <c r="M131">
        <v>1</v>
      </c>
      <c r="N131">
        <v>1</v>
      </c>
      <c r="O131">
        <v>33.652531000000003</v>
      </c>
      <c r="P131">
        <v>1</v>
      </c>
      <c r="Q131">
        <v>5184</v>
      </c>
      <c r="R131">
        <v>5880</v>
      </c>
      <c r="S131">
        <v>5986</v>
      </c>
      <c r="T131">
        <v>0</v>
      </c>
      <c r="U131">
        <v>0</v>
      </c>
      <c r="V131" t="s">
        <v>92</v>
      </c>
      <c r="W131">
        <v>0</v>
      </c>
      <c r="X131" t="s">
        <v>75</v>
      </c>
      <c r="Y131">
        <v>0</v>
      </c>
      <c r="Z131" t="s">
        <v>85</v>
      </c>
      <c r="AA131">
        <v>50</v>
      </c>
      <c r="AB131" s="1">
        <v>14.5</v>
      </c>
      <c r="AC131">
        <v>0</v>
      </c>
      <c r="AD131">
        <v>0</v>
      </c>
      <c r="AG131">
        <v>18072</v>
      </c>
      <c r="AH131" t="s">
        <v>269</v>
      </c>
      <c r="AK131" t="s">
        <v>270</v>
      </c>
      <c r="AM131" t="s">
        <v>93</v>
      </c>
      <c r="AN131">
        <v>1</v>
      </c>
      <c r="AO131">
        <v>1</v>
      </c>
      <c r="AP131">
        <v>1</v>
      </c>
      <c r="AQ131">
        <v>0.28685300000000002</v>
      </c>
      <c r="AS131">
        <v>66839</v>
      </c>
      <c r="AT131">
        <v>0</v>
      </c>
      <c r="AU131">
        <v>30</v>
      </c>
      <c r="AV131">
        <v>1</v>
      </c>
      <c r="AX131">
        <v>1</v>
      </c>
      <c r="AY131">
        <v>0.32</v>
      </c>
      <c r="AZ131">
        <v>0.81724699999999995</v>
      </c>
      <c r="BA131" t="s">
        <v>77</v>
      </c>
      <c r="BB131" t="s">
        <v>78</v>
      </c>
      <c r="BC131">
        <v>62183</v>
      </c>
      <c r="BD131">
        <v>1</v>
      </c>
      <c r="BF131">
        <v>0</v>
      </c>
      <c r="BG131" t="s">
        <v>79</v>
      </c>
      <c r="BH131" t="s">
        <v>86</v>
      </c>
      <c r="BI131">
        <v>0</v>
      </c>
      <c r="BJ131">
        <v>1</v>
      </c>
      <c r="BK131" t="s">
        <v>271</v>
      </c>
      <c r="BL131">
        <v>0</v>
      </c>
      <c r="BM131" t="s">
        <v>82</v>
      </c>
      <c r="BN131">
        <v>0</v>
      </c>
      <c r="BO131" s="1">
        <v>45.52</v>
      </c>
      <c r="BS131" t="s">
        <v>272</v>
      </c>
      <c r="BT131">
        <v>1</v>
      </c>
      <c r="BU131">
        <v>0</v>
      </c>
      <c r="BV131" t="s">
        <v>677</v>
      </c>
      <c r="BX131" t="s">
        <v>606</v>
      </c>
      <c r="BY131">
        <v>43.93</v>
      </c>
      <c r="BZ131">
        <v>527.16</v>
      </c>
      <c r="CA131">
        <v>0</v>
      </c>
      <c r="CB131">
        <v>0</v>
      </c>
      <c r="CC131">
        <v>10500</v>
      </c>
      <c r="CD131">
        <v>100</v>
      </c>
      <c r="CE131">
        <v>0</v>
      </c>
      <c r="CF131">
        <v>0</v>
      </c>
      <c r="CG131">
        <v>0</v>
      </c>
      <c r="CH131">
        <v>0</v>
      </c>
      <c r="CI131">
        <f t="shared" si="7"/>
        <v>10500</v>
      </c>
      <c r="CJ131">
        <f>VLOOKUP(BV131,Demands!$B$1:$X$152,16,0)</f>
        <v>8841</v>
      </c>
      <c r="CK131">
        <f>VLOOKUP(BV131,Demands!$B$1:$X$152,17,0)</f>
        <v>656</v>
      </c>
      <c r="CL131">
        <f>VLOOKUP(BV131,Demands!$B$1:$X$152,18,0)</f>
        <v>40</v>
      </c>
      <c r="CM131">
        <f t="shared" ref="CM131:CM194" si="8">CK131+CL131</f>
        <v>696</v>
      </c>
      <c r="CN131">
        <v>62183</v>
      </c>
      <c r="CO131">
        <v>65.489999999999895</v>
      </c>
      <c r="CP131">
        <v>75.299999999999898</v>
      </c>
      <c r="CQ131">
        <v>75.599999999999895</v>
      </c>
      <c r="CR131">
        <v>72.129999999999896</v>
      </c>
      <c r="CS131">
        <v>54794</v>
      </c>
      <c r="CT131">
        <v>8758.1690139999901</v>
      </c>
      <c r="CU131" t="s">
        <v>709</v>
      </c>
    </row>
    <row r="132" spans="1:99">
      <c r="A132" t="s">
        <v>544</v>
      </c>
      <c r="B132">
        <v>7.4625421689999999E-2</v>
      </c>
      <c r="C132">
        <v>3.0172815999999998E-4</v>
      </c>
      <c r="D132">
        <v>1900581</v>
      </c>
      <c r="E132">
        <v>0</v>
      </c>
      <c r="F132">
        <v>0</v>
      </c>
      <c r="G132">
        <v>0.129137</v>
      </c>
      <c r="H132" s="2">
        <v>0</v>
      </c>
      <c r="M132">
        <v>3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112</v>
      </c>
      <c r="Y132">
        <v>0</v>
      </c>
      <c r="AA132">
        <v>187</v>
      </c>
      <c r="AC132">
        <v>1</v>
      </c>
      <c r="AD132">
        <v>1</v>
      </c>
      <c r="AF132" t="s">
        <v>112</v>
      </c>
      <c r="AG132">
        <v>0</v>
      </c>
      <c r="AN132">
        <v>0</v>
      </c>
      <c r="AO132">
        <v>0</v>
      </c>
      <c r="AQ132">
        <v>0.109098</v>
      </c>
      <c r="AR132">
        <v>0.10909802467</v>
      </c>
      <c r="AS132">
        <v>85004</v>
      </c>
      <c r="AT132">
        <v>0</v>
      </c>
      <c r="AU132">
        <v>1</v>
      </c>
      <c r="AX132">
        <v>1</v>
      </c>
      <c r="AY132">
        <v>0</v>
      </c>
      <c r="AZ132">
        <v>0</v>
      </c>
      <c r="BB132" t="s">
        <v>198</v>
      </c>
      <c r="BC132">
        <v>25</v>
      </c>
      <c r="BD132">
        <v>0</v>
      </c>
      <c r="BE132" t="s">
        <v>112</v>
      </c>
      <c r="BF132">
        <v>1</v>
      </c>
      <c r="BI132">
        <v>0</v>
      </c>
      <c r="BJ132">
        <v>0</v>
      </c>
      <c r="BM132" t="s">
        <v>200</v>
      </c>
      <c r="BN132">
        <v>0</v>
      </c>
      <c r="BT132">
        <v>0</v>
      </c>
      <c r="BU132">
        <v>0</v>
      </c>
      <c r="CG132">
        <v>0</v>
      </c>
      <c r="CI132" t="str">
        <f t="shared" si="7"/>
        <v/>
      </c>
    </row>
    <row r="133" spans="1:99">
      <c r="A133" t="s">
        <v>263</v>
      </c>
      <c r="B133">
        <v>0.38670090062000001</v>
      </c>
      <c r="C133">
        <v>3.2746109000000002E-3</v>
      </c>
      <c r="D133">
        <v>1910247</v>
      </c>
      <c r="E133">
        <v>0</v>
      </c>
      <c r="F133">
        <v>1</v>
      </c>
      <c r="G133">
        <v>7.3835999999999999E-2</v>
      </c>
      <c r="H133" s="2">
        <v>497.35998499999999</v>
      </c>
      <c r="I133" s="1">
        <v>497.36</v>
      </c>
      <c r="M133">
        <v>1</v>
      </c>
      <c r="N133">
        <v>1</v>
      </c>
      <c r="O133">
        <v>0</v>
      </c>
      <c r="P133">
        <v>1</v>
      </c>
      <c r="Q133">
        <v>186</v>
      </c>
      <c r="R133">
        <v>375</v>
      </c>
      <c r="S133">
        <v>96</v>
      </c>
      <c r="T133">
        <v>1</v>
      </c>
      <c r="U133">
        <v>0</v>
      </c>
      <c r="V133" t="s">
        <v>92</v>
      </c>
      <c r="X133" t="s">
        <v>75</v>
      </c>
      <c r="Y133">
        <v>1</v>
      </c>
      <c r="AA133">
        <v>48</v>
      </c>
      <c r="AC133">
        <v>0</v>
      </c>
      <c r="AD133">
        <v>0</v>
      </c>
      <c r="AG133">
        <v>1414</v>
      </c>
      <c r="AH133" t="s">
        <v>85</v>
      </c>
      <c r="AJ133" t="s">
        <v>194</v>
      </c>
      <c r="AK133" t="s">
        <v>219</v>
      </c>
      <c r="AN133">
        <v>0</v>
      </c>
      <c r="AO133">
        <v>0</v>
      </c>
      <c r="AQ133">
        <v>0.13154199999999999</v>
      </c>
      <c r="AS133">
        <v>96919</v>
      </c>
      <c r="AT133">
        <v>0</v>
      </c>
      <c r="AU133">
        <v>28</v>
      </c>
      <c r="AX133">
        <v>1</v>
      </c>
      <c r="AY133">
        <v>0.37</v>
      </c>
      <c r="AZ133">
        <v>0.51317100000000004</v>
      </c>
      <c r="BA133" t="s">
        <v>77</v>
      </c>
      <c r="BB133" t="s">
        <v>94</v>
      </c>
      <c r="BC133">
        <v>6379</v>
      </c>
      <c r="BD133">
        <v>1</v>
      </c>
      <c r="BE133" t="s">
        <v>74</v>
      </c>
      <c r="BF133">
        <v>0</v>
      </c>
      <c r="BG133" t="s">
        <v>95</v>
      </c>
      <c r="BH133" t="s">
        <v>177</v>
      </c>
      <c r="BI133">
        <v>0</v>
      </c>
      <c r="BJ133">
        <v>1</v>
      </c>
      <c r="BK133" t="s">
        <v>195</v>
      </c>
      <c r="BM133" t="s">
        <v>121</v>
      </c>
      <c r="BN133">
        <v>0</v>
      </c>
      <c r="BO133" s="1">
        <v>41.45</v>
      </c>
      <c r="BP133" s="1">
        <v>2.2999999999999998</v>
      </c>
      <c r="BQ133" t="s">
        <v>98</v>
      </c>
      <c r="BS133" t="s">
        <v>196</v>
      </c>
      <c r="BT133">
        <v>1</v>
      </c>
      <c r="BU133">
        <v>0</v>
      </c>
      <c r="CG133">
        <v>0</v>
      </c>
      <c r="CI133" t="str">
        <f t="shared" si="7"/>
        <v/>
      </c>
    </row>
    <row r="134" spans="1:99">
      <c r="A134" t="s">
        <v>193</v>
      </c>
      <c r="B134">
        <v>0.57340986607</v>
      </c>
      <c r="C134">
        <v>1.4861543500000001E-3</v>
      </c>
      <c r="D134">
        <v>1910096</v>
      </c>
      <c r="E134">
        <v>0</v>
      </c>
      <c r="F134">
        <v>1</v>
      </c>
      <c r="G134">
        <v>0.346501</v>
      </c>
      <c r="H134" s="2">
        <v>497.35998499999999</v>
      </c>
      <c r="I134" s="1">
        <v>497.36</v>
      </c>
      <c r="M134">
        <v>1</v>
      </c>
      <c r="N134">
        <v>1</v>
      </c>
      <c r="O134">
        <v>0</v>
      </c>
      <c r="P134">
        <v>1</v>
      </c>
      <c r="Q134">
        <v>1590</v>
      </c>
      <c r="R134">
        <v>3644</v>
      </c>
      <c r="S134">
        <v>733</v>
      </c>
      <c r="T134">
        <v>1</v>
      </c>
      <c r="U134">
        <v>0</v>
      </c>
      <c r="V134" t="s">
        <v>92</v>
      </c>
      <c r="X134" t="s">
        <v>75</v>
      </c>
      <c r="Y134">
        <v>1</v>
      </c>
      <c r="AA134">
        <v>21</v>
      </c>
      <c r="AC134">
        <v>0</v>
      </c>
      <c r="AD134">
        <v>0</v>
      </c>
      <c r="AG134">
        <v>6661</v>
      </c>
      <c r="AH134" t="s">
        <v>85</v>
      </c>
      <c r="AJ134" t="s">
        <v>194</v>
      </c>
      <c r="AK134" t="s">
        <v>154</v>
      </c>
      <c r="AN134">
        <v>0</v>
      </c>
      <c r="AO134">
        <v>0</v>
      </c>
      <c r="AQ134">
        <v>0.238703</v>
      </c>
      <c r="AS134">
        <v>81087</v>
      </c>
      <c r="AT134">
        <v>0</v>
      </c>
      <c r="AU134">
        <v>33</v>
      </c>
      <c r="AX134">
        <v>1</v>
      </c>
      <c r="AY134">
        <v>0.37</v>
      </c>
      <c r="AZ134">
        <v>0.61336599999999997</v>
      </c>
      <c r="BA134" t="s">
        <v>77</v>
      </c>
      <c r="BB134" t="s">
        <v>78</v>
      </c>
      <c r="BC134">
        <v>12632</v>
      </c>
      <c r="BD134">
        <v>1</v>
      </c>
      <c r="BE134" t="s">
        <v>74</v>
      </c>
      <c r="BF134">
        <v>0</v>
      </c>
      <c r="BG134" t="s">
        <v>95</v>
      </c>
      <c r="BH134" t="s">
        <v>177</v>
      </c>
      <c r="BI134">
        <v>0</v>
      </c>
      <c r="BJ134">
        <v>1</v>
      </c>
      <c r="BK134" t="s">
        <v>195</v>
      </c>
      <c r="BM134" t="s">
        <v>121</v>
      </c>
      <c r="BN134">
        <v>0</v>
      </c>
      <c r="BO134" s="1">
        <v>41.45</v>
      </c>
      <c r="BP134" s="1">
        <v>2.2999999999999998</v>
      </c>
      <c r="BQ134" t="s">
        <v>98</v>
      </c>
      <c r="BS134" t="s">
        <v>196</v>
      </c>
      <c r="BT134">
        <v>1</v>
      </c>
      <c r="BU134">
        <v>0</v>
      </c>
      <c r="CG134">
        <v>0</v>
      </c>
      <c r="CI134" t="str">
        <f t="shared" si="7"/>
        <v/>
      </c>
    </row>
    <row r="135" spans="1:99">
      <c r="A135" t="s">
        <v>218</v>
      </c>
      <c r="B135">
        <v>0.25850708356000002</v>
      </c>
      <c r="C135">
        <v>1.6482148999999999E-3</v>
      </c>
      <c r="D135">
        <v>1910250</v>
      </c>
      <c r="E135">
        <v>0</v>
      </c>
      <c r="F135">
        <v>1</v>
      </c>
      <c r="G135">
        <v>0.135351</v>
      </c>
      <c r="H135" s="2">
        <v>497.35998499999999</v>
      </c>
      <c r="I135" s="1">
        <v>497.36</v>
      </c>
      <c r="M135">
        <v>1</v>
      </c>
      <c r="N135">
        <v>1</v>
      </c>
      <c r="O135">
        <v>0</v>
      </c>
      <c r="P135">
        <v>1</v>
      </c>
      <c r="Q135">
        <v>297</v>
      </c>
      <c r="R135">
        <v>1021</v>
      </c>
      <c r="S135">
        <v>218</v>
      </c>
      <c r="T135">
        <v>1</v>
      </c>
      <c r="U135">
        <v>0</v>
      </c>
      <c r="V135" t="s">
        <v>92</v>
      </c>
      <c r="X135" t="s">
        <v>75</v>
      </c>
      <c r="Y135">
        <v>1</v>
      </c>
      <c r="AA135">
        <v>29</v>
      </c>
      <c r="AC135">
        <v>0</v>
      </c>
      <c r="AD135">
        <v>0</v>
      </c>
      <c r="AG135">
        <v>2497</v>
      </c>
      <c r="AH135" t="s">
        <v>85</v>
      </c>
      <c r="AJ135" t="s">
        <v>194</v>
      </c>
      <c r="AK135" t="s">
        <v>219</v>
      </c>
      <c r="AN135">
        <v>0</v>
      </c>
      <c r="AO135">
        <v>0</v>
      </c>
      <c r="AQ135">
        <v>0.11894299999999999</v>
      </c>
      <c r="AS135">
        <v>97264</v>
      </c>
      <c r="AT135">
        <v>0</v>
      </c>
      <c r="AU135">
        <v>34</v>
      </c>
      <c r="AX135">
        <v>0</v>
      </c>
      <c r="AY135">
        <v>0.37</v>
      </c>
      <c r="AZ135">
        <v>0.511351</v>
      </c>
      <c r="BA135" t="s">
        <v>77</v>
      </c>
      <c r="BB135" t="s">
        <v>94</v>
      </c>
      <c r="BC135">
        <v>9154</v>
      </c>
      <c r="BD135">
        <v>1</v>
      </c>
      <c r="BE135" t="s">
        <v>74</v>
      </c>
      <c r="BF135">
        <v>0</v>
      </c>
      <c r="BG135" t="s">
        <v>95</v>
      </c>
      <c r="BH135" t="s">
        <v>177</v>
      </c>
      <c r="BI135">
        <v>0.33333299999999999</v>
      </c>
      <c r="BJ135">
        <v>1</v>
      </c>
      <c r="BK135" t="s">
        <v>195</v>
      </c>
      <c r="BM135" t="s">
        <v>121</v>
      </c>
      <c r="BN135">
        <v>3</v>
      </c>
      <c r="BO135" s="1">
        <v>41.45</v>
      </c>
      <c r="BP135" s="1">
        <v>2.2999999999999998</v>
      </c>
      <c r="BQ135" t="s">
        <v>98</v>
      </c>
      <c r="BS135" t="s">
        <v>196</v>
      </c>
      <c r="BT135">
        <v>1</v>
      </c>
      <c r="BU135">
        <v>1</v>
      </c>
      <c r="CG135">
        <v>0</v>
      </c>
      <c r="CI135" t="str">
        <f t="shared" si="7"/>
        <v/>
      </c>
    </row>
    <row r="136" spans="1:99">
      <c r="A136" t="s">
        <v>244</v>
      </c>
      <c r="B136">
        <v>0.80068099705999995</v>
      </c>
      <c r="C136">
        <v>3.0192544499999998E-3</v>
      </c>
      <c r="D136">
        <v>1910255</v>
      </c>
      <c r="E136">
        <v>0</v>
      </c>
      <c r="F136">
        <v>1</v>
      </c>
      <c r="G136">
        <v>0.186</v>
      </c>
      <c r="H136" s="2">
        <v>497.35998499999999</v>
      </c>
      <c r="I136" s="1">
        <v>497.36</v>
      </c>
      <c r="M136">
        <v>1</v>
      </c>
      <c r="N136">
        <v>1</v>
      </c>
      <c r="O136">
        <v>0</v>
      </c>
      <c r="P136">
        <v>1</v>
      </c>
      <c r="Q136">
        <v>425</v>
      </c>
      <c r="R136">
        <v>2754</v>
      </c>
      <c r="S136">
        <v>317</v>
      </c>
      <c r="T136">
        <v>1</v>
      </c>
      <c r="U136">
        <v>0</v>
      </c>
      <c r="V136" t="s">
        <v>92</v>
      </c>
      <c r="X136" t="s">
        <v>75</v>
      </c>
      <c r="Y136">
        <v>1</v>
      </c>
      <c r="AA136">
        <v>37</v>
      </c>
      <c r="AC136">
        <v>0</v>
      </c>
      <c r="AD136">
        <v>0</v>
      </c>
      <c r="AG136">
        <v>4948</v>
      </c>
      <c r="AH136" t="s">
        <v>85</v>
      </c>
      <c r="AJ136" t="s">
        <v>194</v>
      </c>
      <c r="AK136" t="s">
        <v>219</v>
      </c>
      <c r="AN136">
        <v>0</v>
      </c>
      <c r="AO136">
        <v>0</v>
      </c>
      <c r="AQ136">
        <v>8.5892999999999997E-2</v>
      </c>
      <c r="AS136">
        <v>115600</v>
      </c>
      <c r="AT136">
        <v>0</v>
      </c>
      <c r="AU136">
        <v>35</v>
      </c>
      <c r="AX136">
        <v>1</v>
      </c>
      <c r="AY136">
        <v>0.37</v>
      </c>
      <c r="AZ136">
        <v>0.43024200000000001</v>
      </c>
      <c r="BA136" t="s">
        <v>77</v>
      </c>
      <c r="BB136" t="s">
        <v>94</v>
      </c>
      <c r="BC136">
        <v>3845</v>
      </c>
      <c r="BD136">
        <v>1</v>
      </c>
      <c r="BE136" t="s">
        <v>74</v>
      </c>
      <c r="BF136">
        <v>0</v>
      </c>
      <c r="BG136" t="s">
        <v>95</v>
      </c>
      <c r="BH136" t="s">
        <v>177</v>
      </c>
      <c r="BI136">
        <v>0</v>
      </c>
      <c r="BJ136">
        <v>1</v>
      </c>
      <c r="BK136" t="s">
        <v>195</v>
      </c>
      <c r="BM136" t="s">
        <v>121</v>
      </c>
      <c r="BN136">
        <v>0</v>
      </c>
      <c r="BO136" s="1">
        <v>41.45</v>
      </c>
      <c r="BP136" s="1">
        <v>2.2999999999999998</v>
      </c>
      <c r="BQ136" t="s">
        <v>98</v>
      </c>
      <c r="BS136" t="s">
        <v>196</v>
      </c>
      <c r="BT136">
        <v>1</v>
      </c>
      <c r="BU136">
        <v>0</v>
      </c>
      <c r="CG136">
        <v>0</v>
      </c>
      <c r="CI136" t="str">
        <f t="shared" si="7"/>
        <v/>
      </c>
    </row>
    <row r="137" spans="1:99">
      <c r="A137" t="s">
        <v>356</v>
      </c>
      <c r="B137">
        <v>0.2271070385</v>
      </c>
      <c r="C137">
        <v>3.7174123999999999E-4</v>
      </c>
      <c r="D137">
        <v>1910191</v>
      </c>
      <c r="E137">
        <v>10</v>
      </c>
      <c r="F137">
        <v>1</v>
      </c>
      <c r="G137">
        <v>0.16486999999999999</v>
      </c>
      <c r="H137" s="2">
        <v>976.97997999999995</v>
      </c>
      <c r="I137" s="1">
        <v>976.98</v>
      </c>
      <c r="M137">
        <v>1</v>
      </c>
      <c r="N137">
        <v>2</v>
      </c>
      <c r="O137">
        <v>32.038753999999997</v>
      </c>
      <c r="P137">
        <v>1</v>
      </c>
      <c r="Q137">
        <v>1179</v>
      </c>
      <c r="R137">
        <v>2234</v>
      </c>
      <c r="S137">
        <v>795</v>
      </c>
      <c r="T137">
        <v>0</v>
      </c>
      <c r="U137">
        <v>0</v>
      </c>
      <c r="V137" t="s">
        <v>92</v>
      </c>
      <c r="X137" t="s">
        <v>75</v>
      </c>
      <c r="Y137">
        <v>1</v>
      </c>
      <c r="AA137">
        <v>79</v>
      </c>
      <c r="AB137" s="1">
        <v>51.23</v>
      </c>
      <c r="AC137">
        <v>0</v>
      </c>
      <c r="AD137">
        <v>0</v>
      </c>
      <c r="AG137">
        <v>4091</v>
      </c>
      <c r="AN137">
        <v>0</v>
      </c>
      <c r="AO137">
        <v>0</v>
      </c>
      <c r="AQ137">
        <v>0.28819400000000001</v>
      </c>
      <c r="AS137">
        <v>54978</v>
      </c>
      <c r="AT137">
        <v>0</v>
      </c>
      <c r="AU137">
        <v>26</v>
      </c>
      <c r="AV137">
        <v>1</v>
      </c>
      <c r="AX137">
        <v>1</v>
      </c>
      <c r="AY137">
        <v>0.31</v>
      </c>
      <c r="AZ137">
        <v>1.7770379999999999</v>
      </c>
      <c r="BA137" t="s">
        <v>124</v>
      </c>
      <c r="BB137" t="s">
        <v>78</v>
      </c>
      <c r="BC137">
        <v>18372</v>
      </c>
      <c r="BD137">
        <v>1</v>
      </c>
      <c r="BE137" t="s">
        <v>74</v>
      </c>
      <c r="BF137">
        <v>0</v>
      </c>
      <c r="BG137" t="s">
        <v>95</v>
      </c>
      <c r="BH137" t="s">
        <v>177</v>
      </c>
      <c r="BI137">
        <v>0</v>
      </c>
      <c r="BJ137">
        <v>0</v>
      </c>
      <c r="BM137" t="s">
        <v>82</v>
      </c>
      <c r="BN137">
        <v>0</v>
      </c>
      <c r="BO137" s="1">
        <v>162.83000000000001</v>
      </c>
      <c r="BP137" s="1">
        <v>3.1</v>
      </c>
      <c r="BQ137" t="s">
        <v>98</v>
      </c>
      <c r="BS137" t="s">
        <v>357</v>
      </c>
      <c r="BT137">
        <v>1</v>
      </c>
      <c r="BU137">
        <v>0</v>
      </c>
      <c r="BV137" t="s">
        <v>668</v>
      </c>
      <c r="BX137" t="s">
        <v>606</v>
      </c>
      <c r="BY137">
        <v>81.400000000000006</v>
      </c>
      <c r="BZ137">
        <v>976.8</v>
      </c>
      <c r="CA137">
        <v>1818</v>
      </c>
      <c r="CB137">
        <v>78.03</v>
      </c>
      <c r="CC137">
        <v>410</v>
      </c>
      <c r="CD137">
        <v>17.600000000000001</v>
      </c>
      <c r="CE137">
        <v>0</v>
      </c>
      <c r="CF137">
        <v>0</v>
      </c>
      <c r="CG137">
        <v>102</v>
      </c>
      <c r="CH137">
        <v>4.38</v>
      </c>
      <c r="CI137">
        <f t="shared" si="7"/>
        <v>2330</v>
      </c>
      <c r="CJ137">
        <f>VLOOKUP(BV137,Demands!$B$1:$X$152,16,0)</f>
        <v>2130</v>
      </c>
      <c r="CK137">
        <f>VLOOKUP(BV137,Demands!$B$1:$X$152,17,0)</f>
        <v>137</v>
      </c>
      <c r="CL137">
        <f>VLOOKUP(BV137,Demands!$B$1:$X$152,18,0)</f>
        <v>32</v>
      </c>
      <c r="CM137">
        <f t="shared" si="8"/>
        <v>169</v>
      </c>
      <c r="CN137">
        <v>18361</v>
      </c>
      <c r="CO137">
        <v>95.9</v>
      </c>
      <c r="CP137">
        <v>96.599999999999895</v>
      </c>
      <c r="CQ137">
        <v>96.5</v>
      </c>
      <c r="CR137">
        <v>96.329999999999899</v>
      </c>
      <c r="CS137">
        <v>59348</v>
      </c>
      <c r="CT137">
        <v>18361</v>
      </c>
      <c r="CU137" t="s">
        <v>713</v>
      </c>
    </row>
    <row r="138" spans="1:99">
      <c r="A138" t="s">
        <v>466</v>
      </c>
      <c r="B138">
        <v>5.3125986999999998E-3</v>
      </c>
      <c r="C138">
        <v>1.7337E-6</v>
      </c>
      <c r="D138">
        <v>1900537</v>
      </c>
      <c r="E138">
        <v>0</v>
      </c>
      <c r="F138">
        <v>0</v>
      </c>
      <c r="G138">
        <v>0.11831700000000001</v>
      </c>
      <c r="H138" s="2">
        <v>0</v>
      </c>
      <c r="M138">
        <v>3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112</v>
      </c>
      <c r="Y138">
        <v>0</v>
      </c>
      <c r="AA138">
        <v>128</v>
      </c>
      <c r="AC138">
        <v>1</v>
      </c>
      <c r="AD138">
        <v>1</v>
      </c>
      <c r="AF138" t="s">
        <v>112</v>
      </c>
      <c r="AG138">
        <v>0</v>
      </c>
      <c r="AN138">
        <v>0</v>
      </c>
      <c r="AO138">
        <v>0</v>
      </c>
      <c r="AQ138">
        <v>3.5629000000000001E-2</v>
      </c>
      <c r="AR138">
        <v>3.5629454999999997E-2</v>
      </c>
      <c r="AS138">
        <v>100227</v>
      </c>
      <c r="AT138">
        <v>0</v>
      </c>
      <c r="AU138">
        <v>30</v>
      </c>
      <c r="AX138">
        <v>1</v>
      </c>
      <c r="AY138">
        <v>0</v>
      </c>
      <c r="AZ138">
        <v>0</v>
      </c>
      <c r="BB138" t="s">
        <v>198</v>
      </c>
      <c r="BC138">
        <v>60</v>
      </c>
      <c r="BD138">
        <v>0</v>
      </c>
      <c r="BE138" t="s">
        <v>112</v>
      </c>
      <c r="BF138">
        <v>1</v>
      </c>
      <c r="BI138">
        <v>0</v>
      </c>
      <c r="BJ138">
        <v>0</v>
      </c>
      <c r="BM138" t="s">
        <v>200</v>
      </c>
      <c r="BN138">
        <v>0</v>
      </c>
      <c r="BT138">
        <v>0</v>
      </c>
      <c r="BU138">
        <v>0</v>
      </c>
      <c r="CG138">
        <v>0</v>
      </c>
      <c r="CI138" t="str">
        <f t="shared" si="7"/>
        <v/>
      </c>
    </row>
    <row r="139" spans="1:99">
      <c r="A139" t="s">
        <v>482</v>
      </c>
      <c r="B139">
        <v>1.229065903E-2</v>
      </c>
      <c r="C139">
        <v>6.7870999999999998E-6</v>
      </c>
      <c r="D139">
        <v>1900677</v>
      </c>
      <c r="E139">
        <v>0</v>
      </c>
      <c r="F139">
        <v>0</v>
      </c>
      <c r="G139">
        <v>0.122276</v>
      </c>
      <c r="H139" s="2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112</v>
      </c>
      <c r="Y139">
        <v>0</v>
      </c>
      <c r="AA139">
        <v>140</v>
      </c>
      <c r="AC139">
        <v>1</v>
      </c>
      <c r="AD139">
        <v>1</v>
      </c>
      <c r="AF139" t="s">
        <v>112</v>
      </c>
      <c r="AG139">
        <v>0</v>
      </c>
      <c r="AN139">
        <v>0</v>
      </c>
      <c r="AO139">
        <v>0</v>
      </c>
      <c r="AQ139">
        <v>0.15789500000000001</v>
      </c>
      <c r="AR139">
        <v>0.15789473057</v>
      </c>
      <c r="AS139">
        <v>60952</v>
      </c>
      <c r="AT139">
        <v>0</v>
      </c>
      <c r="AU139">
        <v>31</v>
      </c>
      <c r="AX139">
        <v>1</v>
      </c>
      <c r="AY139">
        <v>0</v>
      </c>
      <c r="AZ139">
        <v>0</v>
      </c>
      <c r="BB139" t="s">
        <v>198</v>
      </c>
      <c r="BC139">
        <v>100</v>
      </c>
      <c r="BD139">
        <v>0</v>
      </c>
      <c r="BE139" t="s">
        <v>112</v>
      </c>
      <c r="BF139">
        <v>1</v>
      </c>
      <c r="BI139">
        <v>0</v>
      </c>
      <c r="BJ139">
        <v>0</v>
      </c>
      <c r="BM139" t="s">
        <v>200</v>
      </c>
      <c r="BN139">
        <v>0</v>
      </c>
      <c r="BS139" t="s">
        <v>483</v>
      </c>
      <c r="BT139">
        <v>1</v>
      </c>
      <c r="BU139">
        <v>0</v>
      </c>
      <c r="CG139">
        <v>0</v>
      </c>
      <c r="CI139" t="str">
        <f t="shared" si="7"/>
        <v/>
      </c>
    </row>
    <row r="140" spans="1:99">
      <c r="A140" t="s">
        <v>365</v>
      </c>
      <c r="B140">
        <v>0.21320511441000001</v>
      </c>
      <c r="C140">
        <v>4.9192677999999998E-4</v>
      </c>
      <c r="D140">
        <v>1910101</v>
      </c>
      <c r="E140">
        <v>37</v>
      </c>
      <c r="F140">
        <v>1</v>
      </c>
      <c r="G140">
        <v>0.170016</v>
      </c>
      <c r="H140" s="2">
        <v>849.90002400000003</v>
      </c>
      <c r="I140" s="1">
        <v>849.9</v>
      </c>
      <c r="M140">
        <v>1</v>
      </c>
      <c r="N140">
        <v>2</v>
      </c>
      <c r="O140">
        <v>39.116782999999998</v>
      </c>
      <c r="P140">
        <v>1</v>
      </c>
      <c r="Q140">
        <v>914</v>
      </c>
      <c r="R140">
        <v>2855</v>
      </c>
      <c r="S140">
        <v>969</v>
      </c>
      <c r="T140">
        <v>1</v>
      </c>
      <c r="U140">
        <v>0</v>
      </c>
      <c r="V140" t="s">
        <v>92</v>
      </c>
      <c r="X140" t="s">
        <v>75</v>
      </c>
      <c r="Y140">
        <v>1</v>
      </c>
      <c r="AA140">
        <v>83</v>
      </c>
      <c r="AB140" s="1">
        <v>51.65</v>
      </c>
      <c r="AC140">
        <v>0</v>
      </c>
      <c r="AD140">
        <v>0</v>
      </c>
      <c r="AG140">
        <v>5516</v>
      </c>
      <c r="AH140" t="s">
        <v>153</v>
      </c>
      <c r="AI140" t="s">
        <v>153</v>
      </c>
      <c r="AJ140" t="s">
        <v>153</v>
      </c>
      <c r="AK140" t="s">
        <v>153</v>
      </c>
      <c r="AN140">
        <v>0</v>
      </c>
      <c r="AO140">
        <v>0</v>
      </c>
      <c r="AQ140">
        <v>0.16569999999999999</v>
      </c>
      <c r="AS140">
        <v>70251</v>
      </c>
      <c r="AT140">
        <v>1</v>
      </c>
      <c r="AU140">
        <v>32</v>
      </c>
      <c r="AX140">
        <v>1</v>
      </c>
      <c r="AY140">
        <v>0.36</v>
      </c>
      <c r="AZ140">
        <v>1.209805</v>
      </c>
      <c r="BA140" t="s">
        <v>77</v>
      </c>
      <c r="BB140" t="s">
        <v>78</v>
      </c>
      <c r="BC140">
        <v>22492</v>
      </c>
      <c r="BD140">
        <v>1</v>
      </c>
      <c r="BE140" t="s">
        <v>112</v>
      </c>
      <c r="BF140">
        <v>0</v>
      </c>
      <c r="BG140" t="s">
        <v>95</v>
      </c>
      <c r="BH140" t="s">
        <v>177</v>
      </c>
      <c r="BI140">
        <v>0</v>
      </c>
      <c r="BJ140">
        <v>1</v>
      </c>
      <c r="BK140" t="s">
        <v>120</v>
      </c>
      <c r="BM140" t="s">
        <v>121</v>
      </c>
      <c r="BN140">
        <v>0</v>
      </c>
      <c r="BO140" s="1">
        <v>141.65</v>
      </c>
      <c r="BP140" s="1">
        <v>2.5</v>
      </c>
      <c r="BQ140" t="s">
        <v>98</v>
      </c>
      <c r="BS140" t="s">
        <v>366</v>
      </c>
      <c r="BT140">
        <v>1</v>
      </c>
      <c r="BU140">
        <v>0</v>
      </c>
      <c r="BV140" t="s">
        <v>365</v>
      </c>
      <c r="BX140" t="s">
        <v>608</v>
      </c>
      <c r="BY140">
        <v>68.400000000000006</v>
      </c>
      <c r="BZ140">
        <v>820.8</v>
      </c>
      <c r="CA140">
        <v>754</v>
      </c>
      <c r="CB140">
        <v>34.969999999999899</v>
      </c>
      <c r="CC140">
        <v>1402</v>
      </c>
      <c r="CD140">
        <v>65.03</v>
      </c>
      <c r="CE140">
        <v>0</v>
      </c>
      <c r="CF140">
        <v>0</v>
      </c>
      <c r="CG140">
        <v>0</v>
      </c>
      <c r="CH140">
        <v>0</v>
      </c>
      <c r="CI140">
        <f t="shared" si="7"/>
        <v>2156</v>
      </c>
      <c r="CJ140">
        <f>VLOOKUP(BV140,Demands!$B$1:$X$152,16,0)</f>
        <v>1765</v>
      </c>
      <c r="CK140">
        <f>VLOOKUP(BV140,Demands!$B$1:$X$152,17,0)</f>
        <v>97</v>
      </c>
      <c r="CL140">
        <f>VLOOKUP(BV140,Demands!$B$1:$X$152,18,0)</f>
        <v>0</v>
      </c>
      <c r="CM140">
        <f t="shared" si="8"/>
        <v>97</v>
      </c>
      <c r="CN140">
        <v>25605</v>
      </c>
      <c r="CO140">
        <v>65</v>
      </c>
      <c r="CP140">
        <v>67</v>
      </c>
      <c r="CQ140">
        <v>72</v>
      </c>
      <c r="CR140">
        <v>68</v>
      </c>
      <c r="CT140">
        <v>13476.315790000001</v>
      </c>
      <c r="CU140" t="s">
        <v>727</v>
      </c>
    </row>
    <row r="141" spans="1:99">
      <c r="A141" t="s">
        <v>430</v>
      </c>
      <c r="B141">
        <v>0.14596533778000001</v>
      </c>
      <c r="C141">
        <v>4.4898912000000002E-4</v>
      </c>
      <c r="D141">
        <v>1910103</v>
      </c>
      <c r="E141">
        <v>0</v>
      </c>
      <c r="F141">
        <v>1</v>
      </c>
      <c r="G141">
        <v>0.17673700000000001</v>
      </c>
      <c r="H141" s="2">
        <v>563.76000999999997</v>
      </c>
      <c r="I141" s="1">
        <v>563.76</v>
      </c>
      <c r="J141" s="1">
        <v>10.62</v>
      </c>
      <c r="M141">
        <v>1</v>
      </c>
      <c r="N141">
        <v>2</v>
      </c>
      <c r="O141">
        <v>0</v>
      </c>
      <c r="P141">
        <v>1</v>
      </c>
      <c r="Q141">
        <v>479</v>
      </c>
      <c r="R141">
        <v>612</v>
      </c>
      <c r="S141">
        <v>365</v>
      </c>
      <c r="T141">
        <v>0</v>
      </c>
      <c r="U141">
        <v>0</v>
      </c>
      <c r="V141" t="s">
        <v>92</v>
      </c>
      <c r="X141" t="s">
        <v>75</v>
      </c>
      <c r="Y141">
        <v>1</v>
      </c>
      <c r="AA141">
        <v>108</v>
      </c>
      <c r="AB141" s="1">
        <v>38.700000000000003</v>
      </c>
      <c r="AC141">
        <v>0</v>
      </c>
      <c r="AD141">
        <v>0</v>
      </c>
      <c r="AG141">
        <v>1977</v>
      </c>
      <c r="AL141">
        <v>1</v>
      </c>
      <c r="AN141">
        <v>0</v>
      </c>
      <c r="AO141">
        <v>0</v>
      </c>
      <c r="AQ141">
        <v>0.242286</v>
      </c>
      <c r="AS141">
        <v>69260</v>
      </c>
      <c r="AT141">
        <v>0</v>
      </c>
      <c r="AU141">
        <v>34</v>
      </c>
      <c r="AX141">
        <v>0</v>
      </c>
      <c r="AY141">
        <v>0.52</v>
      </c>
      <c r="AZ141">
        <v>0.81397600000000003</v>
      </c>
      <c r="BA141" t="s">
        <v>77</v>
      </c>
      <c r="BB141" t="s">
        <v>94</v>
      </c>
      <c r="BC141">
        <v>5528</v>
      </c>
      <c r="BD141">
        <v>1</v>
      </c>
      <c r="BE141" t="s">
        <v>112</v>
      </c>
      <c r="BF141">
        <v>0</v>
      </c>
      <c r="BG141" t="s">
        <v>79</v>
      </c>
      <c r="BH141" t="s">
        <v>431</v>
      </c>
      <c r="BI141">
        <v>0.75</v>
      </c>
      <c r="BJ141">
        <v>0</v>
      </c>
      <c r="BM141" t="s">
        <v>229</v>
      </c>
      <c r="BN141">
        <v>4</v>
      </c>
      <c r="BO141" s="1">
        <v>93.96</v>
      </c>
      <c r="BS141" t="s">
        <v>432</v>
      </c>
      <c r="BT141">
        <v>1</v>
      </c>
      <c r="BU141">
        <v>3</v>
      </c>
      <c r="CG141">
        <v>0</v>
      </c>
      <c r="CI141" t="str">
        <f t="shared" si="7"/>
        <v/>
      </c>
    </row>
    <row r="142" spans="1:99">
      <c r="A142" t="s">
        <v>516</v>
      </c>
      <c r="B142">
        <v>6.3865587999999999E-3</v>
      </c>
      <c r="C142">
        <v>2.5491400000000001E-6</v>
      </c>
      <c r="D142">
        <v>1900946</v>
      </c>
      <c r="E142">
        <v>0</v>
      </c>
      <c r="F142">
        <v>0</v>
      </c>
      <c r="G142">
        <v>0.204961</v>
      </c>
      <c r="H142" s="2">
        <v>0</v>
      </c>
      <c r="M142">
        <v>3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74</v>
      </c>
      <c r="Y142">
        <v>0</v>
      </c>
      <c r="AA142">
        <v>167</v>
      </c>
      <c r="AC142">
        <v>0</v>
      </c>
      <c r="AD142">
        <v>1</v>
      </c>
      <c r="AE142">
        <v>1</v>
      </c>
      <c r="AF142" t="s">
        <v>74</v>
      </c>
      <c r="AG142">
        <v>0</v>
      </c>
      <c r="AN142">
        <v>0</v>
      </c>
      <c r="AO142">
        <v>0</v>
      </c>
      <c r="AQ142">
        <v>4.9194000000000002E-2</v>
      </c>
      <c r="AR142">
        <v>4.9194231629000003E-2</v>
      </c>
      <c r="AS142">
        <v>74703</v>
      </c>
      <c r="AT142">
        <v>0</v>
      </c>
      <c r="AU142">
        <v>38</v>
      </c>
      <c r="AX142">
        <v>1</v>
      </c>
      <c r="AY142">
        <v>0</v>
      </c>
      <c r="AZ142">
        <v>0</v>
      </c>
      <c r="BB142" t="s">
        <v>198</v>
      </c>
      <c r="BC142">
        <v>104</v>
      </c>
      <c r="BD142">
        <v>0</v>
      </c>
      <c r="BE142" t="s">
        <v>74</v>
      </c>
      <c r="BF142">
        <v>1</v>
      </c>
      <c r="BI142">
        <v>0</v>
      </c>
      <c r="BJ142">
        <v>0</v>
      </c>
      <c r="BM142" t="s">
        <v>200</v>
      </c>
      <c r="BN142">
        <v>0</v>
      </c>
      <c r="BT142">
        <v>0</v>
      </c>
      <c r="BU142">
        <v>0</v>
      </c>
      <c r="CG142">
        <v>0</v>
      </c>
      <c r="CI142" t="str">
        <f t="shared" si="7"/>
        <v/>
      </c>
    </row>
    <row r="143" spans="1:99">
      <c r="A143" t="s">
        <v>580</v>
      </c>
      <c r="B143">
        <v>2.4383367007999999</v>
      </c>
      <c r="C143">
        <v>3.2297101549999999E-2</v>
      </c>
      <c r="D143">
        <v>1910102</v>
      </c>
      <c r="E143">
        <v>0</v>
      </c>
      <c r="F143">
        <v>1</v>
      </c>
      <c r="G143">
        <v>0.20805199999999999</v>
      </c>
      <c r="H143" s="2">
        <v>0</v>
      </c>
      <c r="K143" t="s">
        <v>581</v>
      </c>
      <c r="L143" t="s">
        <v>300</v>
      </c>
      <c r="M143">
        <v>1</v>
      </c>
      <c r="N143">
        <v>0</v>
      </c>
      <c r="O143">
        <v>32.167693999999997</v>
      </c>
      <c r="P143">
        <v>1</v>
      </c>
      <c r="Q143">
        <v>9272</v>
      </c>
      <c r="R143">
        <v>21204</v>
      </c>
      <c r="S143">
        <v>2722</v>
      </c>
      <c r="T143">
        <v>0</v>
      </c>
      <c r="U143">
        <v>0</v>
      </c>
      <c r="V143" t="s">
        <v>92</v>
      </c>
      <c r="W143">
        <v>0</v>
      </c>
      <c r="Y143">
        <v>1</v>
      </c>
      <c r="Z143" t="s">
        <v>85</v>
      </c>
      <c r="AA143">
        <v>212</v>
      </c>
      <c r="AC143">
        <v>0</v>
      </c>
      <c r="AD143">
        <v>0</v>
      </c>
      <c r="AG143">
        <v>28945</v>
      </c>
      <c r="AH143" t="s">
        <v>171</v>
      </c>
      <c r="AJ143" t="s">
        <v>171</v>
      </c>
      <c r="AK143" t="s">
        <v>171</v>
      </c>
      <c r="AL143">
        <v>1</v>
      </c>
      <c r="AM143" t="s">
        <v>93</v>
      </c>
      <c r="AN143">
        <v>1</v>
      </c>
      <c r="AO143">
        <v>1</v>
      </c>
      <c r="AP143">
        <v>1</v>
      </c>
      <c r="AQ143">
        <v>0.32033200000000001</v>
      </c>
      <c r="AS143">
        <v>58899</v>
      </c>
      <c r="AT143">
        <v>0</v>
      </c>
      <c r="AU143">
        <v>33</v>
      </c>
      <c r="AX143">
        <v>1</v>
      </c>
      <c r="AY143">
        <v>0</v>
      </c>
      <c r="AZ143">
        <v>0</v>
      </c>
      <c r="BB143" t="s">
        <v>101</v>
      </c>
      <c r="BC143">
        <v>115000</v>
      </c>
      <c r="BD143">
        <v>1</v>
      </c>
      <c r="BF143">
        <v>0</v>
      </c>
      <c r="BI143">
        <v>0</v>
      </c>
      <c r="BJ143">
        <v>1</v>
      </c>
      <c r="BK143" t="s">
        <v>582</v>
      </c>
      <c r="BL143">
        <v>0</v>
      </c>
      <c r="BM143" t="s">
        <v>229</v>
      </c>
      <c r="BN143">
        <v>0</v>
      </c>
      <c r="BS143" t="s">
        <v>583</v>
      </c>
      <c r="BT143">
        <v>1</v>
      </c>
      <c r="BU143">
        <v>0</v>
      </c>
      <c r="CG143">
        <v>0</v>
      </c>
      <c r="CI143" t="str">
        <f t="shared" si="7"/>
        <v/>
      </c>
    </row>
    <row r="144" spans="1:99">
      <c r="A144" t="s">
        <v>441</v>
      </c>
      <c r="B144">
        <v>1.203633204E-2</v>
      </c>
      <c r="C144">
        <v>8.9443500000000002E-6</v>
      </c>
      <c r="D144">
        <v>1910099</v>
      </c>
      <c r="E144">
        <v>0</v>
      </c>
      <c r="F144">
        <v>0</v>
      </c>
      <c r="G144">
        <v>0.119729</v>
      </c>
      <c r="H144" s="2">
        <v>373.67999300000002</v>
      </c>
      <c r="I144" s="1">
        <v>373.68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112</v>
      </c>
      <c r="X144" t="s">
        <v>75</v>
      </c>
      <c r="Y144">
        <v>0</v>
      </c>
      <c r="AA144">
        <v>114</v>
      </c>
      <c r="AC144">
        <v>1</v>
      </c>
      <c r="AD144">
        <v>1</v>
      </c>
      <c r="AF144" t="s">
        <v>112</v>
      </c>
      <c r="AG144">
        <v>0</v>
      </c>
      <c r="AN144">
        <v>0</v>
      </c>
      <c r="AO144">
        <v>0</v>
      </c>
      <c r="AQ144">
        <v>0.158693</v>
      </c>
      <c r="AR144">
        <v>0.15869311988000001</v>
      </c>
      <c r="AS144">
        <v>69659</v>
      </c>
      <c r="AT144">
        <v>0</v>
      </c>
      <c r="AU144">
        <v>20</v>
      </c>
      <c r="AX144">
        <v>0</v>
      </c>
      <c r="AY144">
        <v>0.52</v>
      </c>
      <c r="AZ144">
        <v>0.53644199999999997</v>
      </c>
      <c r="BA144" t="s">
        <v>77</v>
      </c>
      <c r="BB144" t="s">
        <v>198</v>
      </c>
      <c r="BC144">
        <v>217</v>
      </c>
      <c r="BD144">
        <v>0</v>
      </c>
      <c r="BE144" t="s">
        <v>112</v>
      </c>
      <c r="BF144">
        <v>1</v>
      </c>
      <c r="BG144" t="s">
        <v>95</v>
      </c>
      <c r="BH144" t="s">
        <v>177</v>
      </c>
      <c r="BI144">
        <v>1</v>
      </c>
      <c r="BJ144">
        <v>0</v>
      </c>
      <c r="BM144" t="s">
        <v>200</v>
      </c>
      <c r="BN144">
        <v>4</v>
      </c>
      <c r="BO144" s="1">
        <v>31.14</v>
      </c>
      <c r="BP144" s="1">
        <v>1.73</v>
      </c>
      <c r="BQ144" t="s">
        <v>98</v>
      </c>
      <c r="BS144" t="s">
        <v>442</v>
      </c>
      <c r="BT144">
        <v>1</v>
      </c>
      <c r="BU144">
        <v>4</v>
      </c>
      <c r="CG144">
        <v>0</v>
      </c>
      <c r="CI144" t="str">
        <f t="shared" si="7"/>
        <v/>
      </c>
    </row>
    <row r="145" spans="1:99">
      <c r="A145" t="s">
        <v>474</v>
      </c>
      <c r="B145">
        <v>0.18446124586000001</v>
      </c>
      <c r="C145">
        <v>1.2160205600000001E-3</v>
      </c>
      <c r="D145">
        <v>1910105</v>
      </c>
      <c r="E145">
        <v>1</v>
      </c>
      <c r="F145">
        <v>0</v>
      </c>
      <c r="G145">
        <v>0.19266900000000001</v>
      </c>
      <c r="H145" s="2">
        <v>0</v>
      </c>
      <c r="M145">
        <v>0</v>
      </c>
      <c r="N145">
        <v>0</v>
      </c>
      <c r="O145">
        <v>35.733269</v>
      </c>
      <c r="P145">
        <v>1</v>
      </c>
      <c r="Q145">
        <v>4567</v>
      </c>
      <c r="R145">
        <v>9260</v>
      </c>
      <c r="S145">
        <v>1163</v>
      </c>
      <c r="T145">
        <v>0</v>
      </c>
      <c r="U145">
        <v>1</v>
      </c>
      <c r="V145" t="s">
        <v>92</v>
      </c>
      <c r="Y145">
        <v>0</v>
      </c>
      <c r="AA145">
        <v>134</v>
      </c>
      <c r="AC145">
        <v>0</v>
      </c>
      <c r="AD145">
        <v>0</v>
      </c>
      <c r="AG145">
        <v>14250</v>
      </c>
      <c r="AN145">
        <v>0</v>
      </c>
      <c r="AO145">
        <v>0</v>
      </c>
      <c r="AQ145">
        <v>0.32049100000000003</v>
      </c>
      <c r="AS145">
        <v>48033</v>
      </c>
      <c r="AT145">
        <v>0</v>
      </c>
      <c r="AU145">
        <v>19</v>
      </c>
      <c r="AV145">
        <v>1</v>
      </c>
      <c r="AX145">
        <v>0</v>
      </c>
      <c r="AY145">
        <v>0</v>
      </c>
      <c r="AZ145">
        <v>0</v>
      </c>
      <c r="BB145" t="s">
        <v>78</v>
      </c>
      <c r="BC145">
        <v>54098</v>
      </c>
      <c r="BD145">
        <v>1</v>
      </c>
      <c r="BE145" t="s">
        <v>112</v>
      </c>
      <c r="BF145">
        <v>0</v>
      </c>
      <c r="BI145">
        <v>0.33333299999999999</v>
      </c>
      <c r="BJ145">
        <v>0</v>
      </c>
      <c r="BM145" t="s">
        <v>82</v>
      </c>
      <c r="BN145">
        <v>3</v>
      </c>
      <c r="BS145" t="s">
        <v>475</v>
      </c>
      <c r="BT145">
        <v>1</v>
      </c>
      <c r="BU145">
        <v>1</v>
      </c>
      <c r="BV145" t="s">
        <v>685</v>
      </c>
      <c r="BX145" t="s">
        <v>606</v>
      </c>
      <c r="BY145">
        <v>47.89</v>
      </c>
      <c r="BZ145">
        <v>574.67999999999995</v>
      </c>
      <c r="CA145">
        <v>2518</v>
      </c>
      <c r="CB145">
        <v>35.64</v>
      </c>
      <c r="CC145">
        <v>4194</v>
      </c>
      <c r="CD145">
        <v>59.35</v>
      </c>
      <c r="CE145">
        <v>0</v>
      </c>
      <c r="CF145">
        <v>0</v>
      </c>
      <c r="CG145">
        <v>354</v>
      </c>
      <c r="CH145">
        <v>5.01</v>
      </c>
      <c r="CI145">
        <f t="shared" si="7"/>
        <v>7066</v>
      </c>
      <c r="CJ145">
        <f>VLOOKUP(BV145,Demands!$B$1:$X$152,16,0)</f>
        <v>4003</v>
      </c>
      <c r="CK145">
        <f>VLOOKUP(BV145,Demands!$B$1:$X$152,17,0)</f>
        <v>680</v>
      </c>
      <c r="CL145">
        <f>VLOOKUP(BV145,Demands!$B$1:$X$152,18,0)</f>
        <v>1101</v>
      </c>
      <c r="CM145">
        <f t="shared" si="8"/>
        <v>1781</v>
      </c>
      <c r="CN145">
        <v>55051</v>
      </c>
      <c r="CO145">
        <v>55</v>
      </c>
      <c r="CP145">
        <v>48</v>
      </c>
      <c r="CQ145">
        <v>46</v>
      </c>
      <c r="CR145">
        <v>49.67</v>
      </c>
      <c r="CS145">
        <v>45830</v>
      </c>
      <c r="CT145">
        <v>12802.558139999899</v>
      </c>
    </row>
    <row r="146" spans="1:99">
      <c r="A146" t="s">
        <v>450</v>
      </c>
      <c r="B146">
        <v>0.47633637369999998</v>
      </c>
      <c r="C146">
        <v>1.7315713699999999E-3</v>
      </c>
      <c r="D146">
        <v>1910211</v>
      </c>
      <c r="E146">
        <v>0</v>
      </c>
      <c r="F146">
        <v>1</v>
      </c>
      <c r="G146">
        <v>0.22889899999999999</v>
      </c>
      <c r="H146" s="2">
        <v>1539.329956</v>
      </c>
      <c r="I146" s="1">
        <v>1539.33</v>
      </c>
      <c r="K146" t="s">
        <v>447</v>
      </c>
      <c r="L146" t="s">
        <v>300</v>
      </c>
      <c r="M146">
        <v>1</v>
      </c>
      <c r="N146">
        <v>1</v>
      </c>
      <c r="O146">
        <v>32.038753999999997</v>
      </c>
      <c r="P146">
        <v>1</v>
      </c>
      <c r="Q146">
        <v>4831</v>
      </c>
      <c r="R146">
        <v>11462</v>
      </c>
      <c r="S146">
        <v>3920</v>
      </c>
      <c r="T146">
        <v>0</v>
      </c>
      <c r="U146">
        <v>0</v>
      </c>
      <c r="V146" t="s">
        <v>92</v>
      </c>
      <c r="W146">
        <v>0</v>
      </c>
      <c r="X146" t="s">
        <v>75</v>
      </c>
      <c r="Y146">
        <v>1</v>
      </c>
      <c r="Z146" t="s">
        <v>85</v>
      </c>
      <c r="AA146">
        <v>117</v>
      </c>
      <c r="AB146" s="1">
        <v>20.22</v>
      </c>
      <c r="AC146">
        <v>0</v>
      </c>
      <c r="AD146">
        <v>0</v>
      </c>
      <c r="AG146">
        <v>21030</v>
      </c>
      <c r="AH146" t="s">
        <v>153</v>
      </c>
      <c r="AI146" t="s">
        <v>153</v>
      </c>
      <c r="AJ146" t="s">
        <v>153</v>
      </c>
      <c r="AK146" t="s">
        <v>154</v>
      </c>
      <c r="AM146" t="s">
        <v>130</v>
      </c>
      <c r="AN146">
        <v>1</v>
      </c>
      <c r="AO146">
        <v>1</v>
      </c>
      <c r="AP146">
        <v>1</v>
      </c>
      <c r="AQ146">
        <v>0.22971900000000001</v>
      </c>
      <c r="AS146">
        <v>63392</v>
      </c>
      <c r="AT146">
        <v>1</v>
      </c>
      <c r="AU146">
        <v>26</v>
      </c>
      <c r="AX146">
        <v>1</v>
      </c>
      <c r="AY146">
        <v>0.16</v>
      </c>
      <c r="AZ146">
        <v>2.4282720000000002</v>
      </c>
      <c r="BA146" t="s">
        <v>172</v>
      </c>
      <c r="BB146" t="s">
        <v>78</v>
      </c>
      <c r="BC146">
        <v>67200</v>
      </c>
      <c r="BD146">
        <v>1</v>
      </c>
      <c r="BE146" t="s">
        <v>74</v>
      </c>
      <c r="BF146">
        <v>1</v>
      </c>
      <c r="BG146" t="s">
        <v>79</v>
      </c>
      <c r="BH146" t="s">
        <v>451</v>
      </c>
      <c r="BI146">
        <v>0</v>
      </c>
      <c r="BJ146">
        <v>1</v>
      </c>
      <c r="BK146" t="s">
        <v>120</v>
      </c>
      <c r="BL146">
        <v>0</v>
      </c>
      <c r="BM146" t="s">
        <v>133</v>
      </c>
      <c r="BN146">
        <v>0</v>
      </c>
      <c r="BO146" s="1">
        <v>123.34</v>
      </c>
      <c r="BS146" t="s">
        <v>449</v>
      </c>
      <c r="BT146">
        <v>1</v>
      </c>
      <c r="BU146">
        <v>0</v>
      </c>
      <c r="BV146" t="s">
        <v>684</v>
      </c>
      <c r="BX146" t="s">
        <v>604</v>
      </c>
      <c r="BY146">
        <v>120.43</v>
      </c>
      <c r="BZ146">
        <v>1445.16</v>
      </c>
      <c r="CA146">
        <v>8620</v>
      </c>
      <c r="CB146">
        <v>76.7</v>
      </c>
      <c r="CC146">
        <v>2359</v>
      </c>
      <c r="CD146">
        <v>20.989999999999899</v>
      </c>
      <c r="CE146">
        <v>0</v>
      </c>
      <c r="CF146">
        <v>0</v>
      </c>
      <c r="CG146">
        <v>260</v>
      </c>
      <c r="CH146">
        <v>2.31</v>
      </c>
      <c r="CI146">
        <f t="shared" si="7"/>
        <v>11239</v>
      </c>
      <c r="CJ146">
        <f>VLOOKUP(BV146,Demands!$B$1:$X$152,16,0)</f>
        <v>7760</v>
      </c>
      <c r="CK146">
        <f>VLOOKUP(BV146,Demands!$B$1:$X$152,17,0)</f>
        <v>2502</v>
      </c>
      <c r="CL146">
        <f>VLOOKUP(BV146,Demands!$B$1:$X$152,18,0)</f>
        <v>626</v>
      </c>
      <c r="CM146">
        <f t="shared" si="8"/>
        <v>3128</v>
      </c>
      <c r="CN146">
        <v>125784</v>
      </c>
      <c r="CO146">
        <v>53</v>
      </c>
      <c r="CP146">
        <v>47</v>
      </c>
      <c r="CQ146">
        <v>51</v>
      </c>
      <c r="CR146">
        <v>50.329999999999899</v>
      </c>
      <c r="CS146">
        <v>54709</v>
      </c>
      <c r="CT146">
        <v>11539.816510000001</v>
      </c>
      <c r="CU146" t="s">
        <v>713</v>
      </c>
    </row>
    <row r="147" spans="1:99">
      <c r="A147" t="s">
        <v>452</v>
      </c>
      <c r="B147">
        <v>0.35569639392000002</v>
      </c>
      <c r="C147">
        <v>6.9066221000000001E-4</v>
      </c>
      <c r="D147">
        <v>1910021</v>
      </c>
      <c r="E147">
        <v>0</v>
      </c>
      <c r="F147">
        <v>1</v>
      </c>
      <c r="G147">
        <v>0.26793499999999998</v>
      </c>
      <c r="H147" s="2">
        <v>1502.329956</v>
      </c>
      <c r="I147" s="1">
        <v>1502.33</v>
      </c>
      <c r="K147" t="s">
        <v>447</v>
      </c>
      <c r="L147" t="s">
        <v>300</v>
      </c>
      <c r="M147">
        <v>1</v>
      </c>
      <c r="N147">
        <v>1</v>
      </c>
      <c r="O147">
        <v>42.454295999999999</v>
      </c>
      <c r="P147">
        <v>1</v>
      </c>
      <c r="Q147">
        <v>3251</v>
      </c>
      <c r="R147">
        <v>5325</v>
      </c>
      <c r="S147">
        <v>2070</v>
      </c>
      <c r="T147">
        <v>0</v>
      </c>
      <c r="U147">
        <v>0</v>
      </c>
      <c r="V147" t="s">
        <v>92</v>
      </c>
      <c r="W147">
        <v>0</v>
      </c>
      <c r="X147" t="s">
        <v>75</v>
      </c>
      <c r="Y147">
        <v>1</v>
      </c>
      <c r="Z147" t="s">
        <v>85</v>
      </c>
      <c r="AA147">
        <v>118</v>
      </c>
      <c r="AB147" s="1">
        <v>20.22</v>
      </c>
      <c r="AC147">
        <v>0</v>
      </c>
      <c r="AD147">
        <v>0</v>
      </c>
      <c r="AG147">
        <v>9978</v>
      </c>
      <c r="AH147" t="s">
        <v>153</v>
      </c>
      <c r="AI147" t="s">
        <v>153</v>
      </c>
      <c r="AJ147" t="s">
        <v>153</v>
      </c>
      <c r="AK147" t="s">
        <v>153</v>
      </c>
      <c r="AM147" t="s">
        <v>130</v>
      </c>
      <c r="AN147">
        <v>1</v>
      </c>
      <c r="AO147">
        <v>1</v>
      </c>
      <c r="AP147">
        <v>1</v>
      </c>
      <c r="AQ147">
        <v>0.32581700000000002</v>
      </c>
      <c r="AS147">
        <v>49706</v>
      </c>
      <c r="AT147">
        <v>1</v>
      </c>
      <c r="AU147">
        <v>7</v>
      </c>
      <c r="AX147">
        <v>1</v>
      </c>
      <c r="AY147">
        <v>0.16</v>
      </c>
      <c r="AZ147">
        <v>3.0224319999999998</v>
      </c>
      <c r="BA147" t="s">
        <v>191</v>
      </c>
      <c r="BB147" t="s">
        <v>78</v>
      </c>
      <c r="BC147">
        <v>27600</v>
      </c>
      <c r="BD147">
        <v>1</v>
      </c>
      <c r="BF147">
        <v>1</v>
      </c>
      <c r="BG147" t="s">
        <v>79</v>
      </c>
      <c r="BH147" t="s">
        <v>448</v>
      </c>
      <c r="BI147">
        <v>0</v>
      </c>
      <c r="BJ147">
        <v>1</v>
      </c>
      <c r="BK147" t="s">
        <v>120</v>
      </c>
      <c r="BL147">
        <v>0</v>
      </c>
      <c r="BM147" t="s">
        <v>133</v>
      </c>
      <c r="BN147">
        <v>0</v>
      </c>
      <c r="BO147" s="1">
        <v>123.34</v>
      </c>
      <c r="BS147" t="s">
        <v>449</v>
      </c>
      <c r="BT147">
        <v>1</v>
      </c>
      <c r="BU147">
        <v>0</v>
      </c>
      <c r="BV147" s="3" t="s">
        <v>684</v>
      </c>
      <c r="BW147" s="3"/>
      <c r="BX147" s="3" t="s">
        <v>604</v>
      </c>
      <c r="BY147" s="3">
        <v>120.43</v>
      </c>
      <c r="BZ147" s="3">
        <v>1445.16</v>
      </c>
      <c r="CA147" s="3">
        <v>8620</v>
      </c>
      <c r="CB147" s="3">
        <v>76.7</v>
      </c>
      <c r="CC147" s="3">
        <v>2359</v>
      </c>
      <c r="CD147" s="3">
        <v>20.99</v>
      </c>
      <c r="CE147" s="3">
        <v>0</v>
      </c>
      <c r="CF147" s="3">
        <v>0</v>
      </c>
      <c r="CG147" s="3">
        <v>260</v>
      </c>
      <c r="CH147" s="3">
        <v>2.31</v>
      </c>
      <c r="CI147">
        <f t="shared" si="7"/>
        <v>11239</v>
      </c>
      <c r="CJ147">
        <f>VLOOKUP(BV147,Demands!$B$1:$X$152,16,0)</f>
        <v>7760</v>
      </c>
      <c r="CK147">
        <f>VLOOKUP(BV147,Demands!$B$1:$X$152,17,0)</f>
        <v>2502</v>
      </c>
      <c r="CL147">
        <f>VLOOKUP(BV147,Demands!$B$1:$X$152,18,0)</f>
        <v>626</v>
      </c>
      <c r="CM147">
        <f t="shared" si="8"/>
        <v>3128</v>
      </c>
      <c r="CN147" s="3">
        <v>125784</v>
      </c>
      <c r="CO147" s="3">
        <v>53</v>
      </c>
      <c r="CP147" s="3">
        <v>47</v>
      </c>
      <c r="CQ147" s="3">
        <v>51</v>
      </c>
      <c r="CR147" s="3">
        <v>50.33</v>
      </c>
      <c r="CS147" s="3">
        <v>54709</v>
      </c>
      <c r="CT147" s="3">
        <v>11539.816510000001</v>
      </c>
      <c r="CU147" t="s">
        <v>713</v>
      </c>
    </row>
    <row r="148" spans="1:99">
      <c r="A148" t="s">
        <v>446</v>
      </c>
      <c r="B148">
        <v>0.14376117378</v>
      </c>
      <c r="C148">
        <v>3.9372259000000002E-4</v>
      </c>
      <c r="D148">
        <v>1910161</v>
      </c>
      <c r="E148">
        <v>0</v>
      </c>
      <c r="F148">
        <v>1</v>
      </c>
      <c r="G148">
        <v>0.31089899999999998</v>
      </c>
      <c r="H148" s="2">
        <v>1502.329956</v>
      </c>
      <c r="I148" s="1">
        <v>1502.33</v>
      </c>
      <c r="K148" t="s">
        <v>447</v>
      </c>
      <c r="L148" t="s">
        <v>300</v>
      </c>
      <c r="M148">
        <v>1</v>
      </c>
      <c r="N148">
        <v>1</v>
      </c>
      <c r="O148">
        <v>45.047497</v>
      </c>
      <c r="P148">
        <v>1</v>
      </c>
      <c r="Q148">
        <v>1740</v>
      </c>
      <c r="R148">
        <v>4911</v>
      </c>
      <c r="S148">
        <v>623</v>
      </c>
      <c r="T148">
        <v>0</v>
      </c>
      <c r="U148">
        <v>1</v>
      </c>
      <c r="V148" t="s">
        <v>92</v>
      </c>
      <c r="W148">
        <v>0</v>
      </c>
      <c r="X148" t="s">
        <v>75</v>
      </c>
      <c r="Y148">
        <v>1</v>
      </c>
      <c r="Z148" t="s">
        <v>85</v>
      </c>
      <c r="AA148">
        <v>116</v>
      </c>
      <c r="AB148" s="1">
        <v>20.22</v>
      </c>
      <c r="AC148">
        <v>0</v>
      </c>
      <c r="AD148">
        <v>0</v>
      </c>
      <c r="AG148">
        <v>6305</v>
      </c>
      <c r="AH148" t="s">
        <v>153</v>
      </c>
      <c r="AI148" t="s">
        <v>153</v>
      </c>
      <c r="AJ148" t="s">
        <v>153</v>
      </c>
      <c r="AK148" t="s">
        <v>153</v>
      </c>
      <c r="AM148" t="s">
        <v>130</v>
      </c>
      <c r="AN148">
        <v>1</v>
      </c>
      <c r="AO148">
        <v>1</v>
      </c>
      <c r="AP148">
        <v>1</v>
      </c>
      <c r="AQ148">
        <v>0.27597100000000002</v>
      </c>
      <c r="AS148">
        <v>47996</v>
      </c>
      <c r="AT148">
        <v>1</v>
      </c>
      <c r="AU148">
        <v>15</v>
      </c>
      <c r="AX148">
        <v>1</v>
      </c>
      <c r="AY148">
        <v>0.16</v>
      </c>
      <c r="AZ148">
        <v>3.130115</v>
      </c>
      <c r="BA148" t="s">
        <v>191</v>
      </c>
      <c r="BB148" t="s">
        <v>78</v>
      </c>
      <c r="BC148">
        <v>17800</v>
      </c>
      <c r="BD148">
        <v>1</v>
      </c>
      <c r="BE148" t="s">
        <v>74</v>
      </c>
      <c r="BF148">
        <v>1</v>
      </c>
      <c r="BG148" t="s">
        <v>79</v>
      </c>
      <c r="BH148" t="s">
        <v>448</v>
      </c>
      <c r="BI148">
        <v>0</v>
      </c>
      <c r="BJ148">
        <v>1</v>
      </c>
      <c r="BK148" t="s">
        <v>120</v>
      </c>
      <c r="BL148">
        <v>0</v>
      </c>
      <c r="BM148" t="s">
        <v>133</v>
      </c>
      <c r="BN148">
        <v>0</v>
      </c>
      <c r="BO148" s="1">
        <v>123.34</v>
      </c>
      <c r="BS148" t="s">
        <v>449</v>
      </c>
      <c r="BT148">
        <v>1</v>
      </c>
      <c r="BU148">
        <v>0</v>
      </c>
      <c r="BV148" s="3" t="s">
        <v>684</v>
      </c>
      <c r="BW148" s="3"/>
      <c r="BX148" s="3" t="s">
        <v>604</v>
      </c>
      <c r="BY148" s="3">
        <v>120.43</v>
      </c>
      <c r="BZ148" s="3">
        <v>1445.16</v>
      </c>
      <c r="CA148" s="3">
        <v>8620</v>
      </c>
      <c r="CB148" s="3">
        <v>76.7</v>
      </c>
      <c r="CC148" s="3">
        <v>2359</v>
      </c>
      <c r="CD148" s="3">
        <v>20.99</v>
      </c>
      <c r="CE148" s="3">
        <v>0</v>
      </c>
      <c r="CF148" s="3">
        <v>0</v>
      </c>
      <c r="CG148" s="3">
        <v>260</v>
      </c>
      <c r="CH148" s="3">
        <v>2.31</v>
      </c>
      <c r="CI148">
        <f t="shared" si="7"/>
        <v>11239</v>
      </c>
      <c r="CJ148">
        <f>VLOOKUP(BV148,Demands!$B$1:$X$152,16,0)</f>
        <v>7760</v>
      </c>
      <c r="CK148">
        <f>VLOOKUP(BV148,Demands!$B$1:$X$152,17,0)</f>
        <v>2502</v>
      </c>
      <c r="CL148">
        <f>VLOOKUP(BV148,Demands!$B$1:$X$152,18,0)</f>
        <v>626</v>
      </c>
      <c r="CM148">
        <f t="shared" si="8"/>
        <v>3128</v>
      </c>
      <c r="CN148" s="3">
        <v>125784</v>
      </c>
      <c r="CO148" s="3">
        <v>53</v>
      </c>
      <c r="CP148" s="3">
        <v>47</v>
      </c>
      <c r="CQ148" s="3">
        <v>51</v>
      </c>
      <c r="CR148" s="3">
        <v>50.33</v>
      </c>
      <c r="CS148" s="3">
        <v>54709</v>
      </c>
      <c r="CT148" s="3">
        <v>11539.816510000001</v>
      </c>
      <c r="CU148" t="s">
        <v>713</v>
      </c>
    </row>
    <row r="149" spans="1:99">
      <c r="A149" t="s">
        <v>315</v>
      </c>
      <c r="B149">
        <v>0.79531303201000003</v>
      </c>
      <c r="C149">
        <v>6.7615272199999998E-3</v>
      </c>
      <c r="D149">
        <v>1910124</v>
      </c>
      <c r="E149">
        <v>620</v>
      </c>
      <c r="F149">
        <v>1</v>
      </c>
      <c r="G149">
        <v>0.176592</v>
      </c>
      <c r="H149" s="2">
        <v>665.97997999999995</v>
      </c>
      <c r="I149" s="1">
        <v>665.98</v>
      </c>
      <c r="M149">
        <v>1</v>
      </c>
      <c r="N149">
        <v>1</v>
      </c>
      <c r="O149">
        <v>38.224316000000002</v>
      </c>
      <c r="P149">
        <v>1</v>
      </c>
      <c r="Q149">
        <v>14215</v>
      </c>
      <c r="R149">
        <v>16718</v>
      </c>
      <c r="S149">
        <v>11759</v>
      </c>
      <c r="T149">
        <v>0</v>
      </c>
      <c r="U149">
        <v>0</v>
      </c>
      <c r="V149" t="s">
        <v>92</v>
      </c>
      <c r="X149" t="s">
        <v>75</v>
      </c>
      <c r="Y149">
        <v>1</v>
      </c>
      <c r="AA149">
        <v>65</v>
      </c>
      <c r="AB149" s="1">
        <v>17.510000000000002</v>
      </c>
      <c r="AC149">
        <v>0</v>
      </c>
      <c r="AD149">
        <v>0</v>
      </c>
      <c r="AG149">
        <v>62957</v>
      </c>
      <c r="AH149" t="s">
        <v>316</v>
      </c>
      <c r="AI149" t="s">
        <v>153</v>
      </c>
      <c r="AJ149" t="s">
        <v>153</v>
      </c>
      <c r="AK149" t="s">
        <v>316</v>
      </c>
      <c r="AN149">
        <v>0</v>
      </c>
      <c r="AO149">
        <v>0</v>
      </c>
      <c r="AQ149">
        <v>0.22578899999999999</v>
      </c>
      <c r="AS149">
        <v>102620</v>
      </c>
      <c r="AT149">
        <v>1</v>
      </c>
      <c r="AU149">
        <v>31</v>
      </c>
      <c r="AV149">
        <v>1</v>
      </c>
      <c r="AX149">
        <v>0</v>
      </c>
      <c r="AY149">
        <v>0.32</v>
      </c>
      <c r="AZ149">
        <v>0.64897700000000003</v>
      </c>
      <c r="BA149" t="s">
        <v>77</v>
      </c>
      <c r="BB149" t="s">
        <v>101</v>
      </c>
      <c r="BC149">
        <v>161259</v>
      </c>
      <c r="BD149">
        <v>1</v>
      </c>
      <c r="BE149" t="s">
        <v>74</v>
      </c>
      <c r="BF149">
        <v>0</v>
      </c>
      <c r="BG149" t="s">
        <v>79</v>
      </c>
      <c r="BH149" t="s">
        <v>86</v>
      </c>
      <c r="BI149">
        <v>0.63636400000000004</v>
      </c>
      <c r="BJ149">
        <v>1</v>
      </c>
      <c r="BK149" t="s">
        <v>317</v>
      </c>
      <c r="BM149" t="s">
        <v>82</v>
      </c>
      <c r="BN149">
        <v>11</v>
      </c>
      <c r="BO149" s="1">
        <v>55.5</v>
      </c>
      <c r="BS149" t="s">
        <v>318</v>
      </c>
      <c r="BT149">
        <v>1</v>
      </c>
      <c r="BU149">
        <v>7</v>
      </c>
      <c r="BV149" t="s">
        <v>645</v>
      </c>
      <c r="BW149" t="s">
        <v>75</v>
      </c>
      <c r="BX149" t="s">
        <v>606</v>
      </c>
      <c r="BY149">
        <v>60.59</v>
      </c>
      <c r="BZ149">
        <v>727.08</v>
      </c>
      <c r="CA149">
        <v>24024</v>
      </c>
      <c r="CB149">
        <v>62.46</v>
      </c>
      <c r="CC149">
        <v>12056</v>
      </c>
      <c r="CD149">
        <v>31.35</v>
      </c>
      <c r="CE149">
        <v>2380</v>
      </c>
      <c r="CF149">
        <v>6.19</v>
      </c>
      <c r="CG149">
        <v>0</v>
      </c>
      <c r="CH149">
        <v>0</v>
      </c>
      <c r="CI149">
        <f t="shared" ref="CI149:CI180" si="9">IF(CA149+CC149+CE149+CG149=0,"",INT(CA149+CC149+CE149+CG149))</f>
        <v>38460</v>
      </c>
      <c r="CJ149">
        <f>VLOOKUP(BV149,Demands!$B$1:$X$152,16,0)</f>
        <v>25613</v>
      </c>
      <c r="CK149">
        <f>VLOOKUP(BV149,Demands!$B$1:$X$152,17,0)</f>
        <v>10462</v>
      </c>
      <c r="CL149">
        <f>VLOOKUP(BV149,Demands!$B$1:$X$152,18,0)</f>
        <v>0</v>
      </c>
      <c r="CM149">
        <f t="shared" si="8"/>
        <v>10462</v>
      </c>
      <c r="CN149">
        <v>165740</v>
      </c>
      <c r="CO149">
        <v>106.4</v>
      </c>
      <c r="CP149">
        <v>107.5</v>
      </c>
      <c r="CQ149">
        <v>129.099999999999</v>
      </c>
      <c r="CR149">
        <v>114.329999999999</v>
      </c>
      <c r="CS149">
        <v>85834</v>
      </c>
      <c r="CT149">
        <v>6499.6078429999898</v>
      </c>
      <c r="CU149" t="s">
        <v>716</v>
      </c>
    </row>
    <row r="150" spans="1:99">
      <c r="A150" t="s">
        <v>545</v>
      </c>
      <c r="B150">
        <v>0.10125471276</v>
      </c>
      <c r="C150">
        <v>1.9044318999999999E-4</v>
      </c>
      <c r="D150">
        <v>1900046</v>
      </c>
      <c r="E150">
        <v>0</v>
      </c>
      <c r="F150">
        <v>0</v>
      </c>
      <c r="G150">
        <v>3.48E-4</v>
      </c>
      <c r="H150" s="2">
        <v>0</v>
      </c>
      <c r="M150">
        <v>3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 t="s">
        <v>92</v>
      </c>
      <c r="Y150">
        <v>0</v>
      </c>
      <c r="AA150">
        <v>188</v>
      </c>
      <c r="AC150">
        <v>0</v>
      </c>
      <c r="AD150">
        <v>0</v>
      </c>
      <c r="AG150">
        <v>0</v>
      </c>
      <c r="AN150">
        <v>0</v>
      </c>
      <c r="AO150">
        <v>0</v>
      </c>
      <c r="AQ150">
        <v>3.59E-4</v>
      </c>
      <c r="AR150">
        <v>3.5870008287000002E-4</v>
      </c>
      <c r="AS150">
        <v>0</v>
      </c>
      <c r="AT150">
        <v>0</v>
      </c>
      <c r="AU150">
        <v>36</v>
      </c>
      <c r="AX150">
        <v>1</v>
      </c>
      <c r="AY150">
        <v>0</v>
      </c>
      <c r="AZ150">
        <v>0</v>
      </c>
      <c r="BB150" t="s">
        <v>94</v>
      </c>
      <c r="BC150">
        <v>7000</v>
      </c>
      <c r="BD150">
        <v>0</v>
      </c>
      <c r="BF150">
        <v>1</v>
      </c>
      <c r="BI150">
        <v>0</v>
      </c>
      <c r="BJ150">
        <v>0</v>
      </c>
      <c r="BM150" t="s">
        <v>200</v>
      </c>
      <c r="BN150">
        <v>0</v>
      </c>
      <c r="BT150">
        <v>0</v>
      </c>
      <c r="BU150">
        <v>0</v>
      </c>
      <c r="CG150">
        <v>0</v>
      </c>
      <c r="CI150" t="str">
        <f t="shared" si="9"/>
        <v/>
      </c>
    </row>
    <row r="151" spans="1:99">
      <c r="A151" t="s">
        <v>372</v>
      </c>
      <c r="B151">
        <v>0.39569641393999999</v>
      </c>
      <c r="C151">
        <v>1.2402245699999999E-3</v>
      </c>
      <c r="D151">
        <v>1910042</v>
      </c>
      <c r="E151">
        <v>26</v>
      </c>
      <c r="F151">
        <v>0</v>
      </c>
      <c r="G151">
        <v>0.19215399999999999</v>
      </c>
      <c r="H151" s="2">
        <v>192.11999499999999</v>
      </c>
      <c r="I151" s="1">
        <v>192.12</v>
      </c>
      <c r="M151">
        <v>1</v>
      </c>
      <c r="N151">
        <v>2</v>
      </c>
      <c r="O151">
        <v>39.118599000000003</v>
      </c>
      <c r="P151">
        <v>1</v>
      </c>
      <c r="Q151">
        <v>2500</v>
      </c>
      <c r="R151">
        <v>5175</v>
      </c>
      <c r="S151">
        <v>2319</v>
      </c>
      <c r="T151">
        <v>0</v>
      </c>
      <c r="U151">
        <v>0</v>
      </c>
      <c r="V151" t="s">
        <v>112</v>
      </c>
      <c r="X151" t="s">
        <v>75</v>
      </c>
      <c r="Y151">
        <v>1</v>
      </c>
      <c r="AA151">
        <v>86</v>
      </c>
      <c r="AB151">
        <v>32.020000000000003</v>
      </c>
      <c r="AC151">
        <v>1</v>
      </c>
      <c r="AD151">
        <v>1</v>
      </c>
      <c r="AF151" t="s">
        <v>112</v>
      </c>
      <c r="AG151">
        <v>11049</v>
      </c>
      <c r="AN151">
        <v>0</v>
      </c>
      <c r="AO151">
        <v>0</v>
      </c>
      <c r="AQ151">
        <v>0.22626499999999999</v>
      </c>
      <c r="AS151">
        <v>62189</v>
      </c>
      <c r="AT151">
        <v>0</v>
      </c>
      <c r="AU151">
        <v>35</v>
      </c>
      <c r="AV151">
        <v>1</v>
      </c>
      <c r="AX151">
        <v>1</v>
      </c>
      <c r="AY151">
        <v>1</v>
      </c>
      <c r="AZ151">
        <v>0.30892900000000001</v>
      </c>
      <c r="BA151" t="s">
        <v>77</v>
      </c>
      <c r="BB151" t="s">
        <v>78</v>
      </c>
      <c r="BC151">
        <v>39000</v>
      </c>
      <c r="BD151">
        <v>0</v>
      </c>
      <c r="BE151" t="s">
        <v>112</v>
      </c>
      <c r="BF151">
        <v>0</v>
      </c>
      <c r="BG151" t="s">
        <v>232</v>
      </c>
      <c r="BH151" t="s">
        <v>373</v>
      </c>
      <c r="BI151">
        <v>0</v>
      </c>
      <c r="BJ151">
        <v>0</v>
      </c>
      <c r="BM151" t="s">
        <v>82</v>
      </c>
      <c r="BN151">
        <v>0</v>
      </c>
      <c r="BO151" s="1">
        <v>32.020000000000003</v>
      </c>
      <c r="BS151" t="s">
        <v>374</v>
      </c>
      <c r="BT151">
        <v>1</v>
      </c>
      <c r="BU151">
        <v>0</v>
      </c>
      <c r="BV151" t="s">
        <v>665</v>
      </c>
      <c r="BX151" t="s">
        <v>606</v>
      </c>
      <c r="BY151">
        <v>69.64</v>
      </c>
      <c r="BZ151">
        <v>835.68</v>
      </c>
      <c r="CA151">
        <v>0</v>
      </c>
      <c r="CB151">
        <v>0</v>
      </c>
      <c r="CC151">
        <v>5004</v>
      </c>
      <c r="CD151">
        <v>98.469999999999899</v>
      </c>
      <c r="CE151">
        <v>0</v>
      </c>
      <c r="CF151">
        <v>0</v>
      </c>
      <c r="CG151">
        <v>78</v>
      </c>
      <c r="CH151">
        <v>1.53</v>
      </c>
      <c r="CI151">
        <f t="shared" si="9"/>
        <v>5082</v>
      </c>
      <c r="CJ151">
        <f>VLOOKUP(BV151,Demands!$B$1:$X$152,16,0)</f>
        <v>3732</v>
      </c>
      <c r="CK151">
        <f>VLOOKUP(BV151,Demands!$B$1:$X$152,17,0)</f>
        <v>974</v>
      </c>
      <c r="CL151">
        <f>VLOOKUP(BV151,Demands!$B$1:$X$152,18,0)</f>
        <v>0</v>
      </c>
      <c r="CM151">
        <f t="shared" si="8"/>
        <v>974</v>
      </c>
      <c r="CN151">
        <v>39002</v>
      </c>
      <c r="CO151">
        <v>78</v>
      </c>
      <c r="CP151">
        <v>82</v>
      </c>
      <c r="CQ151">
        <v>79</v>
      </c>
      <c r="CR151">
        <v>79.67</v>
      </c>
      <c r="CS151">
        <v>59535</v>
      </c>
      <c r="CT151">
        <v>6842.4561400000002</v>
      </c>
      <c r="CU151" t="s">
        <v>713</v>
      </c>
    </row>
    <row r="152" spans="1:99">
      <c r="A152" t="s">
        <v>226</v>
      </c>
      <c r="B152">
        <v>0.21114999527</v>
      </c>
      <c r="C152">
        <v>5.5287214999999998E-4</v>
      </c>
      <c r="D152">
        <v>1910125</v>
      </c>
      <c r="E152">
        <v>11</v>
      </c>
      <c r="F152">
        <v>1</v>
      </c>
      <c r="G152">
        <v>0.20945800000000001</v>
      </c>
      <c r="H152" s="2">
        <v>398.22000100000002</v>
      </c>
      <c r="I152" s="1">
        <v>398.22</v>
      </c>
      <c r="M152">
        <v>1</v>
      </c>
      <c r="N152">
        <v>2</v>
      </c>
      <c r="O152">
        <v>39.118599000000003</v>
      </c>
      <c r="P152">
        <v>1</v>
      </c>
      <c r="Q152">
        <v>1662</v>
      </c>
      <c r="R152">
        <v>3699</v>
      </c>
      <c r="S152">
        <v>1328</v>
      </c>
      <c r="T152">
        <v>0</v>
      </c>
      <c r="U152">
        <v>0</v>
      </c>
      <c r="V152" t="s">
        <v>112</v>
      </c>
      <c r="X152" t="s">
        <v>75</v>
      </c>
      <c r="Y152">
        <v>0</v>
      </c>
      <c r="AA152">
        <v>31</v>
      </c>
      <c r="AB152" s="1">
        <v>11.98</v>
      </c>
      <c r="AC152">
        <v>1</v>
      </c>
      <c r="AD152">
        <v>1</v>
      </c>
      <c r="AF152" t="s">
        <v>112</v>
      </c>
      <c r="AG152">
        <v>5997</v>
      </c>
      <c r="AH152" t="s">
        <v>227</v>
      </c>
      <c r="AL152">
        <v>1</v>
      </c>
      <c r="AN152">
        <v>0</v>
      </c>
      <c r="AO152">
        <v>0</v>
      </c>
      <c r="AQ152">
        <v>0.27713900000000002</v>
      </c>
      <c r="AS152">
        <v>57913</v>
      </c>
      <c r="AT152">
        <v>1</v>
      </c>
      <c r="AU152">
        <v>36</v>
      </c>
      <c r="AX152">
        <v>0</v>
      </c>
      <c r="AY152">
        <v>0.18</v>
      </c>
      <c r="AZ152">
        <v>0.68761799999999995</v>
      </c>
      <c r="BA152" t="s">
        <v>77</v>
      </c>
      <c r="BB152" t="s">
        <v>78</v>
      </c>
      <c r="BC152">
        <v>24000</v>
      </c>
      <c r="BD152">
        <v>1</v>
      </c>
      <c r="BE152" t="s">
        <v>112</v>
      </c>
      <c r="BF152">
        <v>0</v>
      </c>
      <c r="BG152" t="s">
        <v>79</v>
      </c>
      <c r="BH152" t="s">
        <v>86</v>
      </c>
      <c r="BI152">
        <v>0.16666700000000001</v>
      </c>
      <c r="BJ152">
        <v>1</v>
      </c>
      <c r="BK152" t="s">
        <v>228</v>
      </c>
      <c r="BM152" t="s">
        <v>229</v>
      </c>
      <c r="BN152">
        <v>6</v>
      </c>
      <c r="BO152" s="1">
        <v>66.37</v>
      </c>
      <c r="BS152" t="s">
        <v>230</v>
      </c>
      <c r="BT152">
        <v>1</v>
      </c>
      <c r="BU152">
        <v>1</v>
      </c>
      <c r="BV152" t="s">
        <v>670</v>
      </c>
      <c r="BX152" t="s">
        <v>608</v>
      </c>
      <c r="BY152">
        <v>38.659999999999997</v>
      </c>
      <c r="BZ152">
        <v>463.92</v>
      </c>
      <c r="CA152">
        <v>0</v>
      </c>
      <c r="CB152">
        <v>0</v>
      </c>
      <c r="CC152">
        <v>2996</v>
      </c>
      <c r="CD152">
        <v>100</v>
      </c>
      <c r="CE152">
        <v>0</v>
      </c>
      <c r="CF152">
        <v>0</v>
      </c>
      <c r="CG152">
        <v>0</v>
      </c>
      <c r="CH152">
        <v>0</v>
      </c>
      <c r="CI152">
        <f t="shared" si="9"/>
        <v>2996</v>
      </c>
      <c r="CJ152">
        <f>VLOOKUP(BV152,Demands!$B$1:$X$152,16,0)</f>
        <v>2197</v>
      </c>
      <c r="CK152">
        <f>VLOOKUP(BV152,Demands!$B$1:$X$152,17,0)</f>
        <v>500</v>
      </c>
      <c r="CL152">
        <f>VLOOKUP(BV152,Demands!$B$1:$X$152,18,0)</f>
        <v>0</v>
      </c>
      <c r="CM152">
        <f t="shared" si="8"/>
        <v>500</v>
      </c>
      <c r="CN152">
        <v>25284</v>
      </c>
      <c r="CO152">
        <v>94.03</v>
      </c>
      <c r="CP152">
        <v>94.75</v>
      </c>
      <c r="CQ152">
        <v>91.819999999999894</v>
      </c>
      <c r="CR152">
        <v>93.53</v>
      </c>
      <c r="CS152">
        <v>57701</v>
      </c>
      <c r="CT152">
        <v>9030</v>
      </c>
      <c r="CU152" t="s">
        <v>713</v>
      </c>
    </row>
    <row r="153" spans="1:99">
      <c r="A153" t="s">
        <v>383</v>
      </c>
      <c r="B153">
        <v>0.39177580761000003</v>
      </c>
      <c r="C153">
        <v>5.2605368399999998E-3</v>
      </c>
      <c r="D153">
        <v>1910126</v>
      </c>
      <c r="E153">
        <v>0</v>
      </c>
      <c r="F153">
        <v>1</v>
      </c>
      <c r="G153">
        <v>0.186112</v>
      </c>
      <c r="H153" s="2">
        <v>580.5</v>
      </c>
      <c r="I153" s="1">
        <v>580.5</v>
      </c>
      <c r="M153">
        <v>1</v>
      </c>
      <c r="N153">
        <v>2</v>
      </c>
      <c r="O153">
        <v>45.234260999999996</v>
      </c>
      <c r="P153">
        <v>1</v>
      </c>
      <c r="Q153">
        <v>11293</v>
      </c>
      <c r="R153">
        <v>23190</v>
      </c>
      <c r="S153">
        <v>4749</v>
      </c>
      <c r="T153">
        <v>0</v>
      </c>
      <c r="U153">
        <v>0</v>
      </c>
      <c r="V153" t="s">
        <v>92</v>
      </c>
      <c r="X153" t="s">
        <v>75</v>
      </c>
      <c r="Y153">
        <v>1</v>
      </c>
      <c r="AA153">
        <v>90</v>
      </c>
      <c r="AB153" s="1">
        <v>47.31</v>
      </c>
      <c r="AC153">
        <v>0</v>
      </c>
      <c r="AD153">
        <v>0</v>
      </c>
      <c r="AG153">
        <v>37670</v>
      </c>
      <c r="AH153" t="s">
        <v>118</v>
      </c>
      <c r="AI153" t="s">
        <v>118</v>
      </c>
      <c r="AJ153" t="s">
        <v>118</v>
      </c>
      <c r="AK153" t="s">
        <v>118</v>
      </c>
      <c r="AN153">
        <v>0</v>
      </c>
      <c r="AO153">
        <v>0</v>
      </c>
      <c r="AQ153">
        <v>0.299788</v>
      </c>
      <c r="AS153">
        <v>56966</v>
      </c>
      <c r="AT153">
        <v>1</v>
      </c>
      <c r="AU153">
        <v>35</v>
      </c>
      <c r="AV153">
        <v>1</v>
      </c>
      <c r="AX153">
        <v>0</v>
      </c>
      <c r="AY153">
        <v>0.49</v>
      </c>
      <c r="AZ153">
        <v>1.019029</v>
      </c>
      <c r="BA153" t="s">
        <v>77</v>
      </c>
      <c r="BB153" t="s">
        <v>101</v>
      </c>
      <c r="BC153">
        <v>150119</v>
      </c>
      <c r="BD153">
        <v>1</v>
      </c>
      <c r="BE153" t="s">
        <v>112</v>
      </c>
      <c r="BF153">
        <v>0</v>
      </c>
      <c r="BG153" t="s">
        <v>79</v>
      </c>
      <c r="BH153" t="s">
        <v>86</v>
      </c>
      <c r="BI153">
        <v>0.72727299999999995</v>
      </c>
      <c r="BJ153">
        <v>1</v>
      </c>
      <c r="BK153" t="s">
        <v>120</v>
      </c>
      <c r="BM153" t="s">
        <v>82</v>
      </c>
      <c r="BN153">
        <v>33</v>
      </c>
      <c r="BO153" s="1">
        <v>96.75</v>
      </c>
      <c r="BS153" t="s">
        <v>384</v>
      </c>
      <c r="BT153">
        <v>1</v>
      </c>
      <c r="BU153">
        <v>24</v>
      </c>
      <c r="BV153" t="s">
        <v>634</v>
      </c>
      <c r="BX153" t="s">
        <v>606</v>
      </c>
      <c r="BY153">
        <v>45.5</v>
      </c>
      <c r="BZ153">
        <v>546</v>
      </c>
      <c r="CA153">
        <v>3471</v>
      </c>
      <c r="CB153">
        <v>16.48</v>
      </c>
      <c r="CC153">
        <v>14280</v>
      </c>
      <c r="CD153">
        <v>67.799999999999898</v>
      </c>
      <c r="CE153">
        <v>3237</v>
      </c>
      <c r="CF153">
        <v>15.3699999999999</v>
      </c>
      <c r="CG153">
        <v>73</v>
      </c>
      <c r="CH153">
        <v>0.35</v>
      </c>
      <c r="CI153">
        <f t="shared" si="9"/>
        <v>21061</v>
      </c>
      <c r="CJ153">
        <f>VLOOKUP(BV153,Demands!$B$1:$X$152,16,0)</f>
        <v>13719</v>
      </c>
      <c r="CK153">
        <f>VLOOKUP(BV153,Demands!$B$1:$X$152,17,0)</f>
        <v>3766</v>
      </c>
      <c r="CL153">
        <f>VLOOKUP(BV153,Demands!$B$1:$X$152,18,0)</f>
        <v>0</v>
      </c>
      <c r="CM153">
        <f t="shared" si="8"/>
        <v>3766</v>
      </c>
      <c r="CN153">
        <v>152419</v>
      </c>
      <c r="CO153">
        <v>86.099999999999895</v>
      </c>
      <c r="CP153">
        <v>62</v>
      </c>
      <c r="CQ153">
        <v>84.17</v>
      </c>
      <c r="CR153">
        <v>77.42</v>
      </c>
      <c r="CS153">
        <v>47443</v>
      </c>
      <c r="CT153">
        <v>6774.1777780000002</v>
      </c>
      <c r="CU153" t="s">
        <v>722</v>
      </c>
    </row>
    <row r="154" spans="1:99">
      <c r="A154" t="s">
        <v>458</v>
      </c>
      <c r="B154">
        <v>0.47467990935999999</v>
      </c>
      <c r="C154">
        <v>1.8280796400000001E-3</v>
      </c>
      <c r="D154">
        <v>1910130</v>
      </c>
      <c r="E154">
        <v>0</v>
      </c>
      <c r="F154">
        <v>1</v>
      </c>
      <c r="G154">
        <v>0.107955</v>
      </c>
      <c r="H154" s="2">
        <v>0</v>
      </c>
      <c r="M154">
        <v>1</v>
      </c>
      <c r="N154">
        <v>0</v>
      </c>
      <c r="O154">
        <v>0</v>
      </c>
      <c r="P154">
        <v>1</v>
      </c>
      <c r="Q154">
        <v>1251</v>
      </c>
      <c r="R154">
        <v>1867</v>
      </c>
      <c r="S154">
        <v>508</v>
      </c>
      <c r="T154">
        <v>0</v>
      </c>
      <c r="U154">
        <v>0</v>
      </c>
      <c r="V154" t="s">
        <v>92</v>
      </c>
      <c r="Y154">
        <v>1</v>
      </c>
      <c r="AA154">
        <v>123</v>
      </c>
      <c r="AC154">
        <v>0</v>
      </c>
      <c r="AD154">
        <v>0</v>
      </c>
      <c r="AG154">
        <v>4518</v>
      </c>
      <c r="AH154" t="s">
        <v>459</v>
      </c>
      <c r="AJ154" t="s">
        <v>459</v>
      </c>
      <c r="AN154">
        <v>0</v>
      </c>
      <c r="AO154">
        <v>0</v>
      </c>
      <c r="AQ154">
        <v>0.27689200000000003</v>
      </c>
      <c r="AS154">
        <v>72511</v>
      </c>
      <c r="AT154">
        <v>0</v>
      </c>
      <c r="AU154">
        <v>33</v>
      </c>
      <c r="AX154">
        <v>0</v>
      </c>
      <c r="AY154">
        <v>0</v>
      </c>
      <c r="AZ154">
        <v>0</v>
      </c>
      <c r="BB154" t="s">
        <v>78</v>
      </c>
      <c r="BC154">
        <v>22000</v>
      </c>
      <c r="BD154">
        <v>1</v>
      </c>
      <c r="BE154" t="s">
        <v>74</v>
      </c>
      <c r="BF154">
        <v>0</v>
      </c>
      <c r="BI154">
        <v>0.125</v>
      </c>
      <c r="BJ154">
        <v>1</v>
      </c>
      <c r="BK154" t="s">
        <v>460</v>
      </c>
      <c r="BM154" t="s">
        <v>457</v>
      </c>
      <c r="BN154">
        <v>8</v>
      </c>
      <c r="BR154">
        <v>1</v>
      </c>
      <c r="BS154" t="s">
        <v>461</v>
      </c>
      <c r="BT154">
        <v>1</v>
      </c>
      <c r="BU154">
        <v>1</v>
      </c>
      <c r="CG154">
        <v>0</v>
      </c>
      <c r="CI154" t="str">
        <f t="shared" si="9"/>
        <v/>
      </c>
    </row>
    <row r="155" spans="1:99">
      <c r="A155" t="s">
        <v>463</v>
      </c>
      <c r="B155">
        <v>4.3543925689999999E-2</v>
      </c>
      <c r="C155">
        <v>6.7787720000000003E-5</v>
      </c>
      <c r="D155">
        <v>1900145</v>
      </c>
      <c r="E155">
        <v>0</v>
      </c>
      <c r="F155">
        <v>0</v>
      </c>
      <c r="G155">
        <v>0.22064900000000001</v>
      </c>
      <c r="H155" s="2">
        <v>0</v>
      </c>
      <c r="M155">
        <v>3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 t="s">
        <v>112</v>
      </c>
      <c r="Y155">
        <v>0</v>
      </c>
      <c r="AA155">
        <v>125</v>
      </c>
      <c r="AC155">
        <v>1</v>
      </c>
      <c r="AD155">
        <v>1</v>
      </c>
      <c r="AF155" t="s">
        <v>112</v>
      </c>
      <c r="AG155">
        <v>0</v>
      </c>
      <c r="AN155">
        <v>0</v>
      </c>
      <c r="AO155">
        <v>0</v>
      </c>
      <c r="AQ155">
        <v>0.37755100000000003</v>
      </c>
      <c r="AR155">
        <v>0.37755098938999998</v>
      </c>
      <c r="AS155">
        <v>32875</v>
      </c>
      <c r="AT155">
        <v>0</v>
      </c>
      <c r="AU155">
        <v>34</v>
      </c>
      <c r="AW155">
        <v>1</v>
      </c>
      <c r="AX155">
        <v>1</v>
      </c>
      <c r="AY155">
        <v>0</v>
      </c>
      <c r="AZ155">
        <v>0</v>
      </c>
      <c r="BB155" t="s">
        <v>198</v>
      </c>
      <c r="BC155">
        <v>68</v>
      </c>
      <c r="BD155">
        <v>0</v>
      </c>
      <c r="BE155" t="s">
        <v>112</v>
      </c>
      <c r="BF155">
        <v>0</v>
      </c>
      <c r="BI155">
        <v>0</v>
      </c>
      <c r="BJ155">
        <v>0</v>
      </c>
      <c r="BM155" t="s">
        <v>143</v>
      </c>
      <c r="BN155">
        <v>0</v>
      </c>
      <c r="BT155">
        <v>0</v>
      </c>
      <c r="BU155">
        <v>0</v>
      </c>
      <c r="CG155">
        <v>0</v>
      </c>
      <c r="CI155" t="str">
        <f t="shared" si="9"/>
        <v/>
      </c>
    </row>
    <row r="156" spans="1:99">
      <c r="A156" t="s">
        <v>546</v>
      </c>
      <c r="B156">
        <v>9.5990405399999992E-3</v>
      </c>
      <c r="C156">
        <v>2.65046E-6</v>
      </c>
      <c r="D156">
        <v>1900868</v>
      </c>
      <c r="E156">
        <v>0</v>
      </c>
      <c r="F156">
        <v>0</v>
      </c>
      <c r="G156">
        <v>0.116244</v>
      </c>
      <c r="H156" s="2">
        <v>0</v>
      </c>
      <c r="M156">
        <v>3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112</v>
      </c>
      <c r="Y156">
        <v>0</v>
      </c>
      <c r="AA156">
        <v>189</v>
      </c>
      <c r="AC156">
        <v>1</v>
      </c>
      <c r="AD156">
        <v>1</v>
      </c>
      <c r="AF156" t="s">
        <v>112</v>
      </c>
      <c r="AG156">
        <v>0</v>
      </c>
      <c r="AN156">
        <v>0</v>
      </c>
      <c r="AO156">
        <v>0</v>
      </c>
      <c r="AQ156">
        <v>0.200243</v>
      </c>
      <c r="AR156">
        <v>0.20024271309</v>
      </c>
      <c r="AS156">
        <v>107431</v>
      </c>
      <c r="AT156">
        <v>0</v>
      </c>
      <c r="AU156">
        <v>34</v>
      </c>
      <c r="AX156">
        <v>1</v>
      </c>
      <c r="AY156">
        <v>0</v>
      </c>
      <c r="AZ156">
        <v>0</v>
      </c>
      <c r="BB156" t="s">
        <v>198</v>
      </c>
      <c r="BC156">
        <v>25</v>
      </c>
      <c r="BD156">
        <v>0</v>
      </c>
      <c r="BE156" t="s">
        <v>112</v>
      </c>
      <c r="BF156">
        <v>1</v>
      </c>
      <c r="BI156">
        <v>0</v>
      </c>
      <c r="BJ156">
        <v>0</v>
      </c>
      <c r="BM156" t="s">
        <v>200</v>
      </c>
      <c r="BN156">
        <v>0</v>
      </c>
      <c r="BT156">
        <v>0</v>
      </c>
      <c r="BU156">
        <v>0</v>
      </c>
      <c r="CG156">
        <v>0</v>
      </c>
      <c r="CI156" t="str">
        <f t="shared" si="9"/>
        <v/>
      </c>
    </row>
    <row r="157" spans="1:99">
      <c r="A157" t="s">
        <v>152</v>
      </c>
      <c r="B157">
        <v>0.36080811699999998</v>
      </c>
      <c r="C157">
        <v>3.9069192999999997E-3</v>
      </c>
      <c r="D157">
        <v>1910194</v>
      </c>
      <c r="E157">
        <v>0</v>
      </c>
      <c r="F157">
        <v>1</v>
      </c>
      <c r="G157">
        <v>0.162241</v>
      </c>
      <c r="H157" s="2">
        <v>894.47997999999995</v>
      </c>
      <c r="I157" s="1">
        <v>894.48</v>
      </c>
      <c r="M157">
        <v>1</v>
      </c>
      <c r="N157">
        <v>1</v>
      </c>
      <c r="O157">
        <v>40.722037999999998</v>
      </c>
      <c r="P157">
        <v>1</v>
      </c>
      <c r="Q157">
        <v>3410</v>
      </c>
      <c r="R157">
        <v>6514</v>
      </c>
      <c r="S157">
        <v>2896</v>
      </c>
      <c r="T157">
        <v>1</v>
      </c>
      <c r="U157">
        <v>0</v>
      </c>
      <c r="V157" t="s">
        <v>92</v>
      </c>
      <c r="X157" t="s">
        <v>75</v>
      </c>
      <c r="Y157">
        <v>1</v>
      </c>
      <c r="AA157">
        <v>11</v>
      </c>
      <c r="AB157" s="1">
        <v>24.96</v>
      </c>
      <c r="AC157">
        <v>0</v>
      </c>
      <c r="AD157">
        <v>0</v>
      </c>
      <c r="AG157">
        <v>15571</v>
      </c>
      <c r="AH157" t="s">
        <v>153</v>
      </c>
      <c r="AI157" t="s">
        <v>153</v>
      </c>
      <c r="AJ157" t="s">
        <v>154</v>
      </c>
      <c r="AK157" t="s">
        <v>153</v>
      </c>
      <c r="AN157">
        <v>0</v>
      </c>
      <c r="AO157">
        <v>0</v>
      </c>
      <c r="AQ157">
        <v>0.218997</v>
      </c>
      <c r="AS157">
        <v>76456</v>
      </c>
      <c r="AT157">
        <v>1</v>
      </c>
      <c r="AU157">
        <v>31</v>
      </c>
      <c r="AX157">
        <v>1</v>
      </c>
      <c r="AY157">
        <v>0.33</v>
      </c>
      <c r="AZ157">
        <v>1.1699280000000001</v>
      </c>
      <c r="BA157" t="s">
        <v>77</v>
      </c>
      <c r="BB157" t="s">
        <v>78</v>
      </c>
      <c r="BC157">
        <v>58000</v>
      </c>
      <c r="BD157">
        <v>1</v>
      </c>
      <c r="BE157" t="s">
        <v>74</v>
      </c>
      <c r="BF157">
        <v>0</v>
      </c>
      <c r="BG157" t="s">
        <v>79</v>
      </c>
      <c r="BH157" t="s">
        <v>86</v>
      </c>
      <c r="BI157">
        <v>0</v>
      </c>
      <c r="BJ157">
        <v>1</v>
      </c>
      <c r="BK157" t="s">
        <v>120</v>
      </c>
      <c r="BM157" t="s">
        <v>121</v>
      </c>
      <c r="BN157">
        <v>0</v>
      </c>
      <c r="BO157" s="1">
        <v>74.540000000000006</v>
      </c>
      <c r="BS157" t="s">
        <v>155</v>
      </c>
      <c r="BT157">
        <v>1</v>
      </c>
      <c r="BU157">
        <v>0</v>
      </c>
      <c r="BV157" t="s">
        <v>688</v>
      </c>
      <c r="BX157" t="s">
        <v>608</v>
      </c>
      <c r="BY157">
        <v>72.12</v>
      </c>
      <c r="BZ157">
        <v>865.44</v>
      </c>
      <c r="CA157">
        <v>10990</v>
      </c>
      <c r="CB157">
        <v>95.459999999999894</v>
      </c>
      <c r="CC157">
        <v>417</v>
      </c>
      <c r="CD157">
        <v>3.62</v>
      </c>
      <c r="CE157">
        <v>0</v>
      </c>
      <c r="CF157">
        <v>0</v>
      </c>
      <c r="CG157">
        <v>106</v>
      </c>
      <c r="CH157">
        <v>0.92</v>
      </c>
      <c r="CI157">
        <f t="shared" si="9"/>
        <v>11513</v>
      </c>
      <c r="CJ157">
        <f>VLOOKUP(BV157,Demands!$B$1:$X$152,16,0)</f>
        <v>8195</v>
      </c>
      <c r="CK157">
        <f>VLOOKUP(BV157,Demands!$B$1:$X$152,17,0)</f>
        <v>5023</v>
      </c>
      <c r="CL157">
        <f>VLOOKUP(BV157,Demands!$B$1:$X$152,18,0)</f>
        <v>0</v>
      </c>
      <c r="CM157">
        <f t="shared" si="8"/>
        <v>5023</v>
      </c>
      <c r="CN157">
        <v>62106</v>
      </c>
      <c r="CO157">
        <v>78.2</v>
      </c>
      <c r="CP157">
        <v>79.599999999999895</v>
      </c>
      <c r="CQ157">
        <v>81.599999999999895</v>
      </c>
      <c r="CR157">
        <v>79.799999999999898</v>
      </c>
      <c r="CS157">
        <v>60110</v>
      </c>
      <c r="CT157">
        <v>3981.1538460000002</v>
      </c>
      <c r="CU157" t="s">
        <v>718</v>
      </c>
    </row>
    <row r="158" spans="1:99">
      <c r="A158" t="s">
        <v>256</v>
      </c>
      <c r="B158">
        <v>0.16428424727999999</v>
      </c>
      <c r="C158">
        <v>5.3872876000000004E-4</v>
      </c>
      <c r="D158">
        <v>1910140</v>
      </c>
      <c r="E158">
        <v>0</v>
      </c>
      <c r="F158">
        <v>1</v>
      </c>
      <c r="G158">
        <v>0.24291699999999999</v>
      </c>
      <c r="H158" s="2">
        <v>829.20001200000002</v>
      </c>
      <c r="I158" s="1">
        <v>829.2</v>
      </c>
      <c r="M158">
        <v>1</v>
      </c>
      <c r="N158">
        <v>1</v>
      </c>
      <c r="O158">
        <v>33.726134999999999</v>
      </c>
      <c r="P158">
        <v>1</v>
      </c>
      <c r="Q158">
        <v>596</v>
      </c>
      <c r="R158">
        <v>1452</v>
      </c>
      <c r="S158">
        <v>880</v>
      </c>
      <c r="T158">
        <v>0</v>
      </c>
      <c r="U158">
        <v>0</v>
      </c>
      <c r="V158" t="s">
        <v>92</v>
      </c>
      <c r="X158" t="s">
        <v>75</v>
      </c>
      <c r="Y158">
        <v>1</v>
      </c>
      <c r="AA158">
        <v>43</v>
      </c>
      <c r="AB158" s="1">
        <v>25</v>
      </c>
      <c r="AC158">
        <v>0</v>
      </c>
      <c r="AD158">
        <v>0</v>
      </c>
      <c r="AG158">
        <v>4196</v>
      </c>
      <c r="AH158" t="s">
        <v>153</v>
      </c>
      <c r="AI158" t="s">
        <v>153</v>
      </c>
      <c r="AJ158" t="s">
        <v>153</v>
      </c>
      <c r="AK158" t="s">
        <v>153</v>
      </c>
      <c r="AN158">
        <v>0</v>
      </c>
      <c r="AO158">
        <v>0</v>
      </c>
      <c r="AQ158">
        <v>0.14204</v>
      </c>
      <c r="AS158">
        <v>101972</v>
      </c>
      <c r="AT158">
        <v>1</v>
      </c>
      <c r="AU158">
        <v>33</v>
      </c>
      <c r="AW158">
        <v>1</v>
      </c>
      <c r="AX158">
        <v>1</v>
      </c>
      <c r="AY158">
        <v>0.36</v>
      </c>
      <c r="AZ158">
        <v>0.813164</v>
      </c>
      <c r="BA158" t="s">
        <v>77</v>
      </c>
      <c r="BB158" t="s">
        <v>94</v>
      </c>
      <c r="BC158">
        <v>9600</v>
      </c>
      <c r="BD158">
        <v>1</v>
      </c>
      <c r="BE158" t="s">
        <v>112</v>
      </c>
      <c r="BF158">
        <v>0</v>
      </c>
      <c r="BG158" t="s">
        <v>79</v>
      </c>
      <c r="BH158" t="s">
        <v>86</v>
      </c>
      <c r="BI158">
        <v>0</v>
      </c>
      <c r="BJ158">
        <v>1</v>
      </c>
      <c r="BK158" t="s">
        <v>120</v>
      </c>
      <c r="BM158" t="s">
        <v>143</v>
      </c>
      <c r="BN158">
        <v>0</v>
      </c>
      <c r="BO158" s="1">
        <v>69.099999999999994</v>
      </c>
      <c r="BS158" t="s">
        <v>257</v>
      </c>
      <c r="BT158">
        <v>1</v>
      </c>
      <c r="BU158">
        <v>0</v>
      </c>
      <c r="BV158" t="s">
        <v>609</v>
      </c>
      <c r="BX158" t="s">
        <v>610</v>
      </c>
      <c r="BY158">
        <v>70.599999999999994</v>
      </c>
      <c r="BZ158">
        <v>847.2</v>
      </c>
      <c r="CA158">
        <v>650</v>
      </c>
      <c r="CB158">
        <v>31.6299999999999</v>
      </c>
      <c r="CC158">
        <v>1238</v>
      </c>
      <c r="CD158">
        <v>60.24</v>
      </c>
      <c r="CE158">
        <v>167</v>
      </c>
      <c r="CF158">
        <v>8.1300000000000008</v>
      </c>
      <c r="CG158">
        <v>0</v>
      </c>
      <c r="CH158">
        <v>0</v>
      </c>
      <c r="CI158">
        <f t="shared" si="9"/>
        <v>2055</v>
      </c>
      <c r="CJ158">
        <f>VLOOKUP(BV158,Demands!$B$1:$X$152,16,0)</f>
        <v>2292</v>
      </c>
      <c r="CK158">
        <f>VLOOKUP(BV158,Demands!$B$1:$X$152,17,0)</f>
        <v>0</v>
      </c>
      <c r="CL158">
        <f>VLOOKUP(BV158,Demands!$B$1:$X$152,18,0)</f>
        <v>0</v>
      </c>
      <c r="CM158">
        <f t="shared" si="8"/>
        <v>0</v>
      </c>
      <c r="CN158">
        <v>9600</v>
      </c>
      <c r="CO158">
        <v>161</v>
      </c>
      <c r="CP158">
        <v>159</v>
      </c>
      <c r="CQ158">
        <v>166</v>
      </c>
      <c r="CR158">
        <v>162</v>
      </c>
      <c r="CS158">
        <v>80969</v>
      </c>
      <c r="CT158">
        <v>4571.4285710000004</v>
      </c>
      <c r="CU158" t="s">
        <v>716</v>
      </c>
    </row>
    <row r="159" spans="1:99">
      <c r="A159" t="s">
        <v>464</v>
      </c>
      <c r="B159">
        <v>3.5429215129999997E-2</v>
      </c>
      <c r="C159">
        <v>4.3257770000000002E-5</v>
      </c>
      <c r="D159">
        <v>1910141</v>
      </c>
      <c r="E159">
        <v>0</v>
      </c>
      <c r="F159">
        <v>0</v>
      </c>
      <c r="G159">
        <v>0.47833300000000001</v>
      </c>
      <c r="H159" s="2">
        <v>0</v>
      </c>
      <c r="M159">
        <v>3</v>
      </c>
      <c r="N159">
        <v>0</v>
      </c>
      <c r="O159">
        <v>37.101287999999997</v>
      </c>
      <c r="P159">
        <v>1</v>
      </c>
      <c r="Q159">
        <v>231</v>
      </c>
      <c r="R159">
        <v>302</v>
      </c>
      <c r="S159">
        <v>272</v>
      </c>
      <c r="T159">
        <v>0</v>
      </c>
      <c r="U159">
        <v>0</v>
      </c>
      <c r="V159" t="s">
        <v>112</v>
      </c>
      <c r="Y159">
        <v>0</v>
      </c>
      <c r="AA159">
        <v>126</v>
      </c>
      <c r="AC159">
        <v>1</v>
      </c>
      <c r="AD159">
        <v>1</v>
      </c>
      <c r="AF159" t="s">
        <v>112</v>
      </c>
      <c r="AG159">
        <v>1046</v>
      </c>
      <c r="AN159">
        <v>0</v>
      </c>
      <c r="AO159">
        <v>0</v>
      </c>
      <c r="AQ159">
        <v>0.22084100000000001</v>
      </c>
      <c r="AS159">
        <v>61851</v>
      </c>
      <c r="AT159">
        <v>0</v>
      </c>
      <c r="AU159">
        <v>45</v>
      </c>
      <c r="AW159">
        <v>1</v>
      </c>
      <c r="AX159">
        <v>1</v>
      </c>
      <c r="AY159">
        <v>0</v>
      </c>
      <c r="AZ159">
        <v>0</v>
      </c>
      <c r="BB159" t="s">
        <v>125</v>
      </c>
      <c r="BC159">
        <v>1200</v>
      </c>
      <c r="BD159">
        <v>0</v>
      </c>
      <c r="BE159" t="s">
        <v>112</v>
      </c>
      <c r="BF159">
        <v>0</v>
      </c>
      <c r="BI159">
        <v>0</v>
      </c>
      <c r="BJ159">
        <v>0</v>
      </c>
      <c r="BM159" t="s">
        <v>143</v>
      </c>
      <c r="BN159">
        <v>0</v>
      </c>
      <c r="BT159">
        <v>0</v>
      </c>
      <c r="BU159">
        <v>0</v>
      </c>
      <c r="BV159" t="s">
        <v>660</v>
      </c>
      <c r="BX159" t="s">
        <v>610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 t="str">
        <f t="shared" si="9"/>
        <v/>
      </c>
      <c r="CJ159">
        <f>VLOOKUP(BV159,Demands!$B$1:$X$152,16,0)</f>
        <v>0</v>
      </c>
      <c r="CK159">
        <f>VLOOKUP(BV159,Demands!$B$1:$X$152,17,0)</f>
        <v>0</v>
      </c>
      <c r="CL159">
        <f>VLOOKUP(BV159,Demands!$B$1:$X$152,18,0)</f>
        <v>0</v>
      </c>
      <c r="CM159">
        <f t="shared" si="8"/>
        <v>0</v>
      </c>
      <c r="CS159">
        <v>52531</v>
      </c>
      <c r="CT159">
        <v>0</v>
      </c>
    </row>
    <row r="160" spans="1:99">
      <c r="A160" t="s">
        <v>509</v>
      </c>
      <c r="B160">
        <v>3.0013566679999999E-2</v>
      </c>
      <c r="C160">
        <v>1.0135320000000001E-5</v>
      </c>
      <c r="D160">
        <v>1900064</v>
      </c>
      <c r="E160">
        <v>0</v>
      </c>
      <c r="F160">
        <v>0</v>
      </c>
      <c r="G160">
        <v>0.16794200000000001</v>
      </c>
      <c r="H160" s="2">
        <v>0</v>
      </c>
      <c r="M160">
        <v>3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92</v>
      </c>
      <c r="Y160">
        <v>0</v>
      </c>
      <c r="AA160">
        <v>160</v>
      </c>
      <c r="AC160">
        <v>0</v>
      </c>
      <c r="AD160">
        <v>0</v>
      </c>
      <c r="AG160">
        <v>0</v>
      </c>
      <c r="AN160">
        <v>0</v>
      </c>
      <c r="AO160">
        <v>0</v>
      </c>
      <c r="AQ160">
        <v>0.19098399999999999</v>
      </c>
      <c r="AR160">
        <v>0.19098433851999999</v>
      </c>
      <c r="AS160">
        <v>98327</v>
      </c>
      <c r="AT160">
        <v>0</v>
      </c>
      <c r="AU160">
        <v>26</v>
      </c>
      <c r="AW160">
        <v>1</v>
      </c>
      <c r="AX160">
        <v>0</v>
      </c>
      <c r="AY160">
        <v>0</v>
      </c>
      <c r="AZ160">
        <v>0</v>
      </c>
      <c r="BB160" t="s">
        <v>198</v>
      </c>
      <c r="BC160">
        <v>125</v>
      </c>
      <c r="BD160">
        <v>0</v>
      </c>
      <c r="BE160" t="s">
        <v>112</v>
      </c>
      <c r="BF160">
        <v>0</v>
      </c>
      <c r="BI160">
        <v>1</v>
      </c>
      <c r="BJ160">
        <v>0</v>
      </c>
      <c r="BM160" t="s">
        <v>143</v>
      </c>
      <c r="BN160">
        <v>1</v>
      </c>
      <c r="BT160">
        <v>0</v>
      </c>
      <c r="BU160">
        <v>1</v>
      </c>
      <c r="CG160">
        <v>0</v>
      </c>
      <c r="CI160" t="str">
        <f t="shared" si="9"/>
        <v/>
      </c>
    </row>
    <row r="161" spans="1:99">
      <c r="A161" t="s">
        <v>469</v>
      </c>
      <c r="B161">
        <v>0.11114154593</v>
      </c>
      <c r="C161">
        <v>6.0943270000000005E-4</v>
      </c>
      <c r="D161">
        <v>1910143</v>
      </c>
      <c r="E161">
        <v>27</v>
      </c>
      <c r="F161">
        <v>1</v>
      </c>
      <c r="G161">
        <v>0.21303900000000001</v>
      </c>
      <c r="H161" s="2">
        <v>0</v>
      </c>
      <c r="M161">
        <v>0</v>
      </c>
      <c r="N161">
        <v>0</v>
      </c>
      <c r="O161">
        <v>31.715907999999999</v>
      </c>
      <c r="P161">
        <v>1</v>
      </c>
      <c r="Q161">
        <v>1534</v>
      </c>
      <c r="R161">
        <v>4192</v>
      </c>
      <c r="S161">
        <v>863</v>
      </c>
      <c r="T161">
        <v>0</v>
      </c>
      <c r="U161">
        <v>0</v>
      </c>
      <c r="V161" t="s">
        <v>92</v>
      </c>
      <c r="Y161">
        <v>1</v>
      </c>
      <c r="AA161">
        <v>131</v>
      </c>
      <c r="AC161">
        <v>0</v>
      </c>
      <c r="AD161">
        <v>0</v>
      </c>
      <c r="AG161">
        <v>6175</v>
      </c>
      <c r="AH161" t="s">
        <v>109</v>
      </c>
      <c r="AI161" t="s">
        <v>330</v>
      </c>
      <c r="AJ161" t="s">
        <v>330</v>
      </c>
      <c r="AK161" t="s">
        <v>470</v>
      </c>
      <c r="AN161">
        <v>0</v>
      </c>
      <c r="AO161">
        <v>0</v>
      </c>
      <c r="AQ161">
        <v>0.248421</v>
      </c>
      <c r="AS161">
        <v>55631</v>
      </c>
      <c r="AT161">
        <v>1</v>
      </c>
      <c r="AU161">
        <v>37</v>
      </c>
      <c r="AV161">
        <v>1</v>
      </c>
      <c r="AX161">
        <v>0</v>
      </c>
      <c r="AY161">
        <v>0</v>
      </c>
      <c r="AZ161">
        <v>0</v>
      </c>
      <c r="BB161" t="s">
        <v>78</v>
      </c>
      <c r="BC161">
        <v>23728</v>
      </c>
      <c r="BD161">
        <v>0</v>
      </c>
      <c r="BE161" t="s">
        <v>112</v>
      </c>
      <c r="BF161">
        <v>0</v>
      </c>
      <c r="BI161">
        <v>0.33333299999999999</v>
      </c>
      <c r="BJ161">
        <v>1</v>
      </c>
      <c r="BK161" t="s">
        <v>321</v>
      </c>
      <c r="BM161" t="s">
        <v>82</v>
      </c>
      <c r="BN161">
        <v>3</v>
      </c>
      <c r="BS161" t="s">
        <v>471</v>
      </c>
      <c r="BT161">
        <v>1</v>
      </c>
      <c r="BU161">
        <v>1</v>
      </c>
      <c r="BV161" t="s">
        <v>642</v>
      </c>
      <c r="BW161" t="s">
        <v>75</v>
      </c>
      <c r="BX161" t="s">
        <v>606</v>
      </c>
      <c r="BY161">
        <v>50.71</v>
      </c>
      <c r="BZ161">
        <v>608.52</v>
      </c>
      <c r="CA161">
        <v>0</v>
      </c>
      <c r="CB161">
        <v>0</v>
      </c>
      <c r="CC161">
        <v>3395</v>
      </c>
      <c r="CD161">
        <v>100</v>
      </c>
      <c r="CE161">
        <v>0</v>
      </c>
      <c r="CF161">
        <v>0</v>
      </c>
      <c r="CG161">
        <v>0</v>
      </c>
      <c r="CH161">
        <v>0</v>
      </c>
      <c r="CI161">
        <f t="shared" si="9"/>
        <v>3395</v>
      </c>
      <c r="CJ161">
        <f>VLOOKUP(BV161,Demands!$B$1:$X$152,16,0)</f>
        <v>2497</v>
      </c>
      <c r="CK161">
        <f>VLOOKUP(BV161,Demands!$B$1:$X$152,17,0)</f>
        <v>480</v>
      </c>
      <c r="CL161">
        <f>VLOOKUP(BV161,Demands!$B$1:$X$152,18,0)</f>
        <v>189</v>
      </c>
      <c r="CM161">
        <f t="shared" si="8"/>
        <v>669</v>
      </c>
      <c r="CN161">
        <v>23645</v>
      </c>
      <c r="CO161">
        <v>95</v>
      </c>
      <c r="CP161">
        <v>93</v>
      </c>
      <c r="CQ161">
        <v>99</v>
      </c>
      <c r="CR161">
        <v>95.67</v>
      </c>
      <c r="CS161">
        <v>54834</v>
      </c>
      <c r="CT161">
        <v>9852.0833330000005</v>
      </c>
      <c r="CU161" t="s">
        <v>711</v>
      </c>
    </row>
    <row r="162" spans="1:99">
      <c r="A162" t="s">
        <v>117</v>
      </c>
      <c r="B162">
        <v>0.25951626938</v>
      </c>
      <c r="C162">
        <v>1.0078361899999999E-3</v>
      </c>
      <c r="D162">
        <v>1910144</v>
      </c>
      <c r="E162">
        <v>0</v>
      </c>
      <c r="F162">
        <v>1</v>
      </c>
      <c r="G162">
        <v>0.14604400000000001</v>
      </c>
      <c r="H162" s="2">
        <v>566.03997800000002</v>
      </c>
      <c r="I162" s="1">
        <v>566.04</v>
      </c>
      <c r="M162">
        <v>0</v>
      </c>
      <c r="N162">
        <v>2</v>
      </c>
      <c r="O162">
        <v>37.188046</v>
      </c>
      <c r="P162">
        <v>1</v>
      </c>
      <c r="Q162">
        <v>3301</v>
      </c>
      <c r="R162">
        <v>3664</v>
      </c>
      <c r="S162">
        <v>2908</v>
      </c>
      <c r="T162">
        <v>1</v>
      </c>
      <c r="U162">
        <v>0</v>
      </c>
      <c r="V162" t="s">
        <v>112</v>
      </c>
      <c r="X162" t="s">
        <v>75</v>
      </c>
      <c r="Y162">
        <v>1</v>
      </c>
      <c r="AA162">
        <v>5</v>
      </c>
      <c r="AB162" s="1">
        <v>28.88</v>
      </c>
      <c r="AC162">
        <v>1</v>
      </c>
      <c r="AD162">
        <v>1</v>
      </c>
      <c r="AF162" t="s">
        <v>112</v>
      </c>
      <c r="AG162">
        <v>12110</v>
      </c>
      <c r="AH162" t="s">
        <v>118</v>
      </c>
      <c r="AI162" t="s">
        <v>118</v>
      </c>
      <c r="AJ162" t="s">
        <v>118</v>
      </c>
      <c r="AK162" t="s">
        <v>118</v>
      </c>
      <c r="AN162">
        <v>0</v>
      </c>
      <c r="AO162">
        <v>0</v>
      </c>
      <c r="AQ162">
        <v>0.27258500000000002</v>
      </c>
      <c r="AS162">
        <v>64888</v>
      </c>
      <c r="AT162">
        <v>1</v>
      </c>
      <c r="AU162">
        <v>39</v>
      </c>
      <c r="AX162">
        <v>0</v>
      </c>
      <c r="AY162">
        <v>0.31</v>
      </c>
      <c r="AZ162">
        <v>0.87233400000000005</v>
      </c>
      <c r="BA162" t="s">
        <v>77</v>
      </c>
      <c r="BB162" t="s">
        <v>78</v>
      </c>
      <c r="BC162">
        <v>45000</v>
      </c>
      <c r="BD162">
        <v>1</v>
      </c>
      <c r="BE162" t="s">
        <v>112</v>
      </c>
      <c r="BF162">
        <v>0</v>
      </c>
      <c r="BG162" t="s">
        <v>79</v>
      </c>
      <c r="BH162" t="s">
        <v>119</v>
      </c>
      <c r="BI162">
        <v>0.4</v>
      </c>
      <c r="BJ162">
        <v>1</v>
      </c>
      <c r="BK162" t="s">
        <v>120</v>
      </c>
      <c r="BM162" t="s">
        <v>121</v>
      </c>
      <c r="BN162">
        <v>5</v>
      </c>
      <c r="BO162" s="1">
        <v>94.34</v>
      </c>
      <c r="BS162" t="s">
        <v>122</v>
      </c>
      <c r="BT162">
        <v>1</v>
      </c>
      <c r="BU162">
        <v>2</v>
      </c>
      <c r="BV162" t="s">
        <v>607</v>
      </c>
      <c r="BX162" t="s">
        <v>608</v>
      </c>
      <c r="BY162">
        <v>41.9</v>
      </c>
      <c r="BZ162">
        <v>502.8</v>
      </c>
      <c r="CA162">
        <v>0</v>
      </c>
      <c r="CB162">
        <v>0</v>
      </c>
      <c r="CC162">
        <v>6378</v>
      </c>
      <c r="CD162">
        <v>100</v>
      </c>
      <c r="CE162">
        <v>0</v>
      </c>
      <c r="CF162">
        <v>0</v>
      </c>
      <c r="CG162">
        <v>0</v>
      </c>
      <c r="CH162">
        <v>0</v>
      </c>
      <c r="CI162">
        <f t="shared" si="9"/>
        <v>6378</v>
      </c>
      <c r="CJ162">
        <f>VLOOKUP(BV162,Demands!$B$1:$X$152,16,0)</f>
        <v>4335</v>
      </c>
      <c r="CK162">
        <f>VLOOKUP(BV162,Demands!$B$1:$X$152,17,0)</f>
        <v>1278</v>
      </c>
      <c r="CL162">
        <f>VLOOKUP(BV162,Demands!$B$1:$X$152,18,0)</f>
        <v>0</v>
      </c>
      <c r="CM162">
        <f t="shared" si="8"/>
        <v>1278</v>
      </c>
      <c r="CN162">
        <v>45000</v>
      </c>
      <c r="CO162">
        <v>82.019999999999897</v>
      </c>
      <c r="CP162">
        <v>80.989999999999895</v>
      </c>
      <c r="CQ162">
        <v>85</v>
      </c>
      <c r="CR162">
        <v>82.67</v>
      </c>
      <c r="CS162">
        <v>61500</v>
      </c>
      <c r="CT162">
        <v>11250</v>
      </c>
      <c r="CU162" t="s">
        <v>709</v>
      </c>
    </row>
    <row r="163" spans="1:99">
      <c r="A163" t="s">
        <v>385</v>
      </c>
      <c r="B163">
        <v>1.0778800366100001</v>
      </c>
      <c r="C163">
        <v>1.052985077E-2</v>
      </c>
      <c r="D163">
        <v>1910039</v>
      </c>
      <c r="E163">
        <v>49</v>
      </c>
      <c r="F163">
        <v>1</v>
      </c>
      <c r="G163">
        <v>0.195327</v>
      </c>
      <c r="H163" s="2">
        <v>890.40002400000003</v>
      </c>
      <c r="I163" s="1">
        <v>890.4</v>
      </c>
      <c r="K163" t="s">
        <v>386</v>
      </c>
      <c r="L163" t="s">
        <v>387</v>
      </c>
      <c r="M163">
        <v>0</v>
      </c>
      <c r="N163">
        <v>1</v>
      </c>
      <c r="O163">
        <v>40.237965000000003</v>
      </c>
      <c r="P163">
        <v>1</v>
      </c>
      <c r="Q163">
        <v>18269</v>
      </c>
      <c r="R163">
        <v>38067</v>
      </c>
      <c r="S163">
        <v>15078</v>
      </c>
      <c r="T163">
        <v>0</v>
      </c>
      <c r="U163">
        <v>0</v>
      </c>
      <c r="V163" t="s">
        <v>92</v>
      </c>
      <c r="W163">
        <v>0</v>
      </c>
      <c r="X163" t="s">
        <v>75</v>
      </c>
      <c r="Y163">
        <v>1</v>
      </c>
      <c r="Z163" t="s">
        <v>85</v>
      </c>
      <c r="AA163">
        <v>91</v>
      </c>
      <c r="AB163" s="1">
        <v>24.15</v>
      </c>
      <c r="AC163">
        <v>0</v>
      </c>
      <c r="AD163">
        <v>0</v>
      </c>
      <c r="AG163">
        <v>72617</v>
      </c>
      <c r="AH163" t="s">
        <v>118</v>
      </c>
      <c r="AI163" t="s">
        <v>118</v>
      </c>
      <c r="AJ163" t="s">
        <v>118</v>
      </c>
      <c r="AK163" t="s">
        <v>118</v>
      </c>
      <c r="AM163" t="s">
        <v>130</v>
      </c>
      <c r="AN163">
        <v>1</v>
      </c>
      <c r="AO163">
        <v>1</v>
      </c>
      <c r="AP163">
        <v>1</v>
      </c>
      <c r="AQ163">
        <v>0.25158000000000003</v>
      </c>
      <c r="AS163">
        <v>63234</v>
      </c>
      <c r="AT163">
        <v>1</v>
      </c>
      <c r="AU163">
        <v>37</v>
      </c>
      <c r="AX163">
        <v>0</v>
      </c>
      <c r="AY163">
        <v>0.33</v>
      </c>
      <c r="AZ163">
        <v>1.4081030000000001</v>
      </c>
      <c r="BA163" t="s">
        <v>77</v>
      </c>
      <c r="BB163" t="s">
        <v>101</v>
      </c>
      <c r="BC163">
        <v>272082</v>
      </c>
      <c r="BD163">
        <v>1</v>
      </c>
      <c r="BE163" t="s">
        <v>112</v>
      </c>
      <c r="BF163">
        <v>1</v>
      </c>
      <c r="BG163" t="s">
        <v>79</v>
      </c>
      <c r="BH163" t="s">
        <v>159</v>
      </c>
      <c r="BI163">
        <v>0.51428600000000002</v>
      </c>
      <c r="BJ163">
        <v>1</v>
      </c>
      <c r="BK163" t="s">
        <v>120</v>
      </c>
      <c r="BL163">
        <v>0</v>
      </c>
      <c r="BM163" t="s">
        <v>133</v>
      </c>
      <c r="BN163">
        <v>35</v>
      </c>
      <c r="BO163" s="1">
        <v>73.099999999999994</v>
      </c>
      <c r="BS163" t="s">
        <v>388</v>
      </c>
      <c r="BT163">
        <v>1</v>
      </c>
      <c r="BU163">
        <v>18</v>
      </c>
      <c r="BV163" t="s">
        <v>679</v>
      </c>
      <c r="BX163" t="s">
        <v>604</v>
      </c>
      <c r="BY163">
        <v>84.38</v>
      </c>
      <c r="BZ163">
        <v>1012.56</v>
      </c>
      <c r="CA163">
        <v>0</v>
      </c>
      <c r="CB163">
        <v>0</v>
      </c>
      <c r="CC163">
        <v>35460</v>
      </c>
      <c r="CD163">
        <v>0</v>
      </c>
      <c r="CE163">
        <v>0</v>
      </c>
      <c r="CF163">
        <v>0</v>
      </c>
      <c r="CG163">
        <v>2015</v>
      </c>
      <c r="CH163">
        <v>0</v>
      </c>
      <c r="CI163">
        <f t="shared" si="9"/>
        <v>37475</v>
      </c>
      <c r="CJ163">
        <f>VLOOKUP(BV163,Demands!$B$1:$X$152,16,0)</f>
        <v>21177</v>
      </c>
      <c r="CK163">
        <f>VLOOKUP(BV163,Demands!$B$1:$X$152,17,0)</f>
        <v>7354</v>
      </c>
      <c r="CL163">
        <f>VLOOKUP(BV163,Demands!$B$1:$X$152,18,0)</f>
        <v>0</v>
      </c>
      <c r="CM163">
        <f t="shared" si="8"/>
        <v>7354</v>
      </c>
      <c r="CN163">
        <v>271817</v>
      </c>
      <c r="CO163">
        <v>69.31</v>
      </c>
      <c r="CP163">
        <v>65.040000000000006</v>
      </c>
      <c r="CQ163">
        <v>67.400000000000006</v>
      </c>
      <c r="CR163">
        <v>67.25</v>
      </c>
      <c r="CS163">
        <v>57741</v>
      </c>
      <c r="CT163">
        <v>7326.6037740000002</v>
      </c>
      <c r="CU163" t="s">
        <v>709</v>
      </c>
    </row>
    <row r="164" spans="1:99">
      <c r="A164" t="s">
        <v>399</v>
      </c>
      <c r="B164">
        <v>0.71300167192999997</v>
      </c>
      <c r="C164">
        <v>1.251170783E-2</v>
      </c>
      <c r="D164">
        <v>1910017</v>
      </c>
      <c r="E164">
        <v>0</v>
      </c>
      <c r="F164">
        <v>1</v>
      </c>
      <c r="G164">
        <v>0.176144</v>
      </c>
      <c r="H164" s="2">
        <v>596.35998500000005</v>
      </c>
      <c r="I164" s="1">
        <v>596.36</v>
      </c>
      <c r="M164">
        <v>1</v>
      </c>
      <c r="N164">
        <v>1</v>
      </c>
      <c r="O164">
        <v>0</v>
      </c>
      <c r="P164">
        <v>1</v>
      </c>
      <c r="Q164">
        <v>5278</v>
      </c>
      <c r="R164">
        <v>16263</v>
      </c>
      <c r="S164">
        <v>3289</v>
      </c>
      <c r="T164">
        <v>0</v>
      </c>
      <c r="U164">
        <v>0</v>
      </c>
      <c r="V164" t="s">
        <v>92</v>
      </c>
      <c r="X164" t="s">
        <v>75</v>
      </c>
      <c r="Y164">
        <v>1</v>
      </c>
      <c r="AA164">
        <v>97</v>
      </c>
      <c r="AB164" s="1">
        <v>18.649999999999999</v>
      </c>
      <c r="AC164">
        <v>0</v>
      </c>
      <c r="AD164">
        <v>0</v>
      </c>
      <c r="AG164">
        <v>35736</v>
      </c>
      <c r="AH164" t="s">
        <v>171</v>
      </c>
      <c r="AJ164" t="s">
        <v>194</v>
      </c>
      <c r="AK164" t="s">
        <v>85</v>
      </c>
      <c r="AN164">
        <v>0</v>
      </c>
      <c r="AO164">
        <v>0</v>
      </c>
      <c r="AQ164">
        <v>0.14769399999999999</v>
      </c>
      <c r="AS164">
        <v>99202</v>
      </c>
      <c r="AT164">
        <v>0</v>
      </c>
      <c r="AU164">
        <v>33</v>
      </c>
      <c r="AX164">
        <v>0</v>
      </c>
      <c r="AY164">
        <v>0.38</v>
      </c>
      <c r="AZ164">
        <v>0.60115700000000005</v>
      </c>
      <c r="BA164" t="s">
        <v>77</v>
      </c>
      <c r="BB164" t="s">
        <v>101</v>
      </c>
      <c r="BC164">
        <v>111000</v>
      </c>
      <c r="BD164">
        <v>1</v>
      </c>
      <c r="BE164" t="s">
        <v>74</v>
      </c>
      <c r="BF164">
        <v>1</v>
      </c>
      <c r="BG164" t="s">
        <v>79</v>
      </c>
      <c r="BH164" t="s">
        <v>86</v>
      </c>
      <c r="BI164">
        <v>6.25E-2</v>
      </c>
      <c r="BJ164">
        <v>1</v>
      </c>
      <c r="BK164" t="s">
        <v>400</v>
      </c>
      <c r="BM164" t="s">
        <v>133</v>
      </c>
      <c r="BN164">
        <v>16</v>
      </c>
      <c r="BO164" s="1">
        <v>49.7</v>
      </c>
      <c r="BS164" t="s">
        <v>401</v>
      </c>
      <c r="BT164">
        <v>1</v>
      </c>
      <c r="BU164">
        <v>1</v>
      </c>
      <c r="CG164">
        <v>0</v>
      </c>
      <c r="CI164" t="str">
        <f t="shared" si="9"/>
        <v/>
      </c>
    </row>
    <row r="165" spans="1:99">
      <c r="A165" t="s">
        <v>378</v>
      </c>
      <c r="B165">
        <v>0.45104825994999997</v>
      </c>
      <c r="C165">
        <v>2.1795273300000001E-3</v>
      </c>
      <c r="D165">
        <v>1910245</v>
      </c>
      <c r="E165">
        <v>5</v>
      </c>
      <c r="F165">
        <v>1</v>
      </c>
      <c r="G165">
        <v>0.211613</v>
      </c>
      <c r="H165" s="2">
        <v>752.15997300000004</v>
      </c>
      <c r="I165" s="1">
        <v>752.16</v>
      </c>
      <c r="K165" t="s">
        <v>379</v>
      </c>
      <c r="L165" t="s">
        <v>137</v>
      </c>
      <c r="M165">
        <v>0</v>
      </c>
      <c r="N165">
        <v>1</v>
      </c>
      <c r="O165">
        <v>44.753956000000002</v>
      </c>
      <c r="P165">
        <v>1</v>
      </c>
      <c r="Q165">
        <v>1191</v>
      </c>
      <c r="R165">
        <v>2193</v>
      </c>
      <c r="S165">
        <v>1240</v>
      </c>
      <c r="T165">
        <v>0</v>
      </c>
      <c r="U165">
        <v>0</v>
      </c>
      <c r="V165" t="s">
        <v>92</v>
      </c>
      <c r="W165">
        <v>0</v>
      </c>
      <c r="X165" t="s">
        <v>75</v>
      </c>
      <c r="Y165">
        <v>1</v>
      </c>
      <c r="Z165" t="s">
        <v>85</v>
      </c>
      <c r="AA165">
        <v>89</v>
      </c>
      <c r="AB165" s="1">
        <v>11.2</v>
      </c>
      <c r="AC165">
        <v>0</v>
      </c>
      <c r="AD165">
        <v>0</v>
      </c>
      <c r="AG165">
        <v>4662</v>
      </c>
      <c r="AH165" t="s">
        <v>380</v>
      </c>
      <c r="AI165" t="s">
        <v>380</v>
      </c>
      <c r="AJ165" t="s">
        <v>380</v>
      </c>
      <c r="AK165" t="s">
        <v>381</v>
      </c>
      <c r="AM165" t="s">
        <v>93</v>
      </c>
      <c r="AN165">
        <v>1</v>
      </c>
      <c r="AO165">
        <v>1</v>
      </c>
      <c r="AP165">
        <v>0</v>
      </c>
      <c r="AQ165">
        <v>0.25546999999999997</v>
      </c>
      <c r="AS165">
        <v>69048</v>
      </c>
      <c r="AT165">
        <v>1</v>
      </c>
      <c r="AU165">
        <v>30</v>
      </c>
      <c r="AV165">
        <v>1</v>
      </c>
      <c r="AX165">
        <v>0</v>
      </c>
      <c r="AY165">
        <v>0.18</v>
      </c>
      <c r="AZ165">
        <v>1.089329</v>
      </c>
      <c r="BA165" t="s">
        <v>77</v>
      </c>
      <c r="BB165" t="s">
        <v>78</v>
      </c>
      <c r="BC165">
        <v>16223</v>
      </c>
      <c r="BD165">
        <v>1</v>
      </c>
      <c r="BE165" t="s">
        <v>74</v>
      </c>
      <c r="BF165">
        <v>0</v>
      </c>
      <c r="BG165" t="s">
        <v>79</v>
      </c>
      <c r="BH165" t="s">
        <v>86</v>
      </c>
      <c r="BI165">
        <v>0.5</v>
      </c>
      <c r="BJ165">
        <v>1</v>
      </c>
      <c r="BK165" t="s">
        <v>120</v>
      </c>
      <c r="BL165">
        <v>1</v>
      </c>
      <c r="BM165" t="s">
        <v>82</v>
      </c>
      <c r="BN165">
        <v>2</v>
      </c>
      <c r="BO165" s="1">
        <v>62.68</v>
      </c>
      <c r="BS165" t="s">
        <v>382</v>
      </c>
      <c r="BT165">
        <v>1</v>
      </c>
      <c r="BU165">
        <v>1</v>
      </c>
      <c r="BV165" t="s">
        <v>654</v>
      </c>
      <c r="BX165" t="s">
        <v>606</v>
      </c>
      <c r="BY165">
        <v>69.2</v>
      </c>
      <c r="BZ165">
        <v>830.4</v>
      </c>
      <c r="CA165">
        <v>5239</v>
      </c>
      <c r="CB165">
        <v>77.939999999999898</v>
      </c>
      <c r="CC165">
        <v>950</v>
      </c>
      <c r="CD165">
        <v>14.13</v>
      </c>
      <c r="CE165">
        <v>0</v>
      </c>
      <c r="CF165">
        <v>0</v>
      </c>
      <c r="CG165">
        <v>533</v>
      </c>
      <c r="CH165">
        <v>7.93</v>
      </c>
      <c r="CI165">
        <f t="shared" si="9"/>
        <v>6722</v>
      </c>
      <c r="CJ165">
        <f>VLOOKUP(BV165,Demands!$B$1:$X$152,16,0)</f>
        <v>1457</v>
      </c>
      <c r="CK165">
        <f>VLOOKUP(BV165,Demands!$B$1:$X$152,17,0)</f>
        <v>2525</v>
      </c>
      <c r="CL165">
        <f>VLOOKUP(BV165,Demands!$B$1:$X$152,18,0)</f>
        <v>0</v>
      </c>
      <c r="CM165">
        <f t="shared" si="8"/>
        <v>2525</v>
      </c>
      <c r="CN165">
        <v>18199</v>
      </c>
      <c r="CO165">
        <v>77.459999999999894</v>
      </c>
      <c r="CP165">
        <v>74.159999999999897</v>
      </c>
      <c r="CQ165">
        <v>75.53</v>
      </c>
      <c r="CR165">
        <v>75.719999999999899</v>
      </c>
      <c r="CS165">
        <v>64095</v>
      </c>
      <c r="CT165">
        <v>2166.5476189999899</v>
      </c>
    </row>
    <row r="166" spans="1:99">
      <c r="A166" t="s">
        <v>106</v>
      </c>
      <c r="B166">
        <v>0.21054369383999999</v>
      </c>
      <c r="C166">
        <v>2.1621345100000001E-3</v>
      </c>
      <c r="D166">
        <v>1910146</v>
      </c>
      <c r="E166">
        <v>0</v>
      </c>
      <c r="F166">
        <v>1</v>
      </c>
      <c r="G166">
        <v>0.16256799999999999</v>
      </c>
      <c r="H166" s="2">
        <v>705</v>
      </c>
      <c r="I166" s="1">
        <v>705</v>
      </c>
      <c r="K166" t="s">
        <v>107</v>
      </c>
      <c r="L166" t="s">
        <v>108</v>
      </c>
      <c r="M166">
        <v>1</v>
      </c>
      <c r="N166">
        <v>2</v>
      </c>
      <c r="O166">
        <v>0</v>
      </c>
      <c r="P166">
        <v>1</v>
      </c>
      <c r="Q166">
        <v>11369</v>
      </c>
      <c r="R166">
        <v>7447</v>
      </c>
      <c r="S166">
        <v>7141</v>
      </c>
      <c r="T166">
        <v>0</v>
      </c>
      <c r="U166">
        <v>0</v>
      </c>
      <c r="V166" t="s">
        <v>92</v>
      </c>
      <c r="W166">
        <v>0</v>
      </c>
      <c r="X166" t="s">
        <v>75</v>
      </c>
      <c r="Y166">
        <v>1</v>
      </c>
      <c r="Z166" t="s">
        <v>85</v>
      </c>
      <c r="AA166">
        <v>4</v>
      </c>
      <c r="AC166">
        <v>0</v>
      </c>
      <c r="AD166">
        <v>0</v>
      </c>
      <c r="AG166">
        <v>47578</v>
      </c>
      <c r="AH166" t="s">
        <v>109</v>
      </c>
      <c r="AI166" t="s">
        <v>110</v>
      </c>
      <c r="AJ166" t="s">
        <v>110</v>
      </c>
      <c r="AK166" t="s">
        <v>109</v>
      </c>
      <c r="AM166" t="s">
        <v>111</v>
      </c>
      <c r="AN166">
        <v>1</v>
      </c>
      <c r="AO166">
        <v>1</v>
      </c>
      <c r="AP166">
        <v>1</v>
      </c>
      <c r="AQ166">
        <v>0.238955</v>
      </c>
      <c r="AS166">
        <v>100756</v>
      </c>
      <c r="AT166">
        <v>1</v>
      </c>
      <c r="AU166">
        <v>1</v>
      </c>
      <c r="AV166">
        <v>1</v>
      </c>
      <c r="AX166">
        <v>0</v>
      </c>
      <c r="AY166">
        <v>0</v>
      </c>
      <c r="AZ166">
        <v>0.69971000000000005</v>
      </c>
      <c r="BA166" t="s">
        <v>77</v>
      </c>
      <c r="BB166" t="s">
        <v>78</v>
      </c>
      <c r="BC166">
        <v>89735</v>
      </c>
      <c r="BD166">
        <v>1</v>
      </c>
      <c r="BE166" t="s">
        <v>112</v>
      </c>
      <c r="BF166">
        <v>0</v>
      </c>
      <c r="BG166" t="s">
        <v>113</v>
      </c>
      <c r="BH166" t="s">
        <v>114</v>
      </c>
      <c r="BI166">
        <v>0.4</v>
      </c>
      <c r="BJ166">
        <v>1</v>
      </c>
      <c r="BK166" t="s">
        <v>115</v>
      </c>
      <c r="BL166">
        <v>1</v>
      </c>
      <c r="BM166" t="s">
        <v>82</v>
      </c>
      <c r="BN166">
        <v>5</v>
      </c>
      <c r="BO166" s="1">
        <v>117.5</v>
      </c>
      <c r="BS166" t="s">
        <v>116</v>
      </c>
      <c r="BT166">
        <v>1</v>
      </c>
      <c r="BU166">
        <v>2</v>
      </c>
      <c r="BV166" s="3" t="s">
        <v>675</v>
      </c>
      <c r="BW166" s="3" t="s">
        <v>75</v>
      </c>
      <c r="BX166" s="3" t="s">
        <v>606</v>
      </c>
      <c r="BY166" s="3">
        <v>57.16</v>
      </c>
      <c r="BZ166" s="3">
        <v>685.92</v>
      </c>
      <c r="CA166" s="3">
        <v>11685</v>
      </c>
      <c r="CB166" s="3">
        <v>84.34</v>
      </c>
      <c r="CC166" s="3">
        <v>2062</v>
      </c>
      <c r="CD166" s="3">
        <v>14.88</v>
      </c>
      <c r="CE166" s="3">
        <v>0</v>
      </c>
      <c r="CF166" s="3">
        <v>0</v>
      </c>
      <c r="CG166" s="3">
        <v>108</v>
      </c>
      <c r="CH166" s="3">
        <v>0.78</v>
      </c>
      <c r="CI166">
        <f t="shared" si="9"/>
        <v>13855</v>
      </c>
      <c r="CJ166">
        <f>VLOOKUP(BV166,Demands!$B$1:$X$152,16,0)</f>
        <v>8603</v>
      </c>
      <c r="CK166">
        <f>VLOOKUP(BV166,Demands!$B$1:$X$152,17,0)</f>
        <v>3374</v>
      </c>
      <c r="CL166">
        <f>VLOOKUP(BV166,Demands!$B$1:$X$152,18,0)</f>
        <v>0</v>
      </c>
      <c r="CM166">
        <f t="shared" si="8"/>
        <v>3374</v>
      </c>
      <c r="CN166" s="3">
        <v>92185</v>
      </c>
      <c r="CO166" s="3">
        <v>76.3</v>
      </c>
      <c r="CP166" s="3">
        <v>76</v>
      </c>
      <c r="CQ166" s="3">
        <v>79.099999999999994</v>
      </c>
      <c r="CR166" s="3">
        <v>77.13</v>
      </c>
      <c r="CS166" s="3">
        <v>82973</v>
      </c>
      <c r="CT166" s="3">
        <v>10719.18605</v>
      </c>
      <c r="CU166" t="s">
        <v>714</v>
      </c>
    </row>
    <row r="167" spans="1:99">
      <c r="A167" t="s">
        <v>312</v>
      </c>
      <c r="B167">
        <v>3.51330937E-2</v>
      </c>
      <c r="C167">
        <v>6.5849899999999994E-5</v>
      </c>
      <c r="D167">
        <v>1910147</v>
      </c>
      <c r="E167">
        <v>0</v>
      </c>
      <c r="F167">
        <v>0</v>
      </c>
      <c r="G167">
        <v>0.2278</v>
      </c>
      <c r="H167" s="2">
        <v>336</v>
      </c>
      <c r="I167" s="1">
        <v>336</v>
      </c>
      <c r="J167" s="1">
        <v>28</v>
      </c>
      <c r="M167">
        <v>3</v>
      </c>
      <c r="N167">
        <v>1</v>
      </c>
      <c r="O167">
        <v>35.244041000000003</v>
      </c>
      <c r="P167">
        <v>1</v>
      </c>
      <c r="Q167">
        <v>536</v>
      </c>
      <c r="R167">
        <v>1352</v>
      </c>
      <c r="S167">
        <v>200</v>
      </c>
      <c r="T167">
        <v>1</v>
      </c>
      <c r="U167">
        <v>1</v>
      </c>
      <c r="V167" t="s">
        <v>112</v>
      </c>
      <c r="X167" t="s">
        <v>75</v>
      </c>
      <c r="Y167">
        <v>0</v>
      </c>
      <c r="AA167">
        <v>63</v>
      </c>
      <c r="AC167">
        <v>1</v>
      </c>
      <c r="AD167">
        <v>1</v>
      </c>
      <c r="AF167" t="s">
        <v>112</v>
      </c>
      <c r="AG167">
        <v>1478</v>
      </c>
      <c r="AN167">
        <v>0</v>
      </c>
      <c r="AO167">
        <v>0</v>
      </c>
      <c r="AQ167">
        <v>0.36265199999999997</v>
      </c>
      <c r="AS167">
        <v>47464</v>
      </c>
      <c r="AT167">
        <v>0</v>
      </c>
      <c r="AU167">
        <v>10</v>
      </c>
      <c r="AX167">
        <v>1</v>
      </c>
      <c r="AY167">
        <v>1</v>
      </c>
      <c r="AZ167">
        <v>0.70790500000000001</v>
      </c>
      <c r="BA167" t="s">
        <v>77</v>
      </c>
      <c r="BB167" t="s">
        <v>94</v>
      </c>
      <c r="BC167">
        <v>6813</v>
      </c>
      <c r="BD167">
        <v>0</v>
      </c>
      <c r="BE167" t="s">
        <v>112</v>
      </c>
      <c r="BF167">
        <v>0</v>
      </c>
      <c r="BG167" t="s">
        <v>232</v>
      </c>
      <c r="BH167" t="s">
        <v>280</v>
      </c>
      <c r="BI167">
        <v>0</v>
      </c>
      <c r="BJ167">
        <v>0</v>
      </c>
      <c r="BM167" t="s">
        <v>121</v>
      </c>
      <c r="BN167">
        <v>0</v>
      </c>
      <c r="BO167" s="1">
        <v>28</v>
      </c>
      <c r="BT167">
        <v>0</v>
      </c>
      <c r="BU167">
        <v>0</v>
      </c>
      <c r="BV167" s="3" t="s">
        <v>683</v>
      </c>
      <c r="BW167" s="3"/>
      <c r="BX167" s="3" t="s">
        <v>608</v>
      </c>
      <c r="BY167" s="3">
        <v>55</v>
      </c>
      <c r="BZ167" s="3">
        <v>660</v>
      </c>
      <c r="CA167" s="3">
        <v>0</v>
      </c>
      <c r="CB167" s="3">
        <v>0</v>
      </c>
      <c r="CC167" s="3">
        <v>828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>
        <f t="shared" si="9"/>
        <v>828</v>
      </c>
      <c r="CJ167">
        <f>VLOOKUP(BV167,Demands!$B$1:$X$152,16,0)</f>
        <v>828</v>
      </c>
      <c r="CK167">
        <f>VLOOKUP(BV167,Demands!$B$1:$X$152,17,0)</f>
        <v>0</v>
      </c>
      <c r="CL167">
        <f>VLOOKUP(BV167,Demands!$B$1:$X$152,18,0)</f>
        <v>0</v>
      </c>
      <c r="CM167">
        <f t="shared" si="8"/>
        <v>0</v>
      </c>
      <c r="CN167" s="3"/>
      <c r="CO167" s="3"/>
      <c r="CP167" s="3"/>
      <c r="CQ167" s="3"/>
      <c r="CR167" s="3"/>
      <c r="CS167" s="3">
        <v>41793</v>
      </c>
      <c r="CT167" s="3">
        <v>0</v>
      </c>
      <c r="CU167" t="s">
        <v>713</v>
      </c>
    </row>
    <row r="168" spans="1:99">
      <c r="A168" t="s">
        <v>494</v>
      </c>
      <c r="B168">
        <v>5.7900260600000003E-2</v>
      </c>
      <c r="C168">
        <v>1.9702062E-4</v>
      </c>
      <c r="D168">
        <v>1900301</v>
      </c>
      <c r="E168">
        <v>0</v>
      </c>
      <c r="F168">
        <v>0</v>
      </c>
      <c r="G168">
        <v>0.16991700000000001</v>
      </c>
      <c r="H168" s="2">
        <v>0</v>
      </c>
      <c r="M168">
        <v>3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92</v>
      </c>
      <c r="Y168">
        <v>0</v>
      </c>
      <c r="AA168">
        <v>147</v>
      </c>
      <c r="AC168">
        <v>0</v>
      </c>
      <c r="AD168">
        <v>0</v>
      </c>
      <c r="AG168">
        <v>0</v>
      </c>
      <c r="AN168">
        <v>0</v>
      </c>
      <c r="AO168">
        <v>0</v>
      </c>
      <c r="AQ168">
        <v>9.6133999999999997E-2</v>
      </c>
      <c r="AR168">
        <v>9.6134319901000007E-2</v>
      </c>
      <c r="AS168">
        <v>96111</v>
      </c>
      <c r="AT168">
        <v>0</v>
      </c>
      <c r="AU168">
        <v>35</v>
      </c>
      <c r="AW168">
        <v>1</v>
      </c>
      <c r="AX168">
        <v>1</v>
      </c>
      <c r="AY168">
        <v>0</v>
      </c>
      <c r="AZ168">
        <v>0</v>
      </c>
      <c r="BB168" t="s">
        <v>198</v>
      </c>
      <c r="BC168">
        <v>300</v>
      </c>
      <c r="BD168">
        <v>0</v>
      </c>
      <c r="BF168">
        <v>0</v>
      </c>
      <c r="BI168">
        <v>0</v>
      </c>
      <c r="BJ168">
        <v>0</v>
      </c>
      <c r="BM168" t="s">
        <v>143</v>
      </c>
      <c r="BN168">
        <v>0</v>
      </c>
      <c r="BT168">
        <v>0</v>
      </c>
      <c r="BU168">
        <v>0</v>
      </c>
      <c r="CG168">
        <v>0</v>
      </c>
      <c r="CI168" t="str">
        <f t="shared" si="9"/>
        <v/>
      </c>
    </row>
    <row r="169" spans="1:99">
      <c r="A169" t="s">
        <v>290</v>
      </c>
      <c r="B169">
        <v>1.399254204E-2</v>
      </c>
      <c r="C169">
        <v>9.1112699999999999E-6</v>
      </c>
      <c r="D169">
        <v>1900907</v>
      </c>
      <c r="E169">
        <v>0</v>
      </c>
      <c r="F169">
        <v>0</v>
      </c>
      <c r="G169">
        <v>0.18193599999999999</v>
      </c>
      <c r="H169" s="2">
        <v>0</v>
      </c>
      <c r="I169" s="1">
        <v>0</v>
      </c>
      <c r="M169">
        <v>3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 t="s">
        <v>112</v>
      </c>
      <c r="X169" t="s">
        <v>75</v>
      </c>
      <c r="Y169">
        <v>0</v>
      </c>
      <c r="AA169">
        <v>56</v>
      </c>
      <c r="AC169">
        <v>1</v>
      </c>
      <c r="AD169">
        <v>1</v>
      </c>
      <c r="AF169" t="s">
        <v>112</v>
      </c>
      <c r="AG169">
        <v>0</v>
      </c>
      <c r="AN169">
        <v>0</v>
      </c>
      <c r="AO169">
        <v>0</v>
      </c>
      <c r="AQ169">
        <v>0.36118099999999997</v>
      </c>
      <c r="AR169">
        <v>0.36118143797000002</v>
      </c>
      <c r="AS169">
        <v>43623</v>
      </c>
      <c r="AT169">
        <v>0</v>
      </c>
      <c r="AU169">
        <v>35</v>
      </c>
      <c r="AX169">
        <v>1</v>
      </c>
      <c r="AY169">
        <v>0</v>
      </c>
      <c r="AZ169">
        <v>0</v>
      </c>
      <c r="BB169" t="s">
        <v>198</v>
      </c>
      <c r="BC169">
        <v>250</v>
      </c>
      <c r="BD169">
        <v>0</v>
      </c>
      <c r="BE169" t="s">
        <v>112</v>
      </c>
      <c r="BF169">
        <v>1</v>
      </c>
      <c r="BG169">
        <v>0</v>
      </c>
      <c r="BH169" t="s">
        <v>199</v>
      </c>
      <c r="BI169">
        <v>0</v>
      </c>
      <c r="BJ169">
        <v>0</v>
      </c>
      <c r="BM169" t="s">
        <v>200</v>
      </c>
      <c r="BN169">
        <v>0</v>
      </c>
      <c r="BO169" s="1">
        <v>0</v>
      </c>
      <c r="BT169">
        <v>0</v>
      </c>
      <c r="BU169">
        <v>0</v>
      </c>
      <c r="CG169">
        <v>0</v>
      </c>
      <c r="CI169" t="str">
        <f t="shared" si="9"/>
        <v/>
      </c>
    </row>
    <row r="170" spans="1:99">
      <c r="A170" t="s">
        <v>185</v>
      </c>
      <c r="B170">
        <v>0.12331942572</v>
      </c>
      <c r="C170">
        <v>7.4513623000000003E-4</v>
      </c>
      <c r="D170">
        <v>1910148</v>
      </c>
      <c r="E170">
        <v>0</v>
      </c>
      <c r="F170">
        <v>1</v>
      </c>
      <c r="G170">
        <v>0.20351900000000001</v>
      </c>
      <c r="H170" s="2">
        <v>990.96002199999998</v>
      </c>
      <c r="I170" s="1">
        <v>990.96</v>
      </c>
      <c r="M170">
        <v>1</v>
      </c>
      <c r="N170">
        <v>2</v>
      </c>
      <c r="O170">
        <v>0</v>
      </c>
      <c r="P170">
        <v>1</v>
      </c>
      <c r="Q170">
        <v>715</v>
      </c>
      <c r="R170">
        <v>1420</v>
      </c>
      <c r="S170">
        <v>778</v>
      </c>
      <c r="T170">
        <v>0</v>
      </c>
      <c r="U170">
        <v>0</v>
      </c>
      <c r="V170" t="s">
        <v>92</v>
      </c>
      <c r="X170" t="s">
        <v>75</v>
      </c>
      <c r="Y170">
        <v>1</v>
      </c>
      <c r="AA170">
        <v>19</v>
      </c>
      <c r="AB170" s="1">
        <v>66.010000000000005</v>
      </c>
      <c r="AC170">
        <v>0</v>
      </c>
      <c r="AD170">
        <v>0</v>
      </c>
      <c r="AG170">
        <v>4614</v>
      </c>
      <c r="AJ170" t="s">
        <v>186</v>
      </c>
      <c r="AK170" t="s">
        <v>187</v>
      </c>
      <c r="AN170">
        <v>0</v>
      </c>
      <c r="AO170">
        <v>0</v>
      </c>
      <c r="AQ170">
        <v>0.15496299999999999</v>
      </c>
      <c r="AS170">
        <v>107335</v>
      </c>
      <c r="AT170">
        <v>0</v>
      </c>
      <c r="AU170">
        <v>32</v>
      </c>
      <c r="AV170">
        <v>1</v>
      </c>
      <c r="AX170">
        <v>0</v>
      </c>
      <c r="AY170">
        <v>0.4</v>
      </c>
      <c r="AZ170">
        <v>0.92323999999999995</v>
      </c>
      <c r="BA170" t="s">
        <v>77</v>
      </c>
      <c r="BB170" t="s">
        <v>78</v>
      </c>
      <c r="BC170">
        <v>10800</v>
      </c>
      <c r="BD170">
        <v>1</v>
      </c>
      <c r="BE170" t="s">
        <v>112</v>
      </c>
      <c r="BF170">
        <v>0</v>
      </c>
      <c r="BG170" t="s">
        <v>79</v>
      </c>
      <c r="BH170" t="s">
        <v>86</v>
      </c>
      <c r="BI170">
        <v>0.6</v>
      </c>
      <c r="BJ170">
        <v>1</v>
      </c>
      <c r="BK170" t="s">
        <v>188</v>
      </c>
      <c r="BM170" t="s">
        <v>82</v>
      </c>
      <c r="BN170">
        <v>5</v>
      </c>
      <c r="BO170" s="1">
        <v>165.16</v>
      </c>
      <c r="BS170" t="s">
        <v>189</v>
      </c>
      <c r="BT170">
        <v>1</v>
      </c>
      <c r="BU170">
        <v>3</v>
      </c>
      <c r="BV170" t="s">
        <v>625</v>
      </c>
      <c r="BX170" t="s">
        <v>606</v>
      </c>
      <c r="BY170">
        <v>93.95</v>
      </c>
      <c r="BZ170">
        <v>1127.4000000000001</v>
      </c>
      <c r="CA170">
        <v>0</v>
      </c>
      <c r="CB170">
        <v>0</v>
      </c>
      <c r="CC170">
        <v>2525</v>
      </c>
      <c r="CD170">
        <v>91.819999999999894</v>
      </c>
      <c r="CE170">
        <v>225</v>
      </c>
      <c r="CF170">
        <v>8.18</v>
      </c>
      <c r="CG170">
        <v>0</v>
      </c>
      <c r="CH170">
        <v>0</v>
      </c>
      <c r="CI170">
        <f t="shared" si="9"/>
        <v>2750</v>
      </c>
      <c r="CJ170">
        <f>VLOOKUP(BV170,Demands!$B$1:$X$152,16,0)</f>
        <v>1954</v>
      </c>
      <c r="CK170">
        <f>VLOOKUP(BV170,Demands!$B$1:$X$152,17,0)</f>
        <v>132</v>
      </c>
      <c r="CL170">
        <f>VLOOKUP(BV170,Demands!$B$1:$X$152,18,0)</f>
        <v>528</v>
      </c>
      <c r="CM170">
        <f t="shared" si="8"/>
        <v>660</v>
      </c>
      <c r="CN170">
        <v>11094</v>
      </c>
      <c r="CO170">
        <v>160.05000000000001</v>
      </c>
      <c r="CP170">
        <v>174.86</v>
      </c>
      <c r="CQ170">
        <v>190.83</v>
      </c>
      <c r="CR170">
        <v>175.25</v>
      </c>
      <c r="CS170">
        <v>114569</v>
      </c>
      <c r="CT170">
        <v>3825.517241</v>
      </c>
      <c r="CU170" t="s">
        <v>716</v>
      </c>
    </row>
    <row r="171" spans="1:99">
      <c r="A171" t="s">
        <v>485</v>
      </c>
      <c r="B171">
        <v>0.16921305202</v>
      </c>
      <c r="C171">
        <v>5.5447001000000001E-4</v>
      </c>
      <c r="D171">
        <v>1910149</v>
      </c>
      <c r="E171">
        <v>11</v>
      </c>
      <c r="F171">
        <v>1</v>
      </c>
      <c r="G171">
        <v>0.158497</v>
      </c>
      <c r="H171" s="2">
        <v>0</v>
      </c>
      <c r="M171">
        <v>0</v>
      </c>
      <c r="N171">
        <v>0</v>
      </c>
      <c r="O171">
        <v>31.849007</v>
      </c>
      <c r="P171">
        <v>1</v>
      </c>
      <c r="Q171">
        <v>965</v>
      </c>
      <c r="R171">
        <v>1435</v>
      </c>
      <c r="S171">
        <v>311</v>
      </c>
      <c r="T171">
        <v>0</v>
      </c>
      <c r="U171">
        <v>0</v>
      </c>
      <c r="V171" t="s">
        <v>92</v>
      </c>
      <c r="Y171">
        <v>1</v>
      </c>
      <c r="AA171">
        <v>142</v>
      </c>
      <c r="AC171">
        <v>0</v>
      </c>
      <c r="AD171">
        <v>0</v>
      </c>
      <c r="AG171">
        <v>4091</v>
      </c>
      <c r="AH171" t="s">
        <v>486</v>
      </c>
      <c r="AI171" t="s">
        <v>153</v>
      </c>
      <c r="AJ171" t="s">
        <v>487</v>
      </c>
      <c r="AK171" t="s">
        <v>153</v>
      </c>
      <c r="AN171">
        <v>0</v>
      </c>
      <c r="AO171">
        <v>0</v>
      </c>
      <c r="AQ171">
        <v>0.23588400000000001</v>
      </c>
      <c r="AS171">
        <v>71820</v>
      </c>
      <c r="AT171">
        <v>1</v>
      </c>
      <c r="AU171">
        <v>11</v>
      </c>
      <c r="AV171">
        <v>1</v>
      </c>
      <c r="AX171">
        <v>0</v>
      </c>
      <c r="AY171">
        <v>0</v>
      </c>
      <c r="AZ171">
        <v>0</v>
      </c>
      <c r="BB171" t="s">
        <v>78</v>
      </c>
      <c r="BC171">
        <v>11016</v>
      </c>
      <c r="BD171">
        <v>0</v>
      </c>
      <c r="BE171" t="s">
        <v>112</v>
      </c>
      <c r="BF171">
        <v>0</v>
      </c>
      <c r="BI171">
        <v>0.33333299999999999</v>
      </c>
      <c r="BJ171">
        <v>1</v>
      </c>
      <c r="BK171" t="s">
        <v>224</v>
      </c>
      <c r="BM171" t="s">
        <v>82</v>
      </c>
      <c r="BN171">
        <v>3</v>
      </c>
      <c r="BS171" t="s">
        <v>488</v>
      </c>
      <c r="BT171">
        <v>1</v>
      </c>
      <c r="BU171">
        <v>1</v>
      </c>
      <c r="BV171" t="s">
        <v>687</v>
      </c>
      <c r="BX171" t="s">
        <v>606</v>
      </c>
      <c r="BY171">
        <v>54.26</v>
      </c>
      <c r="BZ171">
        <v>651.12</v>
      </c>
      <c r="CA171">
        <v>135</v>
      </c>
      <c r="CB171">
        <v>6.26</v>
      </c>
      <c r="CC171">
        <v>2022</v>
      </c>
      <c r="CD171">
        <v>93.739999999999895</v>
      </c>
      <c r="CE171">
        <v>0</v>
      </c>
      <c r="CF171">
        <v>0</v>
      </c>
      <c r="CG171">
        <v>0</v>
      </c>
      <c r="CH171">
        <v>0</v>
      </c>
      <c r="CI171">
        <f t="shared" si="9"/>
        <v>2157</v>
      </c>
      <c r="CJ171">
        <f>VLOOKUP(BV171,Demands!$B$1:$X$152,16,0)</f>
        <v>0</v>
      </c>
      <c r="CK171">
        <f>VLOOKUP(BV171,Demands!$B$1:$X$152,17,0)</f>
        <v>0</v>
      </c>
      <c r="CL171">
        <f>VLOOKUP(BV171,Demands!$B$1:$X$152,18,0)</f>
        <v>0</v>
      </c>
      <c r="CM171">
        <f t="shared" si="8"/>
        <v>0</v>
      </c>
      <c r="CS171">
        <v>51410</v>
      </c>
      <c r="CT171">
        <v>0</v>
      </c>
      <c r="CU171" t="s">
        <v>713</v>
      </c>
    </row>
    <row r="172" spans="1:99">
      <c r="A172" t="s">
        <v>547</v>
      </c>
      <c r="B172">
        <v>1.2399058480000001E-2</v>
      </c>
      <c r="C172">
        <v>5.3906100000000004E-6</v>
      </c>
      <c r="D172">
        <v>1900664</v>
      </c>
      <c r="E172">
        <v>0</v>
      </c>
      <c r="F172">
        <v>0</v>
      </c>
      <c r="G172">
        <v>0.122449</v>
      </c>
      <c r="H172" s="2">
        <v>0</v>
      </c>
      <c r="M172">
        <v>3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92</v>
      </c>
      <c r="Y172">
        <v>0</v>
      </c>
      <c r="AA172">
        <v>190</v>
      </c>
      <c r="AC172">
        <v>0</v>
      </c>
      <c r="AD172">
        <v>0</v>
      </c>
      <c r="AG172">
        <v>0</v>
      </c>
      <c r="AN172">
        <v>0</v>
      </c>
      <c r="AO172">
        <v>0</v>
      </c>
      <c r="AQ172">
        <v>0.122449</v>
      </c>
      <c r="AR172">
        <v>0.12244898081</v>
      </c>
      <c r="AS172">
        <v>93542</v>
      </c>
      <c r="AT172">
        <v>0</v>
      </c>
      <c r="AU172">
        <v>35</v>
      </c>
      <c r="AX172">
        <v>1</v>
      </c>
      <c r="AY172">
        <v>0</v>
      </c>
      <c r="AZ172">
        <v>0</v>
      </c>
      <c r="BB172" t="s">
        <v>198</v>
      </c>
      <c r="BC172">
        <v>130</v>
      </c>
      <c r="BD172">
        <v>0</v>
      </c>
      <c r="BF172">
        <v>1</v>
      </c>
      <c r="BI172">
        <v>0</v>
      </c>
      <c r="BJ172">
        <v>0</v>
      </c>
      <c r="BM172" t="s">
        <v>200</v>
      </c>
      <c r="BN172">
        <v>0</v>
      </c>
      <c r="BT172">
        <v>0</v>
      </c>
      <c r="BU172">
        <v>0</v>
      </c>
      <c r="CG172">
        <v>0</v>
      </c>
      <c r="CI172" t="str">
        <f t="shared" si="9"/>
        <v/>
      </c>
    </row>
    <row r="173" spans="1:99">
      <c r="A173" t="s">
        <v>510</v>
      </c>
      <c r="B173">
        <v>2.0948950149999999E-2</v>
      </c>
      <c r="C173">
        <v>2.3951770000000001E-5</v>
      </c>
      <c r="D173">
        <v>1900903</v>
      </c>
      <c r="E173">
        <v>0</v>
      </c>
      <c r="F173">
        <v>0</v>
      </c>
      <c r="G173">
        <v>0.118296</v>
      </c>
      <c r="H173" s="2">
        <v>0</v>
      </c>
      <c r="M173">
        <v>3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112</v>
      </c>
      <c r="Y173">
        <v>0</v>
      </c>
      <c r="AA173">
        <v>161</v>
      </c>
      <c r="AC173">
        <v>1</v>
      </c>
      <c r="AD173">
        <v>1</v>
      </c>
      <c r="AF173" t="s">
        <v>112</v>
      </c>
      <c r="AG173">
        <v>0</v>
      </c>
      <c r="AN173">
        <v>0</v>
      </c>
      <c r="AO173">
        <v>0</v>
      </c>
      <c r="AQ173">
        <v>3.6576999999999998E-2</v>
      </c>
      <c r="AR173">
        <v>3.6577016114999999E-2</v>
      </c>
      <c r="AS173">
        <v>100227</v>
      </c>
      <c r="AT173">
        <v>0</v>
      </c>
      <c r="AU173">
        <v>31</v>
      </c>
      <c r="AX173">
        <v>1</v>
      </c>
      <c r="AY173">
        <v>0</v>
      </c>
      <c r="AZ173">
        <v>0</v>
      </c>
      <c r="BB173" t="s">
        <v>198</v>
      </c>
      <c r="BC173">
        <v>100</v>
      </c>
      <c r="BD173">
        <v>0</v>
      </c>
      <c r="BE173" t="s">
        <v>112</v>
      </c>
      <c r="BF173">
        <v>1</v>
      </c>
      <c r="BI173">
        <v>0</v>
      </c>
      <c r="BJ173">
        <v>0</v>
      </c>
      <c r="BM173" t="s">
        <v>133</v>
      </c>
      <c r="BN173">
        <v>0</v>
      </c>
      <c r="BT173">
        <v>0</v>
      </c>
      <c r="BU173">
        <v>0</v>
      </c>
      <c r="CG173">
        <v>0</v>
      </c>
      <c r="CI173" t="str">
        <f t="shared" si="9"/>
        <v/>
      </c>
    </row>
    <row r="174" spans="1:99">
      <c r="A174" t="s">
        <v>574</v>
      </c>
      <c r="B174">
        <v>0.85281789748000003</v>
      </c>
      <c r="C174">
        <v>1.8824459710000001E-2</v>
      </c>
      <c r="D174">
        <v>1910006</v>
      </c>
      <c r="E174">
        <v>0</v>
      </c>
      <c r="F174">
        <v>0</v>
      </c>
      <c r="G174">
        <v>0.15987100000000001</v>
      </c>
      <c r="H174" s="2">
        <v>0</v>
      </c>
      <c r="M174">
        <v>1</v>
      </c>
      <c r="N174">
        <v>0</v>
      </c>
      <c r="O174">
        <v>0</v>
      </c>
      <c r="P174">
        <v>1</v>
      </c>
      <c r="Q174">
        <v>327</v>
      </c>
      <c r="R174">
        <v>417</v>
      </c>
      <c r="S174">
        <v>179</v>
      </c>
      <c r="T174">
        <v>0</v>
      </c>
      <c r="U174">
        <v>0</v>
      </c>
      <c r="V174" t="s">
        <v>92</v>
      </c>
      <c r="Y174">
        <v>1</v>
      </c>
      <c r="AA174">
        <v>208</v>
      </c>
      <c r="AC174">
        <v>0</v>
      </c>
      <c r="AD174">
        <v>0</v>
      </c>
      <c r="AG174">
        <v>1322</v>
      </c>
      <c r="AK174" t="s">
        <v>171</v>
      </c>
      <c r="AN174">
        <v>0</v>
      </c>
      <c r="AO174">
        <v>0</v>
      </c>
      <c r="AQ174">
        <v>0.24735199999999999</v>
      </c>
      <c r="AS174">
        <v>70946</v>
      </c>
      <c r="AT174">
        <v>0</v>
      </c>
      <c r="AU174">
        <v>5</v>
      </c>
      <c r="AX174">
        <v>1</v>
      </c>
      <c r="AY174">
        <v>0</v>
      </c>
      <c r="AZ174">
        <v>0</v>
      </c>
      <c r="BB174" t="s">
        <v>94</v>
      </c>
      <c r="BC174">
        <v>3728</v>
      </c>
      <c r="BD174">
        <v>1</v>
      </c>
      <c r="BF174">
        <v>1</v>
      </c>
      <c r="BI174">
        <v>0</v>
      </c>
      <c r="BJ174">
        <v>1</v>
      </c>
      <c r="BK174" t="s">
        <v>575</v>
      </c>
      <c r="BM174" t="s">
        <v>133</v>
      </c>
      <c r="BN174">
        <v>0</v>
      </c>
      <c r="BS174" t="s">
        <v>576</v>
      </c>
      <c r="BT174">
        <v>1</v>
      </c>
      <c r="BU174">
        <v>0</v>
      </c>
      <c r="CG174">
        <v>0</v>
      </c>
      <c r="CI174" t="str">
        <f t="shared" si="9"/>
        <v/>
      </c>
    </row>
    <row r="175" spans="1:99">
      <c r="A175" t="s">
        <v>560</v>
      </c>
      <c r="B175">
        <v>0.25296948629999999</v>
      </c>
      <c r="C175">
        <v>1.6990480499999999E-3</v>
      </c>
      <c r="D175">
        <v>1910152</v>
      </c>
      <c r="E175">
        <v>37</v>
      </c>
      <c r="F175">
        <v>0</v>
      </c>
      <c r="G175">
        <v>0.17104900000000001</v>
      </c>
      <c r="H175" s="2">
        <v>0</v>
      </c>
      <c r="M175">
        <v>0</v>
      </c>
      <c r="N175">
        <v>0</v>
      </c>
      <c r="O175">
        <v>50.980559999999997</v>
      </c>
      <c r="P175">
        <v>1</v>
      </c>
      <c r="Q175">
        <v>7490</v>
      </c>
      <c r="R175">
        <v>13943</v>
      </c>
      <c r="S175">
        <v>2894</v>
      </c>
      <c r="T175">
        <v>0</v>
      </c>
      <c r="U175">
        <v>1</v>
      </c>
      <c r="V175" t="s">
        <v>112</v>
      </c>
      <c r="Y175">
        <v>0</v>
      </c>
      <c r="AA175">
        <v>196</v>
      </c>
      <c r="AC175">
        <v>1</v>
      </c>
      <c r="AD175">
        <v>1</v>
      </c>
      <c r="AF175" t="s">
        <v>112</v>
      </c>
      <c r="AG175">
        <v>22060</v>
      </c>
      <c r="AN175">
        <v>0</v>
      </c>
      <c r="AO175">
        <v>0</v>
      </c>
      <c r="AQ175">
        <v>0.33952900000000003</v>
      </c>
      <c r="AS175">
        <v>46270</v>
      </c>
      <c r="AT175">
        <v>0</v>
      </c>
      <c r="AU175">
        <v>18</v>
      </c>
      <c r="AV175">
        <v>1</v>
      </c>
      <c r="AX175">
        <v>0</v>
      </c>
      <c r="AY175">
        <v>0</v>
      </c>
      <c r="AZ175">
        <v>0</v>
      </c>
      <c r="BB175" t="s">
        <v>78</v>
      </c>
      <c r="BC175">
        <v>98434</v>
      </c>
      <c r="BD175">
        <v>1</v>
      </c>
      <c r="BE175" t="s">
        <v>112</v>
      </c>
      <c r="BF175">
        <v>0</v>
      </c>
      <c r="BI175">
        <v>0.14285700000000001</v>
      </c>
      <c r="BJ175">
        <v>0</v>
      </c>
      <c r="BM175" t="s">
        <v>82</v>
      </c>
      <c r="BN175">
        <v>7</v>
      </c>
      <c r="BS175" t="s">
        <v>561</v>
      </c>
      <c r="BT175">
        <v>1</v>
      </c>
      <c r="BU175">
        <v>1</v>
      </c>
      <c r="BV175" t="s">
        <v>637</v>
      </c>
      <c r="BX175" t="s">
        <v>606</v>
      </c>
      <c r="BY175">
        <v>90.4</v>
      </c>
      <c r="BZ175">
        <v>1084.8</v>
      </c>
      <c r="CA175">
        <v>0</v>
      </c>
      <c r="CB175">
        <v>0</v>
      </c>
      <c r="CC175">
        <v>8403</v>
      </c>
      <c r="CD175">
        <v>98.67</v>
      </c>
      <c r="CE175">
        <v>0</v>
      </c>
      <c r="CF175">
        <v>0</v>
      </c>
      <c r="CG175">
        <v>113</v>
      </c>
      <c r="CH175">
        <v>1.33</v>
      </c>
      <c r="CI175">
        <f t="shared" si="9"/>
        <v>8516</v>
      </c>
      <c r="CJ175">
        <f>VLOOKUP(BV175,Demands!$B$1:$X$152,16,0)</f>
        <v>8050</v>
      </c>
      <c r="CK175">
        <f>VLOOKUP(BV175,Demands!$B$1:$X$152,17,0)</f>
        <v>1010</v>
      </c>
      <c r="CL175">
        <f>VLOOKUP(BV175,Demands!$B$1:$X$152,18,0)</f>
        <v>1585</v>
      </c>
      <c r="CM175">
        <f t="shared" si="8"/>
        <v>2595</v>
      </c>
      <c r="CS175">
        <v>40420</v>
      </c>
      <c r="CT175">
        <v>0</v>
      </c>
      <c r="CU175" t="s">
        <v>713</v>
      </c>
    </row>
    <row r="176" spans="1:99">
      <c r="A176" t="s">
        <v>524</v>
      </c>
      <c r="B176">
        <v>8.7495713439999998E-2</v>
      </c>
      <c r="C176">
        <v>3.5656791000000001E-4</v>
      </c>
      <c r="D176">
        <v>1910153</v>
      </c>
      <c r="E176">
        <v>0</v>
      </c>
      <c r="F176">
        <v>0</v>
      </c>
      <c r="G176">
        <v>0.38656499999999999</v>
      </c>
      <c r="H176" s="2">
        <v>0</v>
      </c>
      <c r="M176">
        <v>3</v>
      </c>
      <c r="N176">
        <v>0</v>
      </c>
      <c r="O176">
        <v>39.734051000000001</v>
      </c>
      <c r="P176">
        <v>1</v>
      </c>
      <c r="Q176">
        <v>1201</v>
      </c>
      <c r="R176">
        <v>2401</v>
      </c>
      <c r="S176">
        <v>649</v>
      </c>
      <c r="T176">
        <v>0</v>
      </c>
      <c r="U176">
        <v>0</v>
      </c>
      <c r="V176" t="s">
        <v>112</v>
      </c>
      <c r="Y176">
        <v>0</v>
      </c>
      <c r="AA176">
        <v>172</v>
      </c>
      <c r="AC176">
        <v>1</v>
      </c>
      <c r="AD176">
        <v>1</v>
      </c>
      <c r="AF176" t="s">
        <v>112</v>
      </c>
      <c r="AG176">
        <v>3806</v>
      </c>
      <c r="AL176">
        <v>1</v>
      </c>
      <c r="AN176">
        <v>0</v>
      </c>
      <c r="AO176">
        <v>0</v>
      </c>
      <c r="AQ176">
        <v>0.315554</v>
      </c>
      <c r="AS176">
        <v>49556</v>
      </c>
      <c r="AT176">
        <v>0</v>
      </c>
      <c r="AU176">
        <v>33</v>
      </c>
      <c r="AX176">
        <v>0</v>
      </c>
      <c r="AY176">
        <v>0</v>
      </c>
      <c r="AZ176">
        <v>0</v>
      </c>
      <c r="BB176" t="s">
        <v>94</v>
      </c>
      <c r="BC176">
        <v>7890</v>
      </c>
      <c r="BD176">
        <v>0</v>
      </c>
      <c r="BE176" t="s">
        <v>112</v>
      </c>
      <c r="BF176">
        <v>0</v>
      </c>
      <c r="BI176">
        <v>0.25</v>
      </c>
      <c r="BJ176">
        <v>0</v>
      </c>
      <c r="BM176" t="s">
        <v>229</v>
      </c>
      <c r="BN176">
        <v>4</v>
      </c>
      <c r="BT176">
        <v>0</v>
      </c>
      <c r="BU176">
        <v>1</v>
      </c>
      <c r="BV176" t="s">
        <v>622</v>
      </c>
      <c r="BX176" t="s">
        <v>614</v>
      </c>
      <c r="BY176">
        <v>0</v>
      </c>
      <c r="BZ176">
        <v>0</v>
      </c>
      <c r="CA176">
        <v>0</v>
      </c>
      <c r="CB176">
        <v>0</v>
      </c>
      <c r="CC176">
        <v>2069</v>
      </c>
      <c r="CD176">
        <v>100</v>
      </c>
      <c r="CE176">
        <v>0</v>
      </c>
      <c r="CF176">
        <v>0</v>
      </c>
      <c r="CG176">
        <v>0</v>
      </c>
      <c r="CH176">
        <v>0</v>
      </c>
      <c r="CI176">
        <f t="shared" si="9"/>
        <v>2069</v>
      </c>
      <c r="CJ176">
        <f>VLOOKUP(BV176,Demands!$B$1:$X$152,16,0)</f>
        <v>0</v>
      </c>
      <c r="CK176">
        <f>VLOOKUP(BV176,Demands!$B$1:$X$152,17,0)</f>
        <v>0</v>
      </c>
      <c r="CL176">
        <f>VLOOKUP(BV176,Demands!$B$1:$X$152,18,0)</f>
        <v>0</v>
      </c>
      <c r="CM176">
        <f t="shared" si="8"/>
        <v>0</v>
      </c>
      <c r="CS176">
        <v>49860</v>
      </c>
      <c r="CT176">
        <v>0</v>
      </c>
      <c r="CU176" t="s">
        <v>713</v>
      </c>
    </row>
    <row r="177" spans="1:99">
      <c r="A177" t="s">
        <v>511</v>
      </c>
      <c r="B177">
        <v>3.1171048149999998E-2</v>
      </c>
      <c r="C177">
        <v>5.6366960000000001E-5</v>
      </c>
      <c r="D177">
        <v>1907028</v>
      </c>
      <c r="E177">
        <v>0</v>
      </c>
      <c r="F177">
        <v>0</v>
      </c>
      <c r="G177">
        <v>0.12395399999999999</v>
      </c>
      <c r="H177" s="2">
        <v>0</v>
      </c>
      <c r="M177">
        <v>3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112</v>
      </c>
      <c r="Y177">
        <v>0</v>
      </c>
      <c r="AA177">
        <v>162</v>
      </c>
      <c r="AC177">
        <v>1</v>
      </c>
      <c r="AD177">
        <v>1</v>
      </c>
      <c r="AF177" t="s">
        <v>112</v>
      </c>
      <c r="AG177">
        <v>0</v>
      </c>
      <c r="AN177">
        <v>0</v>
      </c>
      <c r="AO177">
        <v>0</v>
      </c>
      <c r="AQ177">
        <v>0.16944799999999999</v>
      </c>
      <c r="AR177">
        <v>0.16944801807000001</v>
      </c>
      <c r="AS177">
        <v>103125</v>
      </c>
      <c r="AT177">
        <v>0</v>
      </c>
      <c r="AU177">
        <v>27</v>
      </c>
      <c r="AW177">
        <v>1</v>
      </c>
      <c r="AX177">
        <v>1</v>
      </c>
      <c r="AY177">
        <v>0</v>
      </c>
      <c r="AZ177">
        <v>0</v>
      </c>
      <c r="BB177" t="s">
        <v>198</v>
      </c>
      <c r="BC177">
        <v>80</v>
      </c>
      <c r="BD177">
        <v>0</v>
      </c>
      <c r="BE177" t="s">
        <v>112</v>
      </c>
      <c r="BF177">
        <v>0</v>
      </c>
      <c r="BI177">
        <v>0</v>
      </c>
      <c r="BJ177">
        <v>0</v>
      </c>
      <c r="BM177" t="s">
        <v>143</v>
      </c>
      <c r="BN177">
        <v>0</v>
      </c>
      <c r="BT177">
        <v>0</v>
      </c>
      <c r="BU177">
        <v>0</v>
      </c>
      <c r="CG177">
        <v>0</v>
      </c>
      <c r="CI177" t="str">
        <f t="shared" si="9"/>
        <v/>
      </c>
    </row>
    <row r="178" spans="1:99">
      <c r="A178" t="s">
        <v>523</v>
      </c>
      <c r="B178">
        <v>2.4453212089999999E-2</v>
      </c>
      <c r="C178">
        <v>1.821188E-5</v>
      </c>
      <c r="D178">
        <v>1910158</v>
      </c>
      <c r="E178">
        <v>0</v>
      </c>
      <c r="F178">
        <v>0</v>
      </c>
      <c r="G178">
        <v>0.34064499999999998</v>
      </c>
      <c r="H178" s="2">
        <v>0</v>
      </c>
      <c r="M178">
        <v>3</v>
      </c>
      <c r="N178">
        <v>0</v>
      </c>
      <c r="O178">
        <v>39.568100000000001</v>
      </c>
      <c r="P178">
        <v>1</v>
      </c>
      <c r="Q178">
        <v>156</v>
      </c>
      <c r="R178">
        <v>196</v>
      </c>
      <c r="S178">
        <v>68</v>
      </c>
      <c r="T178">
        <v>0</v>
      </c>
      <c r="U178">
        <v>1</v>
      </c>
      <c r="V178" t="s">
        <v>112</v>
      </c>
      <c r="Y178">
        <v>0</v>
      </c>
      <c r="AA178">
        <v>171</v>
      </c>
      <c r="AC178">
        <v>1</v>
      </c>
      <c r="AD178">
        <v>1</v>
      </c>
      <c r="AF178" t="s">
        <v>112</v>
      </c>
      <c r="AG178">
        <v>530</v>
      </c>
      <c r="AN178">
        <v>0</v>
      </c>
      <c r="AO178">
        <v>0</v>
      </c>
      <c r="AQ178">
        <v>0.29433999999999999</v>
      </c>
      <c r="AS178">
        <v>43750</v>
      </c>
      <c r="AT178">
        <v>0</v>
      </c>
      <c r="AU178">
        <v>44</v>
      </c>
      <c r="AW178">
        <v>1</v>
      </c>
      <c r="AX178">
        <v>1</v>
      </c>
      <c r="AY178">
        <v>0</v>
      </c>
      <c r="AZ178">
        <v>0</v>
      </c>
      <c r="BB178" t="s">
        <v>125</v>
      </c>
      <c r="BC178">
        <v>775</v>
      </c>
      <c r="BD178">
        <v>0</v>
      </c>
      <c r="BE178" t="s">
        <v>112</v>
      </c>
      <c r="BF178">
        <v>0</v>
      </c>
      <c r="BI178">
        <v>0</v>
      </c>
      <c r="BJ178">
        <v>0</v>
      </c>
      <c r="BM178" t="s">
        <v>143</v>
      </c>
      <c r="BN178">
        <v>0</v>
      </c>
      <c r="BT178">
        <v>0</v>
      </c>
      <c r="BU178">
        <v>0</v>
      </c>
      <c r="BV178" t="s">
        <v>523</v>
      </c>
      <c r="BX178" t="s">
        <v>610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 t="str">
        <f t="shared" si="9"/>
        <v/>
      </c>
      <c r="CJ178">
        <f>VLOOKUP(BV178,Demands!$B$1:$X$152,16,0)</f>
        <v>0</v>
      </c>
      <c r="CK178">
        <f>VLOOKUP(BV178,Demands!$B$1:$X$152,17,0)</f>
        <v>0</v>
      </c>
      <c r="CL178">
        <f>VLOOKUP(BV178,Demands!$B$1:$X$152,18,0)</f>
        <v>0</v>
      </c>
      <c r="CM178">
        <f t="shared" si="8"/>
        <v>0</v>
      </c>
      <c r="CS178">
        <v>51998</v>
      </c>
      <c r="CT178">
        <v>0</v>
      </c>
      <c r="CU178" t="s">
        <v>709</v>
      </c>
    </row>
    <row r="179" spans="1:99">
      <c r="A179" t="s">
        <v>328</v>
      </c>
      <c r="B179">
        <v>0.13220122685999999</v>
      </c>
      <c r="C179">
        <v>1.6711453E-4</v>
      </c>
      <c r="D179">
        <v>1910200</v>
      </c>
      <c r="E179">
        <v>232</v>
      </c>
      <c r="F179">
        <v>1</v>
      </c>
      <c r="G179">
        <v>0.270148</v>
      </c>
      <c r="H179" s="2">
        <v>774.27002000000005</v>
      </c>
      <c r="I179" s="1">
        <v>774.27</v>
      </c>
      <c r="K179" t="s">
        <v>329</v>
      </c>
      <c r="L179" t="s">
        <v>129</v>
      </c>
      <c r="M179">
        <v>0</v>
      </c>
      <c r="N179">
        <v>1</v>
      </c>
      <c r="O179">
        <v>0</v>
      </c>
      <c r="P179">
        <v>1</v>
      </c>
      <c r="Q179">
        <v>82</v>
      </c>
      <c r="R179">
        <v>201</v>
      </c>
      <c r="S179">
        <v>218</v>
      </c>
      <c r="T179">
        <v>0</v>
      </c>
      <c r="U179">
        <v>0</v>
      </c>
      <c r="V179" t="s">
        <v>92</v>
      </c>
      <c r="W179">
        <v>0</v>
      </c>
      <c r="X179" t="s">
        <v>75</v>
      </c>
      <c r="Y179">
        <v>1</v>
      </c>
      <c r="Z179" t="s">
        <v>85</v>
      </c>
      <c r="AA179">
        <v>69</v>
      </c>
      <c r="AB179" s="1">
        <v>12.46</v>
      </c>
      <c r="AC179">
        <v>0</v>
      </c>
      <c r="AD179">
        <v>0</v>
      </c>
      <c r="AG179">
        <v>699</v>
      </c>
      <c r="AH179" t="s">
        <v>330</v>
      </c>
      <c r="AI179" t="s">
        <v>330</v>
      </c>
      <c r="AJ179" t="s">
        <v>330</v>
      </c>
      <c r="AK179" t="s">
        <v>330</v>
      </c>
      <c r="AM179" t="s">
        <v>130</v>
      </c>
      <c r="AN179">
        <v>1</v>
      </c>
      <c r="AO179">
        <v>1</v>
      </c>
      <c r="AP179">
        <v>1</v>
      </c>
      <c r="AQ179">
        <v>0.11731</v>
      </c>
      <c r="AS179">
        <v>96901</v>
      </c>
      <c r="AT179">
        <v>1</v>
      </c>
      <c r="AU179">
        <v>40</v>
      </c>
      <c r="AX179">
        <v>1</v>
      </c>
      <c r="AY179">
        <v>0.2</v>
      </c>
      <c r="AZ179">
        <v>0.79903199999999996</v>
      </c>
      <c r="BA179" t="s">
        <v>77</v>
      </c>
      <c r="BB179" t="s">
        <v>125</v>
      </c>
      <c r="BC179">
        <v>1551</v>
      </c>
      <c r="BD179">
        <v>1</v>
      </c>
      <c r="BE179" t="s">
        <v>112</v>
      </c>
      <c r="BF179">
        <v>1</v>
      </c>
      <c r="BG179" t="s">
        <v>79</v>
      </c>
      <c r="BH179" t="s">
        <v>331</v>
      </c>
      <c r="BI179">
        <v>0</v>
      </c>
      <c r="BJ179">
        <v>1</v>
      </c>
      <c r="BK179" t="s">
        <v>332</v>
      </c>
      <c r="BL179">
        <v>0</v>
      </c>
      <c r="BM179" t="s">
        <v>133</v>
      </c>
      <c r="BN179">
        <v>0</v>
      </c>
      <c r="BO179" s="1">
        <v>63.57</v>
      </c>
      <c r="BS179" t="s">
        <v>333</v>
      </c>
      <c r="BT179">
        <v>1</v>
      </c>
      <c r="BU179">
        <v>0</v>
      </c>
      <c r="BV179" t="s">
        <v>603</v>
      </c>
      <c r="BX179" t="s">
        <v>604</v>
      </c>
      <c r="BY179">
        <v>61.96</v>
      </c>
      <c r="BZ179">
        <v>743.52</v>
      </c>
      <c r="CA179">
        <v>22045</v>
      </c>
      <c r="CB179">
        <v>0</v>
      </c>
      <c r="CC179">
        <v>36079</v>
      </c>
      <c r="CD179">
        <v>0</v>
      </c>
      <c r="CE179">
        <v>0</v>
      </c>
      <c r="CF179">
        <v>0</v>
      </c>
      <c r="CG179">
        <v>1406</v>
      </c>
      <c r="CH179">
        <v>0</v>
      </c>
      <c r="CI179">
        <f t="shared" si="9"/>
        <v>59530</v>
      </c>
      <c r="CJ179">
        <f>VLOOKUP(BV179,Demands!$B$1:$X$152,16,0)</f>
        <v>33300</v>
      </c>
      <c r="CK179">
        <f>VLOOKUP(BV179,Demands!$B$1:$X$152,17,0)</f>
        <v>9000</v>
      </c>
      <c r="CL179">
        <f>VLOOKUP(BV179,Demands!$B$1:$X$152,18,0)</f>
        <v>1600</v>
      </c>
      <c r="CM179">
        <f t="shared" si="8"/>
        <v>10600</v>
      </c>
      <c r="CN179">
        <v>293500</v>
      </c>
      <c r="CO179">
        <v>92.189999999999898</v>
      </c>
      <c r="CP179">
        <v>93.219999999999899</v>
      </c>
      <c r="CQ179">
        <v>96.719999999999899</v>
      </c>
      <c r="CR179">
        <v>94.04</v>
      </c>
      <c r="CS179">
        <v>65827</v>
      </c>
      <c r="CT179">
        <v>7158.5365849999898</v>
      </c>
      <c r="CU179" t="s">
        <v>709</v>
      </c>
    </row>
    <row r="180" spans="1:99">
      <c r="A180" t="s">
        <v>375</v>
      </c>
      <c r="B180">
        <v>9.8992361119999997E-2</v>
      </c>
      <c r="C180">
        <v>2.5796389999999998E-4</v>
      </c>
      <c r="D180">
        <v>1910046</v>
      </c>
      <c r="E180">
        <v>0</v>
      </c>
      <c r="F180">
        <v>1</v>
      </c>
      <c r="G180">
        <v>0.29133399999999998</v>
      </c>
      <c r="H180" s="2">
        <v>774.27002000000005</v>
      </c>
      <c r="I180" s="1">
        <v>774.27</v>
      </c>
      <c r="K180" t="s">
        <v>329</v>
      </c>
      <c r="L180" t="s">
        <v>129</v>
      </c>
      <c r="M180">
        <v>0</v>
      </c>
      <c r="N180">
        <v>1</v>
      </c>
      <c r="O180">
        <v>0</v>
      </c>
      <c r="P180">
        <v>1</v>
      </c>
      <c r="Q180">
        <v>382</v>
      </c>
      <c r="R180">
        <v>1024</v>
      </c>
      <c r="S180">
        <v>472</v>
      </c>
      <c r="T180">
        <v>0</v>
      </c>
      <c r="U180">
        <v>0</v>
      </c>
      <c r="V180" t="s">
        <v>92</v>
      </c>
      <c r="W180">
        <v>0</v>
      </c>
      <c r="X180" t="s">
        <v>75</v>
      </c>
      <c r="Y180">
        <v>1</v>
      </c>
      <c r="Z180" t="s">
        <v>85</v>
      </c>
      <c r="AA180">
        <v>87</v>
      </c>
      <c r="AB180" s="1">
        <v>12.46</v>
      </c>
      <c r="AC180">
        <v>0</v>
      </c>
      <c r="AD180">
        <v>0</v>
      </c>
      <c r="AG180">
        <v>2182</v>
      </c>
      <c r="AH180" t="s">
        <v>330</v>
      </c>
      <c r="AI180" t="s">
        <v>330</v>
      </c>
      <c r="AJ180" t="s">
        <v>330</v>
      </c>
      <c r="AK180" t="s">
        <v>330</v>
      </c>
      <c r="AM180" t="s">
        <v>130</v>
      </c>
      <c r="AN180">
        <v>1</v>
      </c>
      <c r="AO180">
        <v>1</v>
      </c>
      <c r="AP180">
        <v>1</v>
      </c>
      <c r="AQ180">
        <v>0.175069</v>
      </c>
      <c r="AS180">
        <v>65692</v>
      </c>
      <c r="AT180">
        <v>1</v>
      </c>
      <c r="AU180">
        <v>42</v>
      </c>
      <c r="AX180">
        <v>1</v>
      </c>
      <c r="AY180">
        <v>0.2</v>
      </c>
      <c r="AZ180">
        <v>1.1786369999999999</v>
      </c>
      <c r="BA180" t="s">
        <v>77</v>
      </c>
      <c r="BB180" t="s">
        <v>94</v>
      </c>
      <c r="BC180">
        <v>5135</v>
      </c>
      <c r="BD180">
        <v>1</v>
      </c>
      <c r="BE180" t="s">
        <v>112</v>
      </c>
      <c r="BF180">
        <v>1</v>
      </c>
      <c r="BG180" t="s">
        <v>79</v>
      </c>
      <c r="BH180" t="s">
        <v>331</v>
      </c>
      <c r="BI180">
        <v>0</v>
      </c>
      <c r="BJ180">
        <v>1</v>
      </c>
      <c r="BK180" t="s">
        <v>332</v>
      </c>
      <c r="BL180">
        <v>0</v>
      </c>
      <c r="BM180" t="s">
        <v>133</v>
      </c>
      <c r="BN180">
        <v>0</v>
      </c>
      <c r="BO180" s="1">
        <v>63.57</v>
      </c>
      <c r="BS180" t="s">
        <v>333</v>
      </c>
      <c r="BT180">
        <v>1</v>
      </c>
      <c r="BU180">
        <v>0</v>
      </c>
      <c r="BV180" s="3" t="s">
        <v>603</v>
      </c>
      <c r="BW180" s="3"/>
      <c r="BX180" s="3" t="s">
        <v>604</v>
      </c>
      <c r="BY180" s="3">
        <v>61.96</v>
      </c>
      <c r="BZ180" s="3">
        <v>743.52</v>
      </c>
      <c r="CA180" s="3">
        <v>22045</v>
      </c>
      <c r="CB180" s="3">
        <v>0</v>
      </c>
      <c r="CC180" s="3">
        <v>36079</v>
      </c>
      <c r="CD180" s="3">
        <v>0</v>
      </c>
      <c r="CE180" s="3">
        <v>0</v>
      </c>
      <c r="CF180" s="3">
        <v>0</v>
      </c>
      <c r="CG180" s="3">
        <v>1406</v>
      </c>
      <c r="CH180" s="3">
        <v>0</v>
      </c>
      <c r="CI180">
        <f t="shared" si="9"/>
        <v>59530</v>
      </c>
      <c r="CJ180">
        <f>VLOOKUP(BV180,Demands!$B$1:$X$152,16,0)</f>
        <v>33300</v>
      </c>
      <c r="CK180">
        <f>VLOOKUP(BV180,Demands!$B$1:$X$152,17,0)</f>
        <v>9000</v>
      </c>
      <c r="CL180">
        <f>VLOOKUP(BV180,Demands!$B$1:$X$152,18,0)</f>
        <v>1600</v>
      </c>
      <c r="CM180">
        <f t="shared" si="8"/>
        <v>10600</v>
      </c>
      <c r="CN180" s="3">
        <v>293500</v>
      </c>
      <c r="CO180" s="3">
        <v>92.19</v>
      </c>
      <c r="CP180" s="3">
        <v>93.22</v>
      </c>
      <c r="CQ180" s="3">
        <v>96.72</v>
      </c>
      <c r="CR180" s="3">
        <v>94.04</v>
      </c>
      <c r="CS180" s="3">
        <v>65827</v>
      </c>
      <c r="CT180" s="3">
        <v>7158.5365849999998</v>
      </c>
      <c r="CU180" t="s">
        <v>727</v>
      </c>
    </row>
    <row r="181" spans="1:99">
      <c r="A181" t="s">
        <v>453</v>
      </c>
      <c r="B181">
        <v>0.28451935676000001</v>
      </c>
      <c r="C181">
        <v>2.1289831599999999E-3</v>
      </c>
      <c r="D181">
        <v>1910059</v>
      </c>
      <c r="E181">
        <v>0</v>
      </c>
      <c r="F181">
        <v>1</v>
      </c>
      <c r="G181">
        <v>0.27269500000000002</v>
      </c>
      <c r="H181" s="2">
        <v>713.40997300000004</v>
      </c>
      <c r="I181" s="1">
        <v>713.41</v>
      </c>
      <c r="K181" t="s">
        <v>329</v>
      </c>
      <c r="L181" t="s">
        <v>129</v>
      </c>
      <c r="M181">
        <v>0</v>
      </c>
      <c r="N181">
        <v>1</v>
      </c>
      <c r="O181">
        <v>37.375557000000001</v>
      </c>
      <c r="P181">
        <v>1</v>
      </c>
      <c r="Q181">
        <v>2846</v>
      </c>
      <c r="R181">
        <v>6679</v>
      </c>
      <c r="S181">
        <v>4081</v>
      </c>
      <c r="T181">
        <v>0</v>
      </c>
      <c r="U181">
        <v>0</v>
      </c>
      <c r="V181" t="s">
        <v>92</v>
      </c>
      <c r="W181">
        <v>0</v>
      </c>
      <c r="X181" t="s">
        <v>75</v>
      </c>
      <c r="Y181">
        <v>1</v>
      </c>
      <c r="Z181" t="s">
        <v>85</v>
      </c>
      <c r="AA181">
        <v>119</v>
      </c>
      <c r="AB181" s="1">
        <v>12.46</v>
      </c>
      <c r="AC181">
        <v>0</v>
      </c>
      <c r="AD181">
        <v>0</v>
      </c>
      <c r="AG181">
        <v>15961</v>
      </c>
      <c r="AH181" t="s">
        <v>330</v>
      </c>
      <c r="AI181" t="s">
        <v>330</v>
      </c>
      <c r="AJ181" t="s">
        <v>330</v>
      </c>
      <c r="AK181" t="s">
        <v>330</v>
      </c>
      <c r="AM181" t="s">
        <v>130</v>
      </c>
      <c r="AN181">
        <v>1</v>
      </c>
      <c r="AO181">
        <v>1</v>
      </c>
      <c r="AP181">
        <v>1</v>
      </c>
      <c r="AQ181">
        <v>0.17831</v>
      </c>
      <c r="AS181">
        <v>84916</v>
      </c>
      <c r="AT181">
        <v>1</v>
      </c>
      <c r="AU181">
        <v>25</v>
      </c>
      <c r="AX181">
        <v>1</v>
      </c>
      <c r="AY181">
        <v>0.21</v>
      </c>
      <c r="AZ181">
        <v>0.84013599999999999</v>
      </c>
      <c r="BA181" t="s">
        <v>77</v>
      </c>
      <c r="BB181" t="s">
        <v>78</v>
      </c>
      <c r="BC181">
        <v>39458</v>
      </c>
      <c r="BD181">
        <v>1</v>
      </c>
      <c r="BE181" t="s">
        <v>112</v>
      </c>
      <c r="BF181">
        <v>1</v>
      </c>
      <c r="BG181" t="s">
        <v>79</v>
      </c>
      <c r="BH181" t="s">
        <v>159</v>
      </c>
      <c r="BI181">
        <v>0</v>
      </c>
      <c r="BJ181">
        <v>1</v>
      </c>
      <c r="BK181" t="s">
        <v>332</v>
      </c>
      <c r="BL181">
        <v>0</v>
      </c>
      <c r="BM181" t="s">
        <v>133</v>
      </c>
      <c r="BN181">
        <v>0</v>
      </c>
      <c r="BO181" s="1">
        <v>58.57</v>
      </c>
      <c r="BS181" t="s">
        <v>333</v>
      </c>
      <c r="BT181">
        <v>1</v>
      </c>
      <c r="BU181">
        <v>0</v>
      </c>
      <c r="BV181" s="3" t="s">
        <v>603</v>
      </c>
      <c r="BW181" s="3"/>
      <c r="BX181" s="3" t="s">
        <v>604</v>
      </c>
      <c r="BY181" s="3">
        <v>61.96</v>
      </c>
      <c r="BZ181" s="3">
        <v>743.52</v>
      </c>
      <c r="CA181" s="3">
        <v>22045</v>
      </c>
      <c r="CB181" s="3">
        <v>0</v>
      </c>
      <c r="CC181" s="3">
        <v>36079</v>
      </c>
      <c r="CD181" s="3">
        <v>0</v>
      </c>
      <c r="CE181" s="3">
        <v>0</v>
      </c>
      <c r="CF181" s="3">
        <v>0</v>
      </c>
      <c r="CG181" s="3">
        <v>1406</v>
      </c>
      <c r="CH181" s="3">
        <v>0</v>
      </c>
      <c r="CI181">
        <f t="shared" ref="CI181:CI211" si="10">IF(CA181+CC181+CE181+CG181=0,"",INT(CA181+CC181+CE181+CG181))</f>
        <v>59530</v>
      </c>
      <c r="CJ181">
        <f>VLOOKUP(BV181,Demands!$B$1:$X$152,16,0)</f>
        <v>33300</v>
      </c>
      <c r="CK181">
        <f>VLOOKUP(BV181,Demands!$B$1:$X$152,17,0)</f>
        <v>9000</v>
      </c>
      <c r="CL181">
        <f>VLOOKUP(BV181,Demands!$B$1:$X$152,18,0)</f>
        <v>1600</v>
      </c>
      <c r="CM181">
        <f t="shared" si="8"/>
        <v>10600</v>
      </c>
      <c r="CN181" s="3">
        <v>293500</v>
      </c>
      <c r="CO181" s="3">
        <v>92.19</v>
      </c>
      <c r="CP181" s="3">
        <v>93.22</v>
      </c>
      <c r="CQ181" s="3">
        <v>96.72</v>
      </c>
      <c r="CR181" s="3">
        <v>94.04</v>
      </c>
      <c r="CS181" s="3">
        <v>65827</v>
      </c>
      <c r="CT181" s="3">
        <v>7158.5365849999998</v>
      </c>
    </row>
    <row r="182" spans="1:99">
      <c r="A182" t="s">
        <v>393</v>
      </c>
      <c r="B182">
        <v>0.96785415226000004</v>
      </c>
      <c r="C182">
        <v>5.5771964600000003E-3</v>
      </c>
      <c r="D182">
        <v>1910205</v>
      </c>
      <c r="E182">
        <v>0</v>
      </c>
      <c r="F182">
        <v>1</v>
      </c>
      <c r="G182">
        <v>0.243287</v>
      </c>
      <c r="H182" s="2">
        <v>774.27002000000005</v>
      </c>
      <c r="I182" s="1">
        <v>774.27</v>
      </c>
      <c r="K182" t="s">
        <v>329</v>
      </c>
      <c r="L182" t="s">
        <v>129</v>
      </c>
      <c r="M182">
        <v>0</v>
      </c>
      <c r="N182">
        <v>1</v>
      </c>
      <c r="O182">
        <v>40.722037999999998</v>
      </c>
      <c r="P182">
        <v>1</v>
      </c>
      <c r="Q182">
        <v>7267</v>
      </c>
      <c r="R182">
        <v>21906</v>
      </c>
      <c r="S182">
        <v>8465</v>
      </c>
      <c r="T182">
        <v>0</v>
      </c>
      <c r="U182">
        <v>0</v>
      </c>
      <c r="V182" t="s">
        <v>92</v>
      </c>
      <c r="W182">
        <v>0</v>
      </c>
      <c r="X182" t="s">
        <v>75</v>
      </c>
      <c r="Y182">
        <v>1</v>
      </c>
      <c r="Z182" t="s">
        <v>85</v>
      </c>
      <c r="AA182">
        <v>94</v>
      </c>
      <c r="AB182" s="1">
        <v>12.46</v>
      </c>
      <c r="AC182">
        <v>0</v>
      </c>
      <c r="AD182">
        <v>0</v>
      </c>
      <c r="AG182">
        <v>43777</v>
      </c>
      <c r="AH182" t="s">
        <v>330</v>
      </c>
      <c r="AI182" t="s">
        <v>330</v>
      </c>
      <c r="AJ182" t="s">
        <v>330</v>
      </c>
      <c r="AK182" t="s">
        <v>330</v>
      </c>
      <c r="AM182" t="s">
        <v>130</v>
      </c>
      <c r="AN182">
        <v>1</v>
      </c>
      <c r="AO182">
        <v>1</v>
      </c>
      <c r="AP182">
        <v>1</v>
      </c>
      <c r="AQ182">
        <v>0.16600000000000001</v>
      </c>
      <c r="AS182">
        <v>76595</v>
      </c>
      <c r="AT182">
        <v>1</v>
      </c>
      <c r="AU182">
        <v>40</v>
      </c>
      <c r="AX182">
        <v>0</v>
      </c>
      <c r="AY182">
        <v>0.2</v>
      </c>
      <c r="AZ182">
        <v>1.0108619999999999</v>
      </c>
      <c r="BA182" t="s">
        <v>77</v>
      </c>
      <c r="BB182" t="s">
        <v>101</v>
      </c>
      <c r="BC182">
        <v>124836</v>
      </c>
      <c r="BD182">
        <v>1</v>
      </c>
      <c r="BE182" t="s">
        <v>112</v>
      </c>
      <c r="BF182">
        <v>1</v>
      </c>
      <c r="BG182" t="s">
        <v>79</v>
      </c>
      <c r="BH182" t="s">
        <v>331</v>
      </c>
      <c r="BI182">
        <v>0.33333299999999999</v>
      </c>
      <c r="BJ182">
        <v>1</v>
      </c>
      <c r="BK182" t="s">
        <v>332</v>
      </c>
      <c r="BL182">
        <v>0</v>
      </c>
      <c r="BM182" t="s">
        <v>133</v>
      </c>
      <c r="BN182">
        <v>6</v>
      </c>
      <c r="BO182" s="1">
        <v>63.57</v>
      </c>
      <c r="BS182" t="s">
        <v>333</v>
      </c>
      <c r="BT182">
        <v>1</v>
      </c>
      <c r="BU182">
        <v>2</v>
      </c>
      <c r="BV182" s="3" t="s">
        <v>603</v>
      </c>
      <c r="BW182" s="3"/>
      <c r="BX182" s="3" t="s">
        <v>604</v>
      </c>
      <c r="BY182" s="3">
        <v>61.96</v>
      </c>
      <c r="BZ182" s="3">
        <v>743.52</v>
      </c>
      <c r="CA182" s="3">
        <v>22045</v>
      </c>
      <c r="CB182" s="3">
        <v>0</v>
      </c>
      <c r="CC182" s="3">
        <v>36079</v>
      </c>
      <c r="CD182" s="3">
        <v>0</v>
      </c>
      <c r="CE182" s="3">
        <v>0</v>
      </c>
      <c r="CF182" s="3">
        <v>0</v>
      </c>
      <c r="CG182" s="3">
        <v>1406</v>
      </c>
      <c r="CH182" s="3">
        <v>0</v>
      </c>
      <c r="CI182">
        <f t="shared" si="10"/>
        <v>59530</v>
      </c>
      <c r="CJ182">
        <f>VLOOKUP(BV182,Demands!$B$1:$X$152,16,0)</f>
        <v>33300</v>
      </c>
      <c r="CK182">
        <f>VLOOKUP(BV182,Demands!$B$1:$X$152,17,0)</f>
        <v>9000</v>
      </c>
      <c r="CL182">
        <f>VLOOKUP(BV182,Demands!$B$1:$X$152,18,0)</f>
        <v>1600</v>
      </c>
      <c r="CM182">
        <f t="shared" si="8"/>
        <v>10600</v>
      </c>
      <c r="CN182" s="3">
        <v>293500</v>
      </c>
      <c r="CO182" s="3">
        <v>92.19</v>
      </c>
      <c r="CP182" s="3">
        <v>93.22</v>
      </c>
      <c r="CQ182" s="3">
        <v>96.72</v>
      </c>
      <c r="CR182" s="3">
        <v>94.04</v>
      </c>
      <c r="CS182" s="3">
        <v>65827</v>
      </c>
      <c r="CT182" s="3">
        <v>7158.5365849999998</v>
      </c>
    </row>
    <row r="183" spans="1:99">
      <c r="A183" t="s">
        <v>423</v>
      </c>
      <c r="B183">
        <v>0.43900572701000001</v>
      </c>
      <c r="C183">
        <v>2.3549415099999998E-3</v>
      </c>
      <c r="D183">
        <v>1910174</v>
      </c>
      <c r="E183">
        <v>0</v>
      </c>
      <c r="F183">
        <v>1</v>
      </c>
      <c r="G183">
        <v>0.213641</v>
      </c>
      <c r="H183" s="2">
        <v>797.76000999999997</v>
      </c>
      <c r="I183" s="1">
        <v>797.76</v>
      </c>
      <c r="K183" t="s">
        <v>329</v>
      </c>
      <c r="L183" t="s">
        <v>129</v>
      </c>
      <c r="M183">
        <v>0</v>
      </c>
      <c r="N183">
        <v>1</v>
      </c>
      <c r="O183">
        <v>32.039009</v>
      </c>
      <c r="P183">
        <v>1</v>
      </c>
      <c r="Q183">
        <v>3371</v>
      </c>
      <c r="R183">
        <v>8805</v>
      </c>
      <c r="S183">
        <v>4724</v>
      </c>
      <c r="T183">
        <v>0</v>
      </c>
      <c r="U183">
        <v>0</v>
      </c>
      <c r="V183" t="s">
        <v>92</v>
      </c>
      <c r="W183">
        <v>0</v>
      </c>
      <c r="X183" t="s">
        <v>75</v>
      </c>
      <c r="Y183">
        <v>1</v>
      </c>
      <c r="Z183" t="s">
        <v>85</v>
      </c>
      <c r="AA183">
        <v>105</v>
      </c>
      <c r="AB183" s="1">
        <v>12.46</v>
      </c>
      <c r="AC183">
        <v>0</v>
      </c>
      <c r="AD183">
        <v>0</v>
      </c>
      <c r="AG183">
        <v>21382</v>
      </c>
      <c r="AH183" t="s">
        <v>330</v>
      </c>
      <c r="AI183" t="s">
        <v>330</v>
      </c>
      <c r="AJ183" t="s">
        <v>330</v>
      </c>
      <c r="AK183" t="s">
        <v>330</v>
      </c>
      <c r="AM183" t="s">
        <v>130</v>
      </c>
      <c r="AN183">
        <v>1</v>
      </c>
      <c r="AO183">
        <v>1</v>
      </c>
      <c r="AP183">
        <v>1</v>
      </c>
      <c r="AQ183">
        <v>0.15765599999999999</v>
      </c>
      <c r="AS183">
        <v>93438</v>
      </c>
      <c r="AT183">
        <v>1</v>
      </c>
      <c r="AU183">
        <v>31</v>
      </c>
      <c r="AX183">
        <v>1</v>
      </c>
      <c r="AY183">
        <v>0.21</v>
      </c>
      <c r="AZ183">
        <v>0.85378500000000002</v>
      </c>
      <c r="BA183" t="s">
        <v>77</v>
      </c>
      <c r="BB183" t="s">
        <v>78</v>
      </c>
      <c r="BC183">
        <v>63326</v>
      </c>
      <c r="BD183">
        <v>1</v>
      </c>
      <c r="BE183" t="s">
        <v>112</v>
      </c>
      <c r="BF183">
        <v>1</v>
      </c>
      <c r="BG183" t="s">
        <v>79</v>
      </c>
      <c r="BH183" t="s">
        <v>424</v>
      </c>
      <c r="BI183">
        <v>0</v>
      </c>
      <c r="BJ183">
        <v>1</v>
      </c>
      <c r="BK183" t="s">
        <v>332</v>
      </c>
      <c r="BL183">
        <v>0</v>
      </c>
      <c r="BM183" t="s">
        <v>133</v>
      </c>
      <c r="BN183">
        <v>0</v>
      </c>
      <c r="BO183" s="1">
        <v>58.57</v>
      </c>
      <c r="BS183" t="s">
        <v>333</v>
      </c>
      <c r="BT183">
        <v>1</v>
      </c>
      <c r="BU183">
        <v>0</v>
      </c>
      <c r="BV183" s="3" t="s">
        <v>603</v>
      </c>
      <c r="BW183" s="3"/>
      <c r="BX183" s="3" t="s">
        <v>604</v>
      </c>
      <c r="BY183" s="3">
        <v>61.96</v>
      </c>
      <c r="BZ183" s="3">
        <v>743.52</v>
      </c>
      <c r="CA183" s="3">
        <v>22045</v>
      </c>
      <c r="CB183" s="3">
        <v>0</v>
      </c>
      <c r="CC183" s="3">
        <v>36079</v>
      </c>
      <c r="CD183" s="3">
        <v>0</v>
      </c>
      <c r="CE183" s="3">
        <v>0</v>
      </c>
      <c r="CF183" s="3">
        <v>0</v>
      </c>
      <c r="CG183" s="3">
        <v>1406</v>
      </c>
      <c r="CH183" s="3">
        <v>0</v>
      </c>
      <c r="CI183">
        <f t="shared" si="10"/>
        <v>59530</v>
      </c>
      <c r="CJ183">
        <f>VLOOKUP(BV183,Demands!$B$1:$X$152,16,0)</f>
        <v>33300</v>
      </c>
      <c r="CK183">
        <f>VLOOKUP(BV183,Demands!$B$1:$X$152,17,0)</f>
        <v>9000</v>
      </c>
      <c r="CL183">
        <f>VLOOKUP(BV183,Demands!$B$1:$X$152,18,0)</f>
        <v>1600</v>
      </c>
      <c r="CM183">
        <f t="shared" si="8"/>
        <v>10600</v>
      </c>
      <c r="CN183" s="3">
        <v>293500</v>
      </c>
      <c r="CO183" s="3">
        <v>92.19</v>
      </c>
      <c r="CP183" s="3">
        <v>93.22</v>
      </c>
      <c r="CQ183" s="3">
        <v>96.72</v>
      </c>
      <c r="CR183" s="3">
        <v>94.04</v>
      </c>
      <c r="CS183" s="3">
        <v>65827</v>
      </c>
      <c r="CT183" s="3">
        <v>7158.5365849999998</v>
      </c>
      <c r="CU183" t="s">
        <v>713</v>
      </c>
    </row>
    <row r="184" spans="1:99">
      <c r="A184" t="s">
        <v>425</v>
      </c>
      <c r="B184">
        <v>0.14587064825000001</v>
      </c>
      <c r="C184">
        <v>6.3754892000000005E-4</v>
      </c>
      <c r="D184">
        <v>1900563</v>
      </c>
      <c r="E184">
        <v>0</v>
      </c>
      <c r="F184">
        <v>0</v>
      </c>
      <c r="G184">
        <v>0.15192600000000001</v>
      </c>
      <c r="H184" s="2">
        <v>780</v>
      </c>
      <c r="I184" s="1">
        <v>780</v>
      </c>
      <c r="J184" s="1">
        <v>65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112</v>
      </c>
      <c r="X184" t="s">
        <v>75</v>
      </c>
      <c r="Y184">
        <v>0</v>
      </c>
      <c r="AA184">
        <v>106</v>
      </c>
      <c r="AC184">
        <v>1</v>
      </c>
      <c r="AD184">
        <v>1</v>
      </c>
      <c r="AF184" t="s">
        <v>112</v>
      </c>
      <c r="AG184">
        <v>0</v>
      </c>
      <c r="AN184">
        <v>0</v>
      </c>
      <c r="AO184">
        <v>0</v>
      </c>
      <c r="AQ184">
        <v>7.9300999999999996E-2</v>
      </c>
      <c r="AR184">
        <v>7.9301074146999995E-2</v>
      </c>
      <c r="AS184">
        <v>94044</v>
      </c>
      <c r="AT184">
        <v>0</v>
      </c>
      <c r="AU184">
        <v>35</v>
      </c>
      <c r="AW184">
        <v>1</v>
      </c>
      <c r="AX184">
        <v>1</v>
      </c>
      <c r="AY184">
        <v>1</v>
      </c>
      <c r="AZ184">
        <v>0.829399</v>
      </c>
      <c r="BA184" t="s">
        <v>77</v>
      </c>
      <c r="BB184" t="s">
        <v>125</v>
      </c>
      <c r="BC184">
        <v>1000</v>
      </c>
      <c r="BD184">
        <v>0</v>
      </c>
      <c r="BE184" t="s">
        <v>112</v>
      </c>
      <c r="BF184">
        <v>0</v>
      </c>
      <c r="BG184" t="s">
        <v>79</v>
      </c>
      <c r="BH184" t="s">
        <v>86</v>
      </c>
      <c r="BI184">
        <v>0</v>
      </c>
      <c r="BJ184">
        <v>0</v>
      </c>
      <c r="BM184" t="s">
        <v>143</v>
      </c>
      <c r="BN184">
        <v>0</v>
      </c>
      <c r="BO184" s="1">
        <v>65</v>
      </c>
      <c r="BS184" t="s">
        <v>426</v>
      </c>
      <c r="BT184">
        <v>1</v>
      </c>
      <c r="BU184">
        <v>0</v>
      </c>
      <c r="CG184">
        <v>0</v>
      </c>
      <c r="CI184" t="str">
        <f t="shared" si="10"/>
        <v/>
      </c>
    </row>
    <row r="185" spans="1:99">
      <c r="A185" t="s">
        <v>525</v>
      </c>
      <c r="B185">
        <v>0.17986936747000001</v>
      </c>
      <c r="C185">
        <v>7.6765259999999995E-4</v>
      </c>
      <c r="D185">
        <v>1910157</v>
      </c>
      <c r="E185">
        <v>0</v>
      </c>
      <c r="F185">
        <v>1</v>
      </c>
      <c r="G185">
        <v>0.14436499999999999</v>
      </c>
      <c r="H185" s="2">
        <v>0</v>
      </c>
      <c r="M185">
        <v>1</v>
      </c>
      <c r="N185">
        <v>0</v>
      </c>
      <c r="O185">
        <v>33.115806999999997</v>
      </c>
      <c r="P185">
        <v>1</v>
      </c>
      <c r="Q185">
        <v>1885</v>
      </c>
      <c r="R185">
        <v>2821</v>
      </c>
      <c r="S185">
        <v>1596</v>
      </c>
      <c r="T185">
        <v>0</v>
      </c>
      <c r="U185">
        <v>0</v>
      </c>
      <c r="V185" t="s">
        <v>112</v>
      </c>
      <c r="Y185">
        <v>1</v>
      </c>
      <c r="AA185">
        <v>173</v>
      </c>
      <c r="AC185">
        <v>1</v>
      </c>
      <c r="AD185">
        <v>1</v>
      </c>
      <c r="AF185" t="s">
        <v>112</v>
      </c>
      <c r="AG185">
        <v>8770</v>
      </c>
      <c r="AH185" t="s">
        <v>153</v>
      </c>
      <c r="AI185" t="s">
        <v>154</v>
      </c>
      <c r="AJ185" t="s">
        <v>154</v>
      </c>
      <c r="AK185" t="s">
        <v>154</v>
      </c>
      <c r="AN185">
        <v>0</v>
      </c>
      <c r="AO185">
        <v>0</v>
      </c>
      <c r="AQ185">
        <v>0.21493699999999999</v>
      </c>
      <c r="AS185">
        <v>84114</v>
      </c>
      <c r="AT185">
        <v>1</v>
      </c>
      <c r="AU185">
        <v>43</v>
      </c>
      <c r="AW185">
        <v>1</v>
      </c>
      <c r="AX185">
        <v>0</v>
      </c>
      <c r="AY185">
        <v>0</v>
      </c>
      <c r="AZ185">
        <v>0</v>
      </c>
      <c r="BB185" t="s">
        <v>78</v>
      </c>
      <c r="BC185">
        <v>30596</v>
      </c>
      <c r="BD185">
        <v>0</v>
      </c>
      <c r="BE185" t="s">
        <v>112</v>
      </c>
      <c r="BF185">
        <v>0</v>
      </c>
      <c r="BI185">
        <v>0.25</v>
      </c>
      <c r="BJ185">
        <v>1</v>
      </c>
      <c r="BK185" t="s">
        <v>224</v>
      </c>
      <c r="BM185" t="s">
        <v>143</v>
      </c>
      <c r="BN185">
        <v>4</v>
      </c>
      <c r="BS185" t="s">
        <v>526</v>
      </c>
      <c r="BT185">
        <v>1</v>
      </c>
      <c r="BU185">
        <v>1</v>
      </c>
      <c r="BV185" t="s">
        <v>623</v>
      </c>
      <c r="BX185" t="s">
        <v>610</v>
      </c>
      <c r="BY185">
        <v>55.56</v>
      </c>
      <c r="BZ185">
        <v>666.72</v>
      </c>
      <c r="CA185">
        <v>0</v>
      </c>
      <c r="CB185">
        <v>0</v>
      </c>
      <c r="CC185">
        <v>4077</v>
      </c>
      <c r="CD185">
        <v>100</v>
      </c>
      <c r="CE185">
        <v>0</v>
      </c>
      <c r="CF185">
        <v>0</v>
      </c>
      <c r="CG185">
        <v>0</v>
      </c>
      <c r="CH185">
        <v>0</v>
      </c>
      <c r="CI185">
        <f t="shared" si="10"/>
        <v>4077</v>
      </c>
      <c r="CJ185">
        <v>4077</v>
      </c>
      <c r="CK185">
        <f>VLOOKUP(BV185,Demands!$B$1:$X$152,17,0)</f>
        <v>0</v>
      </c>
      <c r="CL185">
        <f>VLOOKUP(BV185,Demands!$B$1:$X$152,18,0)</f>
        <v>0</v>
      </c>
      <c r="CM185">
        <f t="shared" si="8"/>
        <v>0</v>
      </c>
      <c r="CN185">
        <v>30611</v>
      </c>
      <c r="CO185">
        <v>107.079999999999</v>
      </c>
      <c r="CP185">
        <v>107.859999999999</v>
      </c>
      <c r="CQ185">
        <v>114.81</v>
      </c>
      <c r="CR185">
        <v>109.92</v>
      </c>
      <c r="CS185">
        <v>75036</v>
      </c>
      <c r="CT185">
        <v>12754.583329999899</v>
      </c>
      <c r="CU185" t="s">
        <v>716</v>
      </c>
    </row>
    <row r="186" spans="1:99">
      <c r="A186" t="s">
        <v>455</v>
      </c>
      <c r="B186">
        <v>6.7510375319999996E-2</v>
      </c>
      <c r="C186">
        <v>1.8912323E-4</v>
      </c>
      <c r="D186">
        <v>1900146</v>
      </c>
      <c r="E186">
        <v>0</v>
      </c>
      <c r="F186">
        <v>0</v>
      </c>
      <c r="G186">
        <v>0.15743699999999999</v>
      </c>
      <c r="H186" s="2">
        <v>0</v>
      </c>
      <c r="M186">
        <v>3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92</v>
      </c>
      <c r="Y186">
        <v>0</v>
      </c>
      <c r="AA186">
        <v>121</v>
      </c>
      <c r="AC186">
        <v>0</v>
      </c>
      <c r="AD186">
        <v>0</v>
      </c>
      <c r="AG186">
        <v>0</v>
      </c>
      <c r="AN186">
        <v>0</v>
      </c>
      <c r="AO186">
        <v>0</v>
      </c>
      <c r="AQ186">
        <v>4.5891000000000001E-2</v>
      </c>
      <c r="AR186">
        <v>4.5890949666999997E-2</v>
      </c>
      <c r="AS186">
        <v>102644</v>
      </c>
      <c r="AT186">
        <v>0</v>
      </c>
      <c r="AU186">
        <v>34</v>
      </c>
      <c r="AW186">
        <v>1</v>
      </c>
      <c r="AX186">
        <v>1</v>
      </c>
      <c r="AY186">
        <v>0</v>
      </c>
      <c r="AZ186">
        <v>0</v>
      </c>
      <c r="BB186" t="s">
        <v>198</v>
      </c>
      <c r="BC186">
        <v>405</v>
      </c>
      <c r="BD186">
        <v>0</v>
      </c>
      <c r="BF186">
        <v>0</v>
      </c>
      <c r="BI186">
        <v>0</v>
      </c>
      <c r="BJ186">
        <v>0</v>
      </c>
      <c r="BM186" t="s">
        <v>143</v>
      </c>
      <c r="BN186">
        <v>0</v>
      </c>
      <c r="BT186">
        <v>0</v>
      </c>
      <c r="BU186">
        <v>0</v>
      </c>
      <c r="CG186">
        <v>0</v>
      </c>
      <c r="CI186" t="str">
        <f t="shared" si="10"/>
        <v/>
      </c>
    </row>
    <row r="187" spans="1:99">
      <c r="A187" t="s">
        <v>512</v>
      </c>
      <c r="B187">
        <v>5.4485760850000002E-2</v>
      </c>
      <c r="C187">
        <v>1.4146801E-4</v>
      </c>
      <c r="D187">
        <v>1900976</v>
      </c>
      <c r="E187">
        <v>0</v>
      </c>
      <c r="F187">
        <v>0</v>
      </c>
      <c r="G187">
        <v>0.21</v>
      </c>
      <c r="H187" s="2">
        <v>0</v>
      </c>
      <c r="M187">
        <v>3</v>
      </c>
      <c r="N187">
        <v>0</v>
      </c>
      <c r="O187">
        <v>0</v>
      </c>
      <c r="P187">
        <v>1</v>
      </c>
      <c r="Q187">
        <v>106</v>
      </c>
      <c r="R187">
        <v>548</v>
      </c>
      <c r="S187">
        <v>166</v>
      </c>
      <c r="T187">
        <v>0</v>
      </c>
      <c r="U187">
        <v>0</v>
      </c>
      <c r="V187" t="s">
        <v>112</v>
      </c>
      <c r="Y187">
        <v>0</v>
      </c>
      <c r="AA187">
        <v>163</v>
      </c>
      <c r="AC187">
        <v>1</v>
      </c>
      <c r="AD187">
        <v>1</v>
      </c>
      <c r="AF187" t="s">
        <v>112</v>
      </c>
      <c r="AG187">
        <v>1092</v>
      </c>
      <c r="AN187">
        <v>0</v>
      </c>
      <c r="AO187">
        <v>0</v>
      </c>
      <c r="AQ187">
        <v>9.7070000000000004E-2</v>
      </c>
      <c r="AS187">
        <v>140504</v>
      </c>
      <c r="AT187">
        <v>0</v>
      </c>
      <c r="AU187">
        <v>22</v>
      </c>
      <c r="AX187">
        <v>1</v>
      </c>
      <c r="AY187">
        <v>0</v>
      </c>
      <c r="AZ187">
        <v>0</v>
      </c>
      <c r="BB187" t="s">
        <v>198</v>
      </c>
      <c r="BC187">
        <v>25</v>
      </c>
      <c r="BD187">
        <v>0</v>
      </c>
      <c r="BE187" t="s">
        <v>112</v>
      </c>
      <c r="BF187">
        <v>0</v>
      </c>
      <c r="BI187">
        <v>0</v>
      </c>
      <c r="BJ187">
        <v>0</v>
      </c>
      <c r="BM187" t="s">
        <v>457</v>
      </c>
      <c r="BN187">
        <v>0</v>
      </c>
      <c r="BR187">
        <v>1</v>
      </c>
      <c r="BT187">
        <v>0</v>
      </c>
      <c r="BU187">
        <v>0</v>
      </c>
      <c r="CG187">
        <v>0</v>
      </c>
      <c r="CI187" t="str">
        <f t="shared" si="10"/>
        <v/>
      </c>
    </row>
    <row r="188" spans="1:99">
      <c r="A188" t="s">
        <v>537</v>
      </c>
      <c r="B188">
        <v>1.021531178E-2</v>
      </c>
      <c r="C188">
        <v>3.3685500000000001E-6</v>
      </c>
      <c r="D188">
        <v>1900616</v>
      </c>
      <c r="E188">
        <v>0</v>
      </c>
      <c r="F188">
        <v>0</v>
      </c>
      <c r="G188">
        <v>0.141818</v>
      </c>
      <c r="H188" s="2">
        <v>0</v>
      </c>
      <c r="M188">
        <v>3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112</v>
      </c>
      <c r="Y188">
        <v>0</v>
      </c>
      <c r="AA188">
        <v>180</v>
      </c>
      <c r="AC188">
        <v>1</v>
      </c>
      <c r="AD188">
        <v>1</v>
      </c>
      <c r="AF188" t="s">
        <v>112</v>
      </c>
      <c r="AG188">
        <v>0</v>
      </c>
      <c r="AN188">
        <v>0</v>
      </c>
      <c r="AO188">
        <v>0</v>
      </c>
      <c r="AQ188">
        <v>0.184</v>
      </c>
      <c r="AR188">
        <v>0.18400000036</v>
      </c>
      <c r="AS188">
        <v>80313</v>
      </c>
      <c r="AT188">
        <v>0</v>
      </c>
      <c r="AU188">
        <v>26</v>
      </c>
      <c r="AX188">
        <v>1</v>
      </c>
      <c r="AY188">
        <v>0</v>
      </c>
      <c r="AZ188">
        <v>0</v>
      </c>
      <c r="BB188" t="s">
        <v>198</v>
      </c>
      <c r="BC188">
        <v>35</v>
      </c>
      <c r="BD188">
        <v>0</v>
      </c>
      <c r="BE188" t="s">
        <v>112</v>
      </c>
      <c r="BF188">
        <v>1</v>
      </c>
      <c r="BI188">
        <v>0</v>
      </c>
      <c r="BJ188">
        <v>0</v>
      </c>
      <c r="BM188" t="s">
        <v>200</v>
      </c>
      <c r="BN188">
        <v>0</v>
      </c>
      <c r="BT188">
        <v>0</v>
      </c>
      <c r="BU188">
        <v>0</v>
      </c>
      <c r="CG188">
        <v>0</v>
      </c>
      <c r="CI188" t="str">
        <f t="shared" si="10"/>
        <v/>
      </c>
    </row>
    <row r="189" spans="1:99">
      <c r="A189" t="s">
        <v>500</v>
      </c>
      <c r="B189">
        <v>1.6644649689999999E-2</v>
      </c>
      <c r="C189">
        <v>8.8034499999999995E-6</v>
      </c>
      <c r="D189">
        <v>1900126</v>
      </c>
      <c r="E189">
        <v>0</v>
      </c>
      <c r="F189">
        <v>0</v>
      </c>
      <c r="G189">
        <v>0.122276</v>
      </c>
      <c r="H189" s="2">
        <v>0</v>
      </c>
      <c r="M189">
        <v>3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112</v>
      </c>
      <c r="Y189">
        <v>0</v>
      </c>
      <c r="AA189">
        <v>152</v>
      </c>
      <c r="AC189">
        <v>1</v>
      </c>
      <c r="AD189">
        <v>1</v>
      </c>
      <c r="AF189" t="s">
        <v>112</v>
      </c>
      <c r="AG189">
        <v>0</v>
      </c>
      <c r="AN189">
        <v>0</v>
      </c>
      <c r="AO189">
        <v>0</v>
      </c>
      <c r="AQ189">
        <v>0.15789500000000001</v>
      </c>
      <c r="AR189">
        <v>0.15789473057</v>
      </c>
      <c r="AS189">
        <v>60952</v>
      </c>
      <c r="AT189">
        <v>0</v>
      </c>
      <c r="AU189">
        <v>33</v>
      </c>
      <c r="AX189">
        <v>1</v>
      </c>
      <c r="AY189">
        <v>0</v>
      </c>
      <c r="AZ189">
        <v>0</v>
      </c>
      <c r="BB189" t="s">
        <v>198</v>
      </c>
      <c r="BC189">
        <v>50</v>
      </c>
      <c r="BD189">
        <v>0</v>
      </c>
      <c r="BE189" t="s">
        <v>112</v>
      </c>
      <c r="BF189">
        <v>1</v>
      </c>
      <c r="BI189">
        <v>0</v>
      </c>
      <c r="BJ189">
        <v>0</v>
      </c>
      <c r="BM189" t="s">
        <v>200</v>
      </c>
      <c r="BN189">
        <v>0</v>
      </c>
      <c r="BT189">
        <v>0</v>
      </c>
      <c r="BU189">
        <v>0</v>
      </c>
      <c r="CG189">
        <v>0</v>
      </c>
      <c r="CI189" t="str">
        <f t="shared" si="10"/>
        <v/>
      </c>
    </row>
    <row r="190" spans="1:99">
      <c r="A190" t="s">
        <v>532</v>
      </c>
      <c r="B190">
        <v>5.3551330900000003E-3</v>
      </c>
      <c r="C190">
        <v>1.6682500000000001E-6</v>
      </c>
      <c r="D190">
        <v>1900520</v>
      </c>
      <c r="E190">
        <v>0</v>
      </c>
      <c r="F190">
        <v>0</v>
      </c>
      <c r="G190">
        <v>0.18193599999999999</v>
      </c>
      <c r="H190" s="2">
        <v>0</v>
      </c>
      <c r="M190">
        <v>3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1</v>
      </c>
      <c r="V190" t="s">
        <v>112</v>
      </c>
      <c r="Y190">
        <v>0</v>
      </c>
      <c r="AA190">
        <v>175</v>
      </c>
      <c r="AC190">
        <v>1</v>
      </c>
      <c r="AD190">
        <v>1</v>
      </c>
      <c r="AF190" t="s">
        <v>112</v>
      </c>
      <c r="AG190">
        <v>0</v>
      </c>
      <c r="AN190">
        <v>0</v>
      </c>
      <c r="AO190">
        <v>0</v>
      </c>
      <c r="AQ190">
        <v>0.36118099999999997</v>
      </c>
      <c r="AR190">
        <v>0.36118143797000002</v>
      </c>
      <c r="AS190">
        <v>43623</v>
      </c>
      <c r="AT190">
        <v>0</v>
      </c>
      <c r="AU190">
        <v>37</v>
      </c>
      <c r="AX190">
        <v>0</v>
      </c>
      <c r="AY190">
        <v>0</v>
      </c>
      <c r="AZ190">
        <v>0</v>
      </c>
      <c r="BB190" t="s">
        <v>198</v>
      </c>
      <c r="BC190">
        <v>75</v>
      </c>
      <c r="BD190">
        <v>0</v>
      </c>
      <c r="BE190" t="s">
        <v>112</v>
      </c>
      <c r="BF190">
        <v>1</v>
      </c>
      <c r="BI190">
        <v>1</v>
      </c>
      <c r="BJ190">
        <v>0</v>
      </c>
      <c r="BM190" t="s">
        <v>200</v>
      </c>
      <c r="BN190">
        <v>1</v>
      </c>
      <c r="BT190">
        <v>0</v>
      </c>
      <c r="BU190">
        <v>1</v>
      </c>
      <c r="CG190">
        <v>0</v>
      </c>
      <c r="CI190" t="str">
        <f t="shared" si="10"/>
        <v/>
      </c>
    </row>
    <row r="191" spans="1:99">
      <c r="A191" t="s">
        <v>501</v>
      </c>
      <c r="B191">
        <v>2.500442877E-2</v>
      </c>
      <c r="C191">
        <v>3.1763239999999997E-5</v>
      </c>
      <c r="D191">
        <v>1900154</v>
      </c>
      <c r="E191">
        <v>0</v>
      </c>
      <c r="F191">
        <v>0</v>
      </c>
      <c r="G191">
        <v>0.22064900000000001</v>
      </c>
      <c r="H191" s="2">
        <v>0</v>
      </c>
      <c r="M191">
        <v>3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1</v>
      </c>
      <c r="V191" t="s">
        <v>112</v>
      </c>
      <c r="Y191">
        <v>0</v>
      </c>
      <c r="AA191">
        <v>153</v>
      </c>
      <c r="AC191">
        <v>1</v>
      </c>
      <c r="AD191">
        <v>1</v>
      </c>
      <c r="AF191" t="s">
        <v>112</v>
      </c>
      <c r="AG191">
        <v>0</v>
      </c>
      <c r="AN191">
        <v>0</v>
      </c>
      <c r="AO191">
        <v>0</v>
      </c>
      <c r="AQ191">
        <v>0.37755100000000003</v>
      </c>
      <c r="AR191">
        <v>0.37755098938999998</v>
      </c>
      <c r="AS191">
        <v>32875</v>
      </c>
      <c r="AT191">
        <v>0</v>
      </c>
      <c r="AU191">
        <v>34</v>
      </c>
      <c r="AW191">
        <v>1</v>
      </c>
      <c r="AX191">
        <v>1</v>
      </c>
      <c r="AY191">
        <v>0</v>
      </c>
      <c r="AZ191">
        <v>0</v>
      </c>
      <c r="BB191" t="s">
        <v>198</v>
      </c>
      <c r="BC191">
        <v>35</v>
      </c>
      <c r="BD191">
        <v>0</v>
      </c>
      <c r="BE191" t="s">
        <v>112</v>
      </c>
      <c r="BF191">
        <v>0</v>
      </c>
      <c r="BI191">
        <v>0</v>
      </c>
      <c r="BJ191">
        <v>0</v>
      </c>
      <c r="BM191" t="s">
        <v>143</v>
      </c>
      <c r="BN191">
        <v>0</v>
      </c>
      <c r="BT191">
        <v>0</v>
      </c>
      <c r="BU191">
        <v>0</v>
      </c>
      <c r="CG191">
        <v>0</v>
      </c>
      <c r="CI191" t="str">
        <f t="shared" si="10"/>
        <v/>
      </c>
    </row>
    <row r="192" spans="1:99">
      <c r="A192" t="s">
        <v>220</v>
      </c>
      <c r="B192">
        <v>0.39875280938000002</v>
      </c>
      <c r="C192">
        <v>4.0420883099999997E-3</v>
      </c>
      <c r="D192">
        <v>1910213</v>
      </c>
      <c r="E192">
        <v>332</v>
      </c>
      <c r="F192">
        <v>1</v>
      </c>
      <c r="G192">
        <v>0.16808699999999999</v>
      </c>
      <c r="H192" s="2">
        <v>812.71002199999998</v>
      </c>
      <c r="I192" s="1">
        <v>812.71</v>
      </c>
      <c r="K192" t="s">
        <v>221</v>
      </c>
      <c r="L192" t="s">
        <v>204</v>
      </c>
      <c r="M192">
        <v>1</v>
      </c>
      <c r="N192">
        <v>2</v>
      </c>
      <c r="O192">
        <v>40.142487000000003</v>
      </c>
      <c r="P192">
        <v>1</v>
      </c>
      <c r="Q192">
        <v>7808</v>
      </c>
      <c r="R192">
        <v>11210</v>
      </c>
      <c r="S192">
        <v>8120</v>
      </c>
      <c r="T192">
        <v>0</v>
      </c>
      <c r="U192">
        <v>0</v>
      </c>
      <c r="V192" t="s">
        <v>92</v>
      </c>
      <c r="W192">
        <v>1</v>
      </c>
      <c r="X192" t="s">
        <v>75</v>
      </c>
      <c r="Y192">
        <v>1</v>
      </c>
      <c r="Z192" t="s">
        <v>222</v>
      </c>
      <c r="AA192">
        <v>30</v>
      </c>
      <c r="AB192" s="1">
        <v>11.52</v>
      </c>
      <c r="AC192">
        <v>0</v>
      </c>
      <c r="AD192">
        <v>0</v>
      </c>
      <c r="AG192">
        <v>39989</v>
      </c>
      <c r="AH192" t="s">
        <v>118</v>
      </c>
      <c r="AI192" t="s">
        <v>118</v>
      </c>
      <c r="AJ192" t="s">
        <v>118</v>
      </c>
      <c r="AK192" t="s">
        <v>118</v>
      </c>
      <c r="AM192" t="s">
        <v>93</v>
      </c>
      <c r="AN192">
        <v>1</v>
      </c>
      <c r="AO192">
        <v>1</v>
      </c>
      <c r="AP192">
        <v>0</v>
      </c>
      <c r="AQ192">
        <v>0.19525400000000001</v>
      </c>
      <c r="AS192">
        <v>79500</v>
      </c>
      <c r="AT192">
        <v>1</v>
      </c>
      <c r="AU192">
        <v>3</v>
      </c>
      <c r="AV192">
        <v>1</v>
      </c>
      <c r="AX192">
        <v>1</v>
      </c>
      <c r="AY192">
        <v>0.09</v>
      </c>
      <c r="AZ192">
        <v>1.0222770000000001</v>
      </c>
      <c r="BA192" t="s">
        <v>77</v>
      </c>
      <c r="BB192" t="s">
        <v>101</v>
      </c>
      <c r="BC192">
        <v>115000</v>
      </c>
      <c r="BD192">
        <v>1</v>
      </c>
      <c r="BF192">
        <v>0</v>
      </c>
      <c r="BG192" t="s">
        <v>79</v>
      </c>
      <c r="BH192" t="s">
        <v>223</v>
      </c>
      <c r="BI192">
        <v>0</v>
      </c>
      <c r="BJ192">
        <v>1</v>
      </c>
      <c r="BK192" t="s">
        <v>224</v>
      </c>
      <c r="BL192">
        <v>1</v>
      </c>
      <c r="BM192" t="s">
        <v>82</v>
      </c>
      <c r="BN192">
        <v>0</v>
      </c>
      <c r="BO192" s="1">
        <v>135.44999999999999</v>
      </c>
      <c r="BS192" t="s">
        <v>225</v>
      </c>
      <c r="BT192">
        <v>1</v>
      </c>
      <c r="BU192">
        <v>0</v>
      </c>
      <c r="BV192" t="s">
        <v>662</v>
      </c>
      <c r="BW192" t="s">
        <v>75</v>
      </c>
      <c r="BX192" t="s">
        <v>606</v>
      </c>
      <c r="BY192">
        <v>76.42</v>
      </c>
      <c r="BZ192">
        <v>917.04</v>
      </c>
      <c r="CA192">
        <v>16471</v>
      </c>
      <c r="CB192">
        <v>65.349999999999895</v>
      </c>
      <c r="CC192">
        <v>2287</v>
      </c>
      <c r="CD192">
        <v>9.07</v>
      </c>
      <c r="CE192">
        <v>0</v>
      </c>
      <c r="CF192">
        <v>0</v>
      </c>
      <c r="CG192">
        <v>6445</v>
      </c>
      <c r="CH192">
        <v>25.57</v>
      </c>
      <c r="CI192">
        <f t="shared" si="10"/>
        <v>25203</v>
      </c>
      <c r="CJ192">
        <f>VLOOKUP(BV192,Demands!$B$1:$X$152,16,0)</f>
        <v>10757</v>
      </c>
      <c r="CK192">
        <f>VLOOKUP(BV192,Demands!$B$1:$X$152,17,0)</f>
        <v>2857</v>
      </c>
      <c r="CL192">
        <f>VLOOKUP(BV192,Demands!$B$1:$X$152,18,0)</f>
        <v>2859</v>
      </c>
      <c r="CM192">
        <f t="shared" si="8"/>
        <v>5716</v>
      </c>
      <c r="CN192">
        <v>105086</v>
      </c>
      <c r="CO192">
        <v>75</v>
      </c>
      <c r="CP192">
        <v>91</v>
      </c>
      <c r="CQ192">
        <v>124.989999999999</v>
      </c>
      <c r="CR192">
        <v>97</v>
      </c>
      <c r="CS192">
        <v>74243</v>
      </c>
      <c r="CT192">
        <v>7297.6388889999898</v>
      </c>
      <c r="CU192" t="s">
        <v>713</v>
      </c>
    </row>
    <row r="193" spans="1:99">
      <c r="A193" t="s">
        <v>468</v>
      </c>
      <c r="B193">
        <v>5.7316236389999997E-2</v>
      </c>
      <c r="C193">
        <v>1.8499548000000001E-4</v>
      </c>
      <c r="D193">
        <v>1910159</v>
      </c>
      <c r="E193">
        <v>1</v>
      </c>
      <c r="F193">
        <v>0</v>
      </c>
      <c r="G193">
        <v>0.21928600000000001</v>
      </c>
      <c r="H193" s="2">
        <v>0</v>
      </c>
      <c r="M193">
        <v>3</v>
      </c>
      <c r="N193">
        <v>0</v>
      </c>
      <c r="O193">
        <v>50.980559999999997</v>
      </c>
      <c r="P193">
        <v>1</v>
      </c>
      <c r="Q193">
        <v>1167</v>
      </c>
      <c r="R193">
        <v>2822</v>
      </c>
      <c r="S193">
        <v>248</v>
      </c>
      <c r="T193">
        <v>0</v>
      </c>
      <c r="U193">
        <v>1</v>
      </c>
      <c r="V193" t="s">
        <v>112</v>
      </c>
      <c r="Y193">
        <v>0</v>
      </c>
      <c r="AA193">
        <v>130</v>
      </c>
      <c r="AC193">
        <v>1</v>
      </c>
      <c r="AD193">
        <v>1</v>
      </c>
      <c r="AF193" t="s">
        <v>112</v>
      </c>
      <c r="AG193">
        <v>3409</v>
      </c>
      <c r="AN193">
        <v>0</v>
      </c>
      <c r="AO193">
        <v>0</v>
      </c>
      <c r="AQ193">
        <v>0.34232899999999999</v>
      </c>
      <c r="AS193">
        <v>40672</v>
      </c>
      <c r="AT193">
        <v>0</v>
      </c>
      <c r="AU193">
        <v>21</v>
      </c>
      <c r="AW193">
        <v>1</v>
      </c>
      <c r="AX193">
        <v>1</v>
      </c>
      <c r="AY193">
        <v>0</v>
      </c>
      <c r="AZ193">
        <v>0</v>
      </c>
      <c r="BB193" t="s">
        <v>78</v>
      </c>
      <c r="BC193">
        <v>14000</v>
      </c>
      <c r="BD193">
        <v>0</v>
      </c>
      <c r="BE193" t="s">
        <v>112</v>
      </c>
      <c r="BF193">
        <v>0</v>
      </c>
      <c r="BI193">
        <v>0</v>
      </c>
      <c r="BJ193">
        <v>0</v>
      </c>
      <c r="BM193" t="s">
        <v>143</v>
      </c>
      <c r="BN193">
        <v>0</v>
      </c>
      <c r="BT193">
        <v>0</v>
      </c>
      <c r="BU193">
        <v>0</v>
      </c>
      <c r="BV193" t="s">
        <v>672</v>
      </c>
      <c r="BX193" t="s">
        <v>610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 t="str">
        <f t="shared" si="10"/>
        <v/>
      </c>
      <c r="CJ193">
        <f>VLOOKUP(BV193,Demands!$B$1:$X$152,16,0)</f>
        <v>0</v>
      </c>
      <c r="CK193">
        <f>VLOOKUP(BV193,Demands!$B$1:$X$152,17,0)</f>
        <v>0</v>
      </c>
      <c r="CL193">
        <f>VLOOKUP(BV193,Demands!$B$1:$X$152,18,0)</f>
        <v>0</v>
      </c>
      <c r="CM193">
        <f t="shared" si="8"/>
        <v>0</v>
      </c>
      <c r="CO193">
        <v>85</v>
      </c>
      <c r="CP193">
        <v>91.989999999999895</v>
      </c>
      <c r="CQ193">
        <v>89.43</v>
      </c>
      <c r="CR193">
        <v>88.81</v>
      </c>
      <c r="CS193">
        <v>37634</v>
      </c>
      <c r="CT193">
        <v>0</v>
      </c>
    </row>
    <row r="194" spans="1:99">
      <c r="A194" t="s">
        <v>489</v>
      </c>
      <c r="B194">
        <v>5.49786435E-2</v>
      </c>
      <c r="C194">
        <v>1.2201154000000001E-4</v>
      </c>
      <c r="D194">
        <v>1910160</v>
      </c>
      <c r="E194">
        <v>2</v>
      </c>
      <c r="F194">
        <v>0</v>
      </c>
      <c r="G194">
        <v>0.3004</v>
      </c>
      <c r="H194" s="2">
        <v>0</v>
      </c>
      <c r="M194">
        <v>3</v>
      </c>
      <c r="N194">
        <v>0</v>
      </c>
      <c r="O194">
        <v>40.844253999999999</v>
      </c>
      <c r="P194">
        <v>1</v>
      </c>
      <c r="Q194">
        <v>1196</v>
      </c>
      <c r="R194">
        <v>2016</v>
      </c>
      <c r="S194">
        <v>237</v>
      </c>
      <c r="T194">
        <v>0</v>
      </c>
      <c r="U194">
        <v>1</v>
      </c>
      <c r="V194" t="s">
        <v>92</v>
      </c>
      <c r="Y194">
        <v>0</v>
      </c>
      <c r="AA194">
        <v>143</v>
      </c>
      <c r="AC194">
        <v>0</v>
      </c>
      <c r="AD194">
        <v>0</v>
      </c>
      <c r="AG194">
        <v>2653</v>
      </c>
      <c r="AN194">
        <v>0</v>
      </c>
      <c r="AO194">
        <v>0</v>
      </c>
      <c r="AQ194">
        <v>0.45080999999999999</v>
      </c>
      <c r="AS194">
        <v>31970</v>
      </c>
      <c r="AT194">
        <v>0</v>
      </c>
      <c r="AU194">
        <v>18</v>
      </c>
      <c r="AW194">
        <v>1</v>
      </c>
      <c r="AX194">
        <v>1</v>
      </c>
      <c r="AY194">
        <v>0</v>
      </c>
      <c r="AZ194">
        <v>0</v>
      </c>
      <c r="BB194" t="s">
        <v>94</v>
      </c>
      <c r="BC194">
        <v>7500</v>
      </c>
      <c r="BD194">
        <v>0</v>
      </c>
      <c r="BF194">
        <v>0</v>
      </c>
      <c r="BI194">
        <v>0</v>
      </c>
      <c r="BJ194">
        <v>0</v>
      </c>
      <c r="BM194" t="s">
        <v>143</v>
      </c>
      <c r="BN194">
        <v>0</v>
      </c>
      <c r="BT194">
        <v>0</v>
      </c>
      <c r="BU194">
        <v>0</v>
      </c>
      <c r="BV194" t="s">
        <v>624</v>
      </c>
      <c r="BX194" t="s">
        <v>610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 t="str">
        <f t="shared" si="10"/>
        <v/>
      </c>
      <c r="CJ194">
        <f>VLOOKUP(BV194,Demands!$B$1:$X$152,16,0)</f>
        <v>0</v>
      </c>
      <c r="CK194">
        <f>VLOOKUP(BV194,Demands!$B$1:$X$152,17,0)</f>
        <v>0</v>
      </c>
      <c r="CL194">
        <f>VLOOKUP(BV194,Demands!$B$1:$X$152,18,0)</f>
        <v>0</v>
      </c>
      <c r="CM194">
        <f t="shared" si="8"/>
        <v>0</v>
      </c>
      <c r="CS194">
        <v>39334</v>
      </c>
      <c r="CT194">
        <v>0</v>
      </c>
    </row>
    <row r="195" spans="1:99">
      <c r="A195" t="s">
        <v>548</v>
      </c>
      <c r="B195">
        <v>1.2503466079999999E-2</v>
      </c>
      <c r="C195">
        <v>4.68397E-6</v>
      </c>
      <c r="D195">
        <v>1900571</v>
      </c>
      <c r="E195">
        <v>0</v>
      </c>
      <c r="F195">
        <v>0</v>
      </c>
      <c r="G195">
        <v>0.141818</v>
      </c>
      <c r="H195" s="2">
        <v>0</v>
      </c>
      <c r="M195">
        <v>3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112</v>
      </c>
      <c r="Y195">
        <v>0</v>
      </c>
      <c r="AA195">
        <v>191</v>
      </c>
      <c r="AC195">
        <v>1</v>
      </c>
      <c r="AD195">
        <v>1</v>
      </c>
      <c r="AF195" t="s">
        <v>112</v>
      </c>
      <c r="AG195">
        <v>0</v>
      </c>
      <c r="AN195">
        <v>0</v>
      </c>
      <c r="AO195">
        <v>0</v>
      </c>
      <c r="AQ195">
        <v>0.184</v>
      </c>
      <c r="AR195">
        <v>0.18400000036</v>
      </c>
      <c r="AS195">
        <v>80313</v>
      </c>
      <c r="AT195">
        <v>0</v>
      </c>
      <c r="AU195">
        <v>4</v>
      </c>
      <c r="AX195">
        <v>1</v>
      </c>
      <c r="AY195">
        <v>0</v>
      </c>
      <c r="AZ195">
        <v>0</v>
      </c>
      <c r="BB195" t="s">
        <v>125</v>
      </c>
      <c r="BC195">
        <v>700</v>
      </c>
      <c r="BD195">
        <v>0</v>
      </c>
      <c r="BE195" t="s">
        <v>112</v>
      </c>
      <c r="BF195">
        <v>1</v>
      </c>
      <c r="BI195">
        <v>0</v>
      </c>
      <c r="BJ195">
        <v>0</v>
      </c>
      <c r="BM195" t="s">
        <v>200</v>
      </c>
      <c r="BN195">
        <v>0</v>
      </c>
      <c r="BT195">
        <v>0</v>
      </c>
      <c r="BU195">
        <v>0</v>
      </c>
      <c r="CG195">
        <v>0</v>
      </c>
      <c r="CI195" t="str">
        <f t="shared" si="10"/>
        <v/>
      </c>
    </row>
    <row r="196" spans="1:99">
      <c r="A196" t="s">
        <v>549</v>
      </c>
      <c r="B196">
        <v>1.5066555650000001E-2</v>
      </c>
      <c r="C196">
        <v>8.1805000000000007E-6</v>
      </c>
      <c r="D196">
        <v>1900583</v>
      </c>
      <c r="E196">
        <v>0</v>
      </c>
      <c r="F196">
        <v>0</v>
      </c>
      <c r="G196">
        <v>0.128134</v>
      </c>
      <c r="H196" s="2">
        <v>0</v>
      </c>
      <c r="M196">
        <v>3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112</v>
      </c>
      <c r="Y196">
        <v>0</v>
      </c>
      <c r="AA196">
        <v>192</v>
      </c>
      <c r="AC196">
        <v>1</v>
      </c>
      <c r="AD196">
        <v>1</v>
      </c>
      <c r="AF196" t="s">
        <v>112</v>
      </c>
      <c r="AG196">
        <v>0</v>
      </c>
      <c r="AN196">
        <v>0</v>
      </c>
      <c r="AO196">
        <v>0</v>
      </c>
      <c r="AQ196">
        <v>0.103175</v>
      </c>
      <c r="AR196">
        <v>0.10317459701999999</v>
      </c>
      <c r="AS196">
        <v>85375</v>
      </c>
      <c r="AT196">
        <v>0</v>
      </c>
      <c r="AU196">
        <v>2</v>
      </c>
      <c r="AX196">
        <v>1</v>
      </c>
      <c r="AY196">
        <v>0</v>
      </c>
      <c r="AZ196">
        <v>0</v>
      </c>
      <c r="BB196" t="s">
        <v>198</v>
      </c>
      <c r="BC196">
        <v>25</v>
      </c>
      <c r="BD196">
        <v>0</v>
      </c>
      <c r="BE196" t="s">
        <v>112</v>
      </c>
      <c r="BF196">
        <v>1</v>
      </c>
      <c r="BI196">
        <v>0</v>
      </c>
      <c r="BJ196">
        <v>0</v>
      </c>
      <c r="BM196" t="s">
        <v>200</v>
      </c>
      <c r="BN196">
        <v>0</v>
      </c>
      <c r="BT196">
        <v>0</v>
      </c>
      <c r="BU196">
        <v>0</v>
      </c>
      <c r="CG196">
        <v>0</v>
      </c>
      <c r="CI196" t="str">
        <f t="shared" si="10"/>
        <v/>
      </c>
    </row>
    <row r="197" spans="1:99">
      <c r="A197" t="s">
        <v>396</v>
      </c>
      <c r="B197">
        <v>0.17013384685999999</v>
      </c>
      <c r="C197">
        <v>6.4630901000000004E-4</v>
      </c>
      <c r="D197">
        <v>1910163</v>
      </c>
      <c r="E197">
        <v>0</v>
      </c>
      <c r="F197">
        <v>1</v>
      </c>
      <c r="G197">
        <v>0.215091</v>
      </c>
      <c r="H197" s="2">
        <v>709.67999299999997</v>
      </c>
      <c r="I197" s="1">
        <v>709.68</v>
      </c>
      <c r="M197">
        <v>0</v>
      </c>
      <c r="N197">
        <v>1</v>
      </c>
      <c r="O197">
        <v>0</v>
      </c>
      <c r="P197">
        <v>1</v>
      </c>
      <c r="Q197">
        <v>392</v>
      </c>
      <c r="R197">
        <v>535</v>
      </c>
      <c r="S197">
        <v>648</v>
      </c>
      <c r="T197">
        <v>0</v>
      </c>
      <c r="U197">
        <v>0</v>
      </c>
      <c r="V197" t="s">
        <v>92</v>
      </c>
      <c r="X197" t="s">
        <v>75</v>
      </c>
      <c r="Y197">
        <v>0</v>
      </c>
      <c r="AA197">
        <v>96</v>
      </c>
      <c r="AB197" s="1">
        <v>25.52</v>
      </c>
      <c r="AC197">
        <v>0</v>
      </c>
      <c r="AD197">
        <v>0</v>
      </c>
      <c r="AG197">
        <v>1849</v>
      </c>
      <c r="AH197" t="s">
        <v>153</v>
      </c>
      <c r="AI197" t="s">
        <v>153</v>
      </c>
      <c r="AJ197" t="s">
        <v>153</v>
      </c>
      <c r="AK197" t="s">
        <v>153</v>
      </c>
      <c r="AN197">
        <v>0</v>
      </c>
      <c r="AO197">
        <v>0</v>
      </c>
      <c r="AQ197">
        <v>0.212006</v>
      </c>
      <c r="AS197">
        <v>86932</v>
      </c>
      <c r="AT197">
        <v>1</v>
      </c>
      <c r="AU197">
        <v>38</v>
      </c>
      <c r="AW197">
        <v>1</v>
      </c>
      <c r="AX197">
        <v>0</v>
      </c>
      <c r="AY197">
        <v>0.43</v>
      </c>
      <c r="AZ197">
        <v>0.81636200000000003</v>
      </c>
      <c r="BA197" t="s">
        <v>77</v>
      </c>
      <c r="BB197" t="s">
        <v>94</v>
      </c>
      <c r="BC197">
        <v>5500</v>
      </c>
      <c r="BD197">
        <v>1</v>
      </c>
      <c r="BE197" t="s">
        <v>112</v>
      </c>
      <c r="BF197">
        <v>0</v>
      </c>
      <c r="BG197" t="s">
        <v>79</v>
      </c>
      <c r="BH197" t="s">
        <v>86</v>
      </c>
      <c r="BI197">
        <v>0.8</v>
      </c>
      <c r="BJ197">
        <v>1</v>
      </c>
      <c r="BK197" t="s">
        <v>397</v>
      </c>
      <c r="BM197" t="s">
        <v>143</v>
      </c>
      <c r="BN197">
        <v>5</v>
      </c>
      <c r="BO197" s="1">
        <v>59.14</v>
      </c>
      <c r="BS197" t="s">
        <v>398</v>
      </c>
      <c r="BT197">
        <v>1</v>
      </c>
      <c r="BU197">
        <v>4</v>
      </c>
      <c r="BV197" t="s">
        <v>673</v>
      </c>
      <c r="BX197" t="s">
        <v>610</v>
      </c>
      <c r="BY197">
        <v>81.430000000000007</v>
      </c>
      <c r="BZ197">
        <v>977.16</v>
      </c>
      <c r="CA197">
        <v>877</v>
      </c>
      <c r="CB197">
        <v>100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f t="shared" si="10"/>
        <v>877</v>
      </c>
      <c r="CJ197">
        <v>877</v>
      </c>
      <c r="CK197">
        <f>VLOOKUP(BV197,Demands!$B$1:$X$152,17,0)</f>
        <v>0</v>
      </c>
      <c r="CL197">
        <f>VLOOKUP(BV197,Demands!$B$1:$X$152,18,0)</f>
        <v>0</v>
      </c>
      <c r="CM197">
        <f t="shared" ref="CM197:CM211" si="11">CK197+CL197</f>
        <v>0</v>
      </c>
      <c r="CO197">
        <v>104.409999999999</v>
      </c>
      <c r="CP197">
        <v>91.04</v>
      </c>
      <c r="CQ197">
        <v>100.659999999999</v>
      </c>
      <c r="CR197">
        <v>98.7</v>
      </c>
      <c r="CS197">
        <v>95487</v>
      </c>
      <c r="CT197">
        <v>0</v>
      </c>
      <c r="CU197" t="s">
        <v>709</v>
      </c>
    </row>
    <row r="198" spans="1:99">
      <c r="A198" t="s">
        <v>556</v>
      </c>
      <c r="B198">
        <v>0.85243668509000003</v>
      </c>
      <c r="C198">
        <v>6.8873996999999996E-3</v>
      </c>
      <c r="D198">
        <v>1910240</v>
      </c>
      <c r="E198">
        <v>0</v>
      </c>
      <c r="F198">
        <v>1</v>
      </c>
      <c r="G198">
        <v>0.117075</v>
      </c>
      <c r="H198" s="2">
        <v>0</v>
      </c>
      <c r="K198" t="s">
        <v>557</v>
      </c>
      <c r="L198" t="s">
        <v>129</v>
      </c>
      <c r="M198">
        <v>1</v>
      </c>
      <c r="N198">
        <v>0</v>
      </c>
      <c r="O198">
        <v>0</v>
      </c>
      <c r="P198">
        <v>1</v>
      </c>
      <c r="Q198">
        <v>3378</v>
      </c>
      <c r="R198">
        <v>10310</v>
      </c>
      <c r="S198">
        <v>3313</v>
      </c>
      <c r="T198">
        <v>0</v>
      </c>
      <c r="U198">
        <v>0</v>
      </c>
      <c r="V198" t="s">
        <v>92</v>
      </c>
      <c r="W198">
        <v>0</v>
      </c>
      <c r="Y198">
        <v>1</v>
      </c>
      <c r="Z198" t="s">
        <v>85</v>
      </c>
      <c r="AA198">
        <v>195</v>
      </c>
      <c r="AC198">
        <v>0</v>
      </c>
      <c r="AD198">
        <v>0</v>
      </c>
      <c r="AG198">
        <v>27718</v>
      </c>
      <c r="AK198" t="s">
        <v>85</v>
      </c>
      <c r="AM198" t="s">
        <v>93</v>
      </c>
      <c r="AN198">
        <v>1</v>
      </c>
      <c r="AO198">
        <v>1</v>
      </c>
      <c r="AP198">
        <v>1</v>
      </c>
      <c r="AQ198">
        <v>0.12187000000000001</v>
      </c>
      <c r="AS198">
        <v>104516</v>
      </c>
      <c r="AT198">
        <v>0</v>
      </c>
      <c r="AU198">
        <v>34</v>
      </c>
      <c r="AX198">
        <v>0</v>
      </c>
      <c r="AY198">
        <v>0</v>
      </c>
      <c r="AZ198">
        <v>0</v>
      </c>
      <c r="BB198" t="s">
        <v>101</v>
      </c>
      <c r="BC198">
        <v>116361</v>
      </c>
      <c r="BD198">
        <v>1</v>
      </c>
      <c r="BE198" t="s">
        <v>74</v>
      </c>
      <c r="BF198">
        <v>1</v>
      </c>
      <c r="BI198">
        <v>4.5455000000000002E-2</v>
      </c>
      <c r="BJ198">
        <v>1</v>
      </c>
      <c r="BK198" t="s">
        <v>558</v>
      </c>
      <c r="BL198">
        <v>0</v>
      </c>
      <c r="BM198" t="s">
        <v>133</v>
      </c>
      <c r="BN198">
        <v>22</v>
      </c>
      <c r="BS198" t="s">
        <v>559</v>
      </c>
      <c r="BT198">
        <v>1</v>
      </c>
      <c r="BU198">
        <v>1</v>
      </c>
      <c r="CG198">
        <v>0</v>
      </c>
      <c r="CI198" t="str">
        <f t="shared" si="10"/>
        <v/>
      </c>
      <c r="CU198" t="s">
        <v>709</v>
      </c>
    </row>
    <row r="199" spans="1:99">
      <c r="A199" t="s">
        <v>513</v>
      </c>
      <c r="B199">
        <v>2.7948788150000001E-2</v>
      </c>
      <c r="C199">
        <v>2.806786E-5</v>
      </c>
      <c r="D199">
        <v>1900599</v>
      </c>
      <c r="E199">
        <v>0</v>
      </c>
      <c r="F199">
        <v>0</v>
      </c>
      <c r="G199">
        <v>0.152838</v>
      </c>
      <c r="H199" s="2">
        <v>0</v>
      </c>
      <c r="M199">
        <v>3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112</v>
      </c>
      <c r="Y199">
        <v>0</v>
      </c>
      <c r="AA199">
        <v>164</v>
      </c>
      <c r="AC199">
        <v>1</v>
      </c>
      <c r="AD199">
        <v>1</v>
      </c>
      <c r="AF199" t="s">
        <v>112</v>
      </c>
      <c r="AG199">
        <v>0</v>
      </c>
      <c r="AN199">
        <v>0</v>
      </c>
      <c r="AO199">
        <v>0</v>
      </c>
      <c r="AQ199">
        <v>5.0632999999999997E-2</v>
      </c>
      <c r="AR199">
        <v>5.0632908939999999E-2</v>
      </c>
      <c r="AS199">
        <v>67292</v>
      </c>
      <c r="AT199">
        <v>0</v>
      </c>
      <c r="AU199">
        <v>27</v>
      </c>
      <c r="AX199">
        <v>1</v>
      </c>
      <c r="AY199">
        <v>0</v>
      </c>
      <c r="AZ199">
        <v>0</v>
      </c>
      <c r="BB199" t="s">
        <v>198</v>
      </c>
      <c r="BC199">
        <v>48</v>
      </c>
      <c r="BD199">
        <v>0</v>
      </c>
      <c r="BE199" t="s">
        <v>112</v>
      </c>
      <c r="BF199">
        <v>0</v>
      </c>
      <c r="BI199">
        <v>0</v>
      </c>
      <c r="BJ199">
        <v>0</v>
      </c>
      <c r="BM199" t="s">
        <v>457</v>
      </c>
      <c r="BN199">
        <v>0</v>
      </c>
      <c r="BR199">
        <v>1</v>
      </c>
      <c r="BT199">
        <v>0</v>
      </c>
      <c r="BU199">
        <v>0</v>
      </c>
      <c r="CG199">
        <v>0</v>
      </c>
      <c r="CI199" t="str">
        <f t="shared" si="10"/>
        <v/>
      </c>
    </row>
    <row r="200" spans="1:99">
      <c r="A200" t="s">
        <v>350</v>
      </c>
      <c r="B200">
        <v>0.32059492127</v>
      </c>
      <c r="C200">
        <v>2.47321976E-3</v>
      </c>
      <c r="D200">
        <v>1910009</v>
      </c>
      <c r="E200">
        <v>0</v>
      </c>
      <c r="F200">
        <v>1</v>
      </c>
      <c r="G200">
        <v>0.14294699999999999</v>
      </c>
      <c r="H200" s="2">
        <v>345.60000600000001</v>
      </c>
      <c r="I200" s="1">
        <v>345.6</v>
      </c>
      <c r="M200">
        <v>1</v>
      </c>
      <c r="N200">
        <v>2</v>
      </c>
      <c r="O200">
        <v>34.085242999999998</v>
      </c>
      <c r="P200">
        <v>1</v>
      </c>
      <c r="Q200">
        <v>3613</v>
      </c>
      <c r="R200">
        <v>7935</v>
      </c>
      <c r="S200">
        <v>2110</v>
      </c>
      <c r="T200">
        <v>1</v>
      </c>
      <c r="U200">
        <v>0</v>
      </c>
      <c r="V200" t="s">
        <v>92</v>
      </c>
      <c r="X200" t="s">
        <v>75</v>
      </c>
      <c r="Y200">
        <v>1</v>
      </c>
      <c r="AA200">
        <v>76</v>
      </c>
      <c r="AB200" s="1">
        <v>27.16</v>
      </c>
      <c r="AC200">
        <v>0</v>
      </c>
      <c r="AD200">
        <v>0</v>
      </c>
      <c r="AG200">
        <v>13452</v>
      </c>
      <c r="AN200">
        <v>0</v>
      </c>
      <c r="AO200">
        <v>0</v>
      </c>
      <c r="AQ200">
        <v>0.26858500000000002</v>
      </c>
      <c r="AS200">
        <v>54378</v>
      </c>
      <c r="AT200">
        <v>0</v>
      </c>
      <c r="AU200">
        <v>45</v>
      </c>
      <c r="AX200">
        <v>0</v>
      </c>
      <c r="AY200">
        <v>0.47</v>
      </c>
      <c r="AZ200">
        <v>0.63555099999999998</v>
      </c>
      <c r="BA200" t="s">
        <v>77</v>
      </c>
      <c r="BB200" t="s">
        <v>78</v>
      </c>
      <c r="BC200">
        <v>70271</v>
      </c>
      <c r="BD200">
        <v>1</v>
      </c>
      <c r="BF200">
        <v>0</v>
      </c>
      <c r="BG200" t="s">
        <v>79</v>
      </c>
      <c r="BH200" t="s">
        <v>86</v>
      </c>
      <c r="BI200">
        <v>0.7</v>
      </c>
      <c r="BJ200">
        <v>0</v>
      </c>
      <c r="BM200" t="s">
        <v>121</v>
      </c>
      <c r="BN200">
        <v>10</v>
      </c>
      <c r="BO200" s="1">
        <v>57.6</v>
      </c>
      <c r="BS200" t="s">
        <v>351</v>
      </c>
      <c r="BT200">
        <v>1</v>
      </c>
      <c r="BU200">
        <v>7</v>
      </c>
      <c r="BV200" t="s">
        <v>676</v>
      </c>
      <c r="BX200" t="s">
        <v>608</v>
      </c>
      <c r="BY200">
        <v>19.72</v>
      </c>
      <c r="BZ200">
        <v>236.64</v>
      </c>
      <c r="CA200">
        <v>1767.29999999999</v>
      </c>
      <c r="CB200">
        <v>21.17</v>
      </c>
      <c r="CC200">
        <v>6580</v>
      </c>
      <c r="CD200">
        <v>78.829999999999899</v>
      </c>
      <c r="CE200">
        <v>0</v>
      </c>
      <c r="CF200">
        <v>0</v>
      </c>
      <c r="CG200">
        <v>0</v>
      </c>
      <c r="CH200">
        <v>0</v>
      </c>
      <c r="CI200">
        <f t="shared" si="10"/>
        <v>8347</v>
      </c>
      <c r="CJ200">
        <f>VLOOKUP(BV200,Demands!$B$1:$X$152,16,0)</f>
        <v>5639</v>
      </c>
      <c r="CK200">
        <f>VLOOKUP(BV200,Demands!$B$1:$X$152,17,0)</f>
        <v>1441</v>
      </c>
      <c r="CL200">
        <f>VLOOKUP(BV200,Demands!$B$1:$X$152,18,0)</f>
        <v>254</v>
      </c>
      <c r="CM200">
        <f t="shared" si="11"/>
        <v>1695</v>
      </c>
      <c r="CS200">
        <v>56224</v>
      </c>
      <c r="CT200">
        <v>0</v>
      </c>
      <c r="CU200" t="s">
        <v>709</v>
      </c>
    </row>
    <row r="201" spans="1:99">
      <c r="A201" t="s">
        <v>568</v>
      </c>
      <c r="B201">
        <v>6.2900437370000006E-2</v>
      </c>
      <c r="C201">
        <v>1.2609380999999999E-4</v>
      </c>
      <c r="D201">
        <v>1910165</v>
      </c>
      <c r="E201">
        <v>0</v>
      </c>
      <c r="F201">
        <v>0</v>
      </c>
      <c r="G201">
        <v>0.28301399999999999</v>
      </c>
      <c r="H201" s="2">
        <v>0</v>
      </c>
      <c r="M201">
        <v>3</v>
      </c>
      <c r="N201">
        <v>0</v>
      </c>
      <c r="O201">
        <v>40.237965000000003</v>
      </c>
      <c r="P201">
        <v>1</v>
      </c>
      <c r="Q201">
        <v>287</v>
      </c>
      <c r="R201">
        <v>951</v>
      </c>
      <c r="S201">
        <v>202</v>
      </c>
      <c r="T201">
        <v>0</v>
      </c>
      <c r="U201">
        <v>0</v>
      </c>
      <c r="V201" t="s">
        <v>112</v>
      </c>
      <c r="Y201">
        <v>0</v>
      </c>
      <c r="AA201">
        <v>203</v>
      </c>
      <c r="AC201">
        <v>1</v>
      </c>
      <c r="AD201">
        <v>1</v>
      </c>
      <c r="AF201" t="s">
        <v>112</v>
      </c>
      <c r="AG201">
        <v>1463</v>
      </c>
      <c r="AN201">
        <v>0</v>
      </c>
      <c r="AO201">
        <v>0</v>
      </c>
      <c r="AQ201">
        <v>0.19617200000000001</v>
      </c>
      <c r="AS201">
        <v>56898</v>
      </c>
      <c r="AT201">
        <v>0</v>
      </c>
      <c r="AU201">
        <v>45</v>
      </c>
      <c r="AW201">
        <v>1</v>
      </c>
      <c r="AX201">
        <v>1</v>
      </c>
      <c r="AY201">
        <v>0</v>
      </c>
      <c r="AZ201">
        <v>0</v>
      </c>
      <c r="BB201" t="s">
        <v>94</v>
      </c>
      <c r="BC201">
        <v>4074</v>
      </c>
      <c r="BD201">
        <v>0</v>
      </c>
      <c r="BE201" t="s">
        <v>112</v>
      </c>
      <c r="BF201">
        <v>0</v>
      </c>
      <c r="BI201">
        <v>0</v>
      </c>
      <c r="BJ201">
        <v>0</v>
      </c>
      <c r="BM201" t="s">
        <v>143</v>
      </c>
      <c r="BN201">
        <v>0</v>
      </c>
      <c r="BT201">
        <v>0</v>
      </c>
      <c r="BU201">
        <v>0</v>
      </c>
      <c r="BV201" t="s">
        <v>628</v>
      </c>
      <c r="BX201" t="s">
        <v>610</v>
      </c>
      <c r="BY201">
        <v>28.5</v>
      </c>
      <c r="BZ201">
        <v>342</v>
      </c>
      <c r="CA201">
        <v>0.4</v>
      </c>
      <c r="CB201">
        <v>7.0000000000000007E-2</v>
      </c>
      <c r="CC201">
        <v>603.69774229999905</v>
      </c>
      <c r="CD201">
        <v>99.93</v>
      </c>
      <c r="CE201">
        <v>0</v>
      </c>
      <c r="CF201">
        <v>0</v>
      </c>
      <c r="CG201">
        <v>0</v>
      </c>
      <c r="CH201">
        <v>0</v>
      </c>
      <c r="CI201">
        <f t="shared" si="10"/>
        <v>604</v>
      </c>
      <c r="CJ201">
        <f>CI201</f>
        <v>604</v>
      </c>
      <c r="CK201">
        <f>VLOOKUP(BV201,Demands!$B$1:$X$152,17,0)</f>
        <v>0</v>
      </c>
      <c r="CL201">
        <f>VLOOKUP(BV201,Demands!$B$1:$X$152,18,0)</f>
        <v>0</v>
      </c>
      <c r="CM201">
        <f t="shared" si="11"/>
        <v>0</v>
      </c>
      <c r="CS201">
        <v>56715</v>
      </c>
      <c r="CT201">
        <v>0</v>
      </c>
      <c r="CU201" t="s">
        <v>709</v>
      </c>
    </row>
    <row r="202" spans="1:99">
      <c r="A202" t="s">
        <v>527</v>
      </c>
      <c r="B202">
        <v>0.21407281095</v>
      </c>
      <c r="C202">
        <v>1.02233003E-3</v>
      </c>
      <c r="D202">
        <v>1910166</v>
      </c>
      <c r="E202">
        <v>0</v>
      </c>
      <c r="F202">
        <v>1</v>
      </c>
      <c r="G202">
        <v>0.15757599999999999</v>
      </c>
      <c r="H202" s="2">
        <v>0</v>
      </c>
      <c r="M202">
        <v>1</v>
      </c>
      <c r="N202">
        <v>0</v>
      </c>
      <c r="O202">
        <v>0</v>
      </c>
      <c r="P202">
        <v>1</v>
      </c>
      <c r="Q202">
        <v>164</v>
      </c>
      <c r="R202">
        <v>901</v>
      </c>
      <c r="S202">
        <v>659</v>
      </c>
      <c r="T202">
        <v>0</v>
      </c>
      <c r="U202">
        <v>0</v>
      </c>
      <c r="V202" t="s">
        <v>92</v>
      </c>
      <c r="Y202">
        <v>1</v>
      </c>
      <c r="AA202">
        <v>174</v>
      </c>
      <c r="AC202">
        <v>0</v>
      </c>
      <c r="AD202">
        <v>0</v>
      </c>
      <c r="AG202">
        <v>3116</v>
      </c>
      <c r="AH202" t="s">
        <v>528</v>
      </c>
      <c r="AI202" t="s">
        <v>154</v>
      </c>
      <c r="AJ202" t="s">
        <v>529</v>
      </c>
      <c r="AK202" t="s">
        <v>530</v>
      </c>
      <c r="AN202">
        <v>0</v>
      </c>
      <c r="AO202">
        <v>0</v>
      </c>
      <c r="AQ202">
        <v>5.2631999999999998E-2</v>
      </c>
      <c r="AS202">
        <v>189932</v>
      </c>
      <c r="AT202">
        <v>1</v>
      </c>
      <c r="AU202">
        <v>29</v>
      </c>
      <c r="AW202">
        <v>1</v>
      </c>
      <c r="AX202">
        <v>0</v>
      </c>
      <c r="AY202">
        <v>0</v>
      </c>
      <c r="AZ202">
        <v>0</v>
      </c>
      <c r="BB202" t="s">
        <v>94</v>
      </c>
      <c r="BC202">
        <v>9900</v>
      </c>
      <c r="BD202">
        <v>0</v>
      </c>
      <c r="BE202" t="s">
        <v>74</v>
      </c>
      <c r="BF202">
        <v>0</v>
      </c>
      <c r="BI202">
        <v>1</v>
      </c>
      <c r="BJ202">
        <v>1</v>
      </c>
      <c r="BK202" t="s">
        <v>120</v>
      </c>
      <c r="BM202" t="s">
        <v>143</v>
      </c>
      <c r="BN202">
        <v>4</v>
      </c>
      <c r="BS202" t="s">
        <v>531</v>
      </c>
      <c r="BT202">
        <v>1</v>
      </c>
      <c r="BU202">
        <v>4</v>
      </c>
      <c r="BV202" t="s">
        <v>649</v>
      </c>
      <c r="BX202" t="s">
        <v>610</v>
      </c>
      <c r="BY202">
        <v>78.459999999999994</v>
      </c>
      <c r="BZ202">
        <v>941.52</v>
      </c>
      <c r="CA202">
        <v>2427</v>
      </c>
      <c r="CB202">
        <v>100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f t="shared" si="10"/>
        <v>2427</v>
      </c>
      <c r="CJ202">
        <f>CI202</f>
        <v>2427</v>
      </c>
      <c r="CK202">
        <f>VLOOKUP(BV202,Demands!$B$1:$X$152,17,0)</f>
        <v>0</v>
      </c>
      <c r="CL202">
        <f>VLOOKUP(BV202,Demands!$B$1:$X$152,18,0)</f>
        <v>0</v>
      </c>
      <c r="CM202">
        <f t="shared" si="11"/>
        <v>0</v>
      </c>
      <c r="CN202">
        <v>9900</v>
      </c>
      <c r="CO202">
        <v>263</v>
      </c>
      <c r="CP202">
        <v>258</v>
      </c>
      <c r="CQ202">
        <v>305.60000000000002</v>
      </c>
      <c r="CR202">
        <v>275.52999999999901</v>
      </c>
      <c r="CS202">
        <v>141328</v>
      </c>
      <c r="CT202">
        <v>2605.2631580000002</v>
      </c>
      <c r="CU202" t="s">
        <v>709</v>
      </c>
    </row>
    <row r="203" spans="1:99">
      <c r="A203" t="s">
        <v>175</v>
      </c>
      <c r="B203">
        <v>0.19603275417999999</v>
      </c>
      <c r="C203">
        <v>1.0947224099999999E-3</v>
      </c>
      <c r="D203">
        <v>1910167</v>
      </c>
      <c r="E203">
        <v>0</v>
      </c>
      <c r="F203">
        <v>1</v>
      </c>
      <c r="G203">
        <v>3.0439999999999998E-3</v>
      </c>
      <c r="H203" s="2">
        <v>479.29998799999998</v>
      </c>
      <c r="I203" s="1">
        <v>479.3</v>
      </c>
      <c r="M203">
        <v>0</v>
      </c>
      <c r="N203">
        <v>1</v>
      </c>
      <c r="O203">
        <v>53.393828999999997</v>
      </c>
      <c r="P203">
        <v>1</v>
      </c>
      <c r="Q203">
        <v>72</v>
      </c>
      <c r="R203">
        <v>118</v>
      </c>
      <c r="S203">
        <v>19</v>
      </c>
      <c r="T203">
        <v>0</v>
      </c>
      <c r="U203">
        <v>0</v>
      </c>
      <c r="V203" t="s">
        <v>92</v>
      </c>
      <c r="X203" t="s">
        <v>75</v>
      </c>
      <c r="Y203">
        <v>1</v>
      </c>
      <c r="AA203">
        <v>16</v>
      </c>
      <c r="AB203" s="1">
        <v>7.38</v>
      </c>
      <c r="AC203">
        <v>0</v>
      </c>
      <c r="AD203">
        <v>0</v>
      </c>
      <c r="AG203">
        <v>229</v>
      </c>
      <c r="AH203" t="s">
        <v>154</v>
      </c>
      <c r="AI203" t="s">
        <v>154</v>
      </c>
      <c r="AJ203" t="s">
        <v>154</v>
      </c>
      <c r="AK203" t="s">
        <v>176</v>
      </c>
      <c r="AN203">
        <v>0</v>
      </c>
      <c r="AO203">
        <v>0</v>
      </c>
      <c r="AQ203">
        <v>0.31441000000000002</v>
      </c>
      <c r="AS203">
        <v>66169</v>
      </c>
      <c r="AT203">
        <v>1</v>
      </c>
      <c r="AU203">
        <v>18</v>
      </c>
      <c r="AV203">
        <v>1</v>
      </c>
      <c r="AX203">
        <v>1</v>
      </c>
      <c r="AY203">
        <v>0.18</v>
      </c>
      <c r="AZ203">
        <v>0.72435700000000003</v>
      </c>
      <c r="BA203" t="s">
        <v>77</v>
      </c>
      <c r="BB203" t="s">
        <v>78</v>
      </c>
      <c r="BC203">
        <v>45000</v>
      </c>
      <c r="BD203">
        <v>1</v>
      </c>
      <c r="BE203" t="s">
        <v>112</v>
      </c>
      <c r="BF203">
        <v>0</v>
      </c>
      <c r="BG203" t="s">
        <v>95</v>
      </c>
      <c r="BH203" t="s">
        <v>177</v>
      </c>
      <c r="BI203">
        <v>0</v>
      </c>
      <c r="BJ203">
        <v>1</v>
      </c>
      <c r="BK203" t="s">
        <v>178</v>
      </c>
      <c r="BM203" t="s">
        <v>82</v>
      </c>
      <c r="BN203">
        <v>0</v>
      </c>
      <c r="BO203" s="1">
        <v>39.94</v>
      </c>
      <c r="BP203" s="1">
        <v>1.81</v>
      </c>
      <c r="BQ203" t="s">
        <v>98</v>
      </c>
      <c r="BS203" t="s">
        <v>179</v>
      </c>
      <c r="BT203">
        <v>1</v>
      </c>
      <c r="BU203">
        <v>0</v>
      </c>
      <c r="BV203" t="s">
        <v>611</v>
      </c>
      <c r="BX203" t="s">
        <v>606</v>
      </c>
      <c r="BY203">
        <v>46.59</v>
      </c>
      <c r="BZ203">
        <v>559.08000000000004</v>
      </c>
      <c r="CA203">
        <v>673.2</v>
      </c>
      <c r="CB203">
        <v>7.57</v>
      </c>
      <c r="CC203">
        <v>7489.1999999999898</v>
      </c>
      <c r="CD203">
        <v>84.159999999999897</v>
      </c>
      <c r="CE203">
        <v>0</v>
      </c>
      <c r="CF203">
        <v>0</v>
      </c>
      <c r="CG203">
        <v>735</v>
      </c>
      <c r="CH203">
        <v>8.27</v>
      </c>
      <c r="CI203">
        <f t="shared" si="10"/>
        <v>8897</v>
      </c>
      <c r="CJ203">
        <f>VLOOKUP(BV203,Demands!$B$1:$X$152,16,0)</f>
        <v>7</v>
      </c>
      <c r="CK203">
        <f>VLOOKUP(BV203,Demands!$B$1:$X$152,17,0)</f>
        <v>5092</v>
      </c>
      <c r="CL203">
        <f>VLOOKUP(BV203,Demands!$B$1:$X$152,18,0)</f>
        <v>2154</v>
      </c>
      <c r="CM203">
        <f t="shared" si="11"/>
        <v>7246</v>
      </c>
      <c r="CN203">
        <v>112</v>
      </c>
      <c r="CO203">
        <v>42.075000000000003</v>
      </c>
      <c r="CP203">
        <v>45.24</v>
      </c>
      <c r="CQ203">
        <v>45.89</v>
      </c>
      <c r="CR203">
        <v>44.399999999999899</v>
      </c>
      <c r="CS203">
        <v>41501</v>
      </c>
      <c r="CT203">
        <v>29.473684209999899</v>
      </c>
      <c r="CU203" t="s">
        <v>713</v>
      </c>
    </row>
    <row r="204" spans="1:99">
      <c r="A204" t="s">
        <v>370</v>
      </c>
      <c r="B204">
        <v>7.2757776940000005E-2</v>
      </c>
      <c r="C204">
        <v>2.147408E-4</v>
      </c>
      <c r="D204">
        <v>1910169</v>
      </c>
      <c r="E204">
        <v>6</v>
      </c>
      <c r="F204">
        <v>0</v>
      </c>
      <c r="G204">
        <v>0.21693399999999999</v>
      </c>
      <c r="H204" s="2">
        <v>604.79998799999998</v>
      </c>
      <c r="I204" s="1">
        <v>604.79999999999995</v>
      </c>
      <c r="M204">
        <v>3</v>
      </c>
      <c r="N204">
        <v>1</v>
      </c>
      <c r="O204">
        <v>42.290332999999997</v>
      </c>
      <c r="P204">
        <v>1</v>
      </c>
      <c r="Q204">
        <v>1273</v>
      </c>
      <c r="R204">
        <v>2739</v>
      </c>
      <c r="S204">
        <v>771</v>
      </c>
      <c r="T204">
        <v>0</v>
      </c>
      <c r="U204">
        <v>1</v>
      </c>
      <c r="V204" t="s">
        <v>92</v>
      </c>
      <c r="X204" t="s">
        <v>75</v>
      </c>
      <c r="Y204">
        <v>0</v>
      </c>
      <c r="AA204">
        <v>85</v>
      </c>
      <c r="AC204">
        <v>0</v>
      </c>
      <c r="AD204">
        <v>0</v>
      </c>
      <c r="AG204">
        <v>3851</v>
      </c>
      <c r="AN204">
        <v>0</v>
      </c>
      <c r="AO204">
        <v>0</v>
      </c>
      <c r="AQ204">
        <v>0.330563</v>
      </c>
      <c r="AS204">
        <v>43488</v>
      </c>
      <c r="AT204">
        <v>0</v>
      </c>
      <c r="AU204">
        <v>15</v>
      </c>
      <c r="AW204">
        <v>1</v>
      </c>
      <c r="AX204">
        <v>1</v>
      </c>
      <c r="AY204">
        <v>0</v>
      </c>
      <c r="AZ204">
        <v>1.390728</v>
      </c>
      <c r="BA204" t="s">
        <v>77</v>
      </c>
      <c r="BB204" t="s">
        <v>78</v>
      </c>
      <c r="BC204">
        <v>16180</v>
      </c>
      <c r="BD204">
        <v>0</v>
      </c>
      <c r="BF204">
        <v>0</v>
      </c>
      <c r="BG204" t="s">
        <v>113</v>
      </c>
      <c r="BH204" t="s">
        <v>371</v>
      </c>
      <c r="BI204">
        <v>0</v>
      </c>
      <c r="BJ204">
        <v>0</v>
      </c>
      <c r="BM204" t="s">
        <v>143</v>
      </c>
      <c r="BN204">
        <v>0</v>
      </c>
      <c r="BO204" s="1">
        <v>50.4</v>
      </c>
      <c r="BP204" s="1">
        <v>2.8</v>
      </c>
      <c r="BQ204" t="s">
        <v>98</v>
      </c>
      <c r="BT204">
        <v>0</v>
      </c>
      <c r="BU204">
        <v>0</v>
      </c>
      <c r="BV204" t="s">
        <v>671</v>
      </c>
      <c r="BX204" t="s">
        <v>610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 t="str">
        <f t="shared" si="10"/>
        <v/>
      </c>
      <c r="CJ204">
        <f>VLOOKUP(BV204,Demands!$B$1:$X$152,16,0)</f>
        <v>0</v>
      </c>
      <c r="CK204">
        <f>VLOOKUP(BV204,Demands!$B$1:$X$152,17,0)</f>
        <v>0</v>
      </c>
      <c r="CL204">
        <f>VLOOKUP(BV204,Demands!$B$1:$X$152,18,0)</f>
        <v>0</v>
      </c>
      <c r="CM204">
        <f t="shared" si="11"/>
        <v>0</v>
      </c>
      <c r="CS204">
        <v>38097</v>
      </c>
      <c r="CT204">
        <v>0</v>
      </c>
      <c r="CU204" t="s">
        <v>713</v>
      </c>
    </row>
    <row r="205" spans="1:99">
      <c r="A205" t="s">
        <v>294</v>
      </c>
      <c r="B205">
        <v>0.54066317014999998</v>
      </c>
      <c r="C205">
        <v>7.2648393599999998E-3</v>
      </c>
      <c r="D205">
        <v>1910234</v>
      </c>
      <c r="E205">
        <v>0</v>
      </c>
      <c r="F205">
        <v>1</v>
      </c>
      <c r="G205">
        <v>0.11951100000000001</v>
      </c>
      <c r="H205" s="2">
        <v>828.59997599999997</v>
      </c>
      <c r="I205" s="1">
        <v>828.6</v>
      </c>
      <c r="M205">
        <v>1</v>
      </c>
      <c r="N205">
        <v>1</v>
      </c>
      <c r="O205">
        <v>35.658562000000003</v>
      </c>
      <c r="P205">
        <v>1</v>
      </c>
      <c r="Q205">
        <v>3711</v>
      </c>
      <c r="R205">
        <v>8750</v>
      </c>
      <c r="S205">
        <v>4783</v>
      </c>
      <c r="T205">
        <v>0</v>
      </c>
      <c r="U205">
        <v>0</v>
      </c>
      <c r="V205" t="s">
        <v>92</v>
      </c>
      <c r="X205" t="s">
        <v>75</v>
      </c>
      <c r="Y205">
        <v>1</v>
      </c>
      <c r="AA205">
        <v>58</v>
      </c>
      <c r="AB205" s="1">
        <v>18.29</v>
      </c>
      <c r="AC205">
        <v>0</v>
      </c>
      <c r="AD205">
        <v>0</v>
      </c>
      <c r="AG205">
        <v>28951</v>
      </c>
      <c r="AH205" t="s">
        <v>295</v>
      </c>
      <c r="AI205" t="s">
        <v>154</v>
      </c>
      <c r="AJ205" t="s">
        <v>154</v>
      </c>
      <c r="AK205" t="s">
        <v>296</v>
      </c>
      <c r="AN205">
        <v>0</v>
      </c>
      <c r="AO205">
        <v>0</v>
      </c>
      <c r="AQ205">
        <v>0.12818199999999999</v>
      </c>
      <c r="AS205">
        <v>104410</v>
      </c>
      <c r="AT205">
        <v>1</v>
      </c>
      <c r="AU205">
        <v>31</v>
      </c>
      <c r="AX205">
        <v>1</v>
      </c>
      <c r="AY205">
        <v>0.26</v>
      </c>
      <c r="AZ205">
        <v>0.79360200000000003</v>
      </c>
      <c r="BA205" t="s">
        <v>77</v>
      </c>
      <c r="BB205" t="s">
        <v>101</v>
      </c>
      <c r="BC205">
        <v>113236</v>
      </c>
      <c r="BD205">
        <v>1</v>
      </c>
      <c r="BE205" t="s">
        <v>74</v>
      </c>
      <c r="BF205">
        <v>1</v>
      </c>
      <c r="BG205" t="s">
        <v>79</v>
      </c>
      <c r="BH205" t="s">
        <v>86</v>
      </c>
      <c r="BI205">
        <v>0</v>
      </c>
      <c r="BJ205">
        <v>1</v>
      </c>
      <c r="BK205" t="s">
        <v>224</v>
      </c>
      <c r="BM205" t="s">
        <v>133</v>
      </c>
      <c r="BN205">
        <v>0</v>
      </c>
      <c r="BO205" s="1">
        <v>69.05</v>
      </c>
      <c r="BS205" t="s">
        <v>297</v>
      </c>
      <c r="BT205">
        <v>1</v>
      </c>
      <c r="BU205">
        <v>0</v>
      </c>
      <c r="BV205" t="s">
        <v>294</v>
      </c>
      <c r="BX205" t="s">
        <v>608</v>
      </c>
      <c r="BY205">
        <v>63.85</v>
      </c>
      <c r="BZ205">
        <v>766.2</v>
      </c>
      <c r="CA205">
        <v>25911</v>
      </c>
      <c r="CB205">
        <v>89.969999999999899</v>
      </c>
      <c r="CC205">
        <v>688</v>
      </c>
      <c r="CD205">
        <v>2.39</v>
      </c>
      <c r="CE205">
        <v>0</v>
      </c>
      <c r="CF205">
        <v>0</v>
      </c>
      <c r="CG205">
        <v>2200</v>
      </c>
      <c r="CH205">
        <v>7.64</v>
      </c>
      <c r="CI205">
        <f t="shared" si="10"/>
        <v>28799</v>
      </c>
      <c r="CJ205">
        <f>VLOOKUP(BV205,Demands!$B$1:$X$152,16,0)</f>
        <v>17620</v>
      </c>
      <c r="CK205">
        <f>VLOOKUP(BV205,Demands!$B$1:$X$152,17,0)</f>
        <v>786</v>
      </c>
      <c r="CL205">
        <f>VLOOKUP(BV205,Demands!$B$1:$X$152,18,0)</f>
        <v>167</v>
      </c>
      <c r="CM205">
        <f t="shared" si="11"/>
        <v>953</v>
      </c>
      <c r="CN205">
        <v>113236</v>
      </c>
      <c r="CO205">
        <v>116.23</v>
      </c>
      <c r="CP205">
        <v>119.069999999999</v>
      </c>
      <c r="CQ205">
        <v>124.629999999999</v>
      </c>
      <c r="CR205">
        <v>119.98</v>
      </c>
      <c r="CS205">
        <v>80982</v>
      </c>
      <c r="CT205">
        <v>4147.8388279999899</v>
      </c>
      <c r="CU205" t="s">
        <v>718</v>
      </c>
    </row>
    <row r="206" spans="1:99">
      <c r="A206" t="s">
        <v>492</v>
      </c>
      <c r="B206">
        <v>5.7200624370000001E-2</v>
      </c>
      <c r="C206">
        <v>1.6123413E-4</v>
      </c>
      <c r="D206">
        <v>1900102</v>
      </c>
      <c r="E206">
        <v>0</v>
      </c>
      <c r="F206">
        <v>1</v>
      </c>
      <c r="G206">
        <v>0.20755499999999999</v>
      </c>
      <c r="H206" s="2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92</v>
      </c>
      <c r="Y206">
        <v>1</v>
      </c>
      <c r="AA206">
        <v>146</v>
      </c>
      <c r="AC206">
        <v>0</v>
      </c>
      <c r="AD206">
        <v>0</v>
      </c>
      <c r="AG206">
        <v>0</v>
      </c>
      <c r="AN206">
        <v>0</v>
      </c>
      <c r="AO206">
        <v>0</v>
      </c>
      <c r="AQ206">
        <v>0.246473</v>
      </c>
      <c r="AR206">
        <v>0.24647322296999999</v>
      </c>
      <c r="AS206">
        <v>75707</v>
      </c>
      <c r="AT206">
        <v>0</v>
      </c>
      <c r="AU206">
        <v>36</v>
      </c>
      <c r="AW206">
        <v>1</v>
      </c>
      <c r="AX206">
        <v>1</v>
      </c>
      <c r="AY206">
        <v>0</v>
      </c>
      <c r="AZ206">
        <v>0</v>
      </c>
      <c r="BB206" t="s">
        <v>125</v>
      </c>
      <c r="BC206">
        <v>550</v>
      </c>
      <c r="BD206">
        <v>0</v>
      </c>
      <c r="BF206">
        <v>0</v>
      </c>
      <c r="BI206">
        <v>0</v>
      </c>
      <c r="BJ206">
        <v>0</v>
      </c>
      <c r="BM206" t="s">
        <v>143</v>
      </c>
      <c r="BN206">
        <v>0</v>
      </c>
      <c r="BS206" t="s">
        <v>493</v>
      </c>
      <c r="BT206">
        <v>1</v>
      </c>
      <c r="BU206">
        <v>0</v>
      </c>
      <c r="CG206">
        <v>0</v>
      </c>
      <c r="CI206" t="str">
        <f t="shared" si="10"/>
        <v/>
      </c>
    </row>
    <row r="207" spans="1:99">
      <c r="A207" t="s">
        <v>467</v>
      </c>
      <c r="B207">
        <v>6.7263436200000002E-3</v>
      </c>
      <c r="C207">
        <v>2.7184500000000002E-6</v>
      </c>
      <c r="D207">
        <v>1900541</v>
      </c>
      <c r="E207">
        <v>0</v>
      </c>
      <c r="F207">
        <v>0</v>
      </c>
      <c r="G207">
        <v>0.18193599999999999</v>
      </c>
      <c r="H207" s="2">
        <v>0</v>
      </c>
      <c r="M207">
        <v>3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1</v>
      </c>
      <c r="V207" t="s">
        <v>112</v>
      </c>
      <c r="Y207">
        <v>0</v>
      </c>
      <c r="AA207">
        <v>129</v>
      </c>
      <c r="AC207">
        <v>1</v>
      </c>
      <c r="AD207">
        <v>1</v>
      </c>
      <c r="AF207" t="s">
        <v>112</v>
      </c>
      <c r="AG207">
        <v>0</v>
      </c>
      <c r="AN207">
        <v>0</v>
      </c>
      <c r="AO207">
        <v>0</v>
      </c>
      <c r="AQ207">
        <v>0.36118099999999997</v>
      </c>
      <c r="AR207">
        <v>0.36118143797000002</v>
      </c>
      <c r="AS207">
        <v>43623</v>
      </c>
      <c r="AT207">
        <v>0</v>
      </c>
      <c r="AU207">
        <v>36</v>
      </c>
      <c r="AX207">
        <v>1</v>
      </c>
      <c r="AY207">
        <v>0</v>
      </c>
      <c r="AZ207">
        <v>0</v>
      </c>
      <c r="BB207" t="s">
        <v>198</v>
      </c>
      <c r="BC207">
        <v>90</v>
      </c>
      <c r="BD207">
        <v>0</v>
      </c>
      <c r="BE207" t="s">
        <v>112</v>
      </c>
      <c r="BF207">
        <v>1</v>
      </c>
      <c r="BI207">
        <v>0</v>
      </c>
      <c r="BJ207">
        <v>0</v>
      </c>
      <c r="BM207" t="s">
        <v>200</v>
      </c>
      <c r="BN207">
        <v>0</v>
      </c>
      <c r="BT207">
        <v>0</v>
      </c>
      <c r="BU207">
        <v>0</v>
      </c>
      <c r="CG207">
        <v>0</v>
      </c>
      <c r="CI207" t="str">
        <f t="shared" si="10"/>
        <v/>
      </c>
    </row>
    <row r="208" spans="1:99">
      <c r="A208" t="s">
        <v>564</v>
      </c>
      <c r="B208">
        <v>0.12967757661000001</v>
      </c>
      <c r="C208">
        <v>5.2263815000000002E-4</v>
      </c>
      <c r="D208">
        <v>1910249</v>
      </c>
      <c r="E208">
        <v>0</v>
      </c>
      <c r="F208">
        <v>0</v>
      </c>
      <c r="G208">
        <v>0.146953</v>
      </c>
      <c r="H208" s="2">
        <v>0</v>
      </c>
      <c r="M208">
        <v>3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 t="s">
        <v>92</v>
      </c>
      <c r="Y208">
        <v>0</v>
      </c>
      <c r="AA208">
        <v>199</v>
      </c>
      <c r="AC208">
        <v>0</v>
      </c>
      <c r="AD208">
        <v>0</v>
      </c>
      <c r="AG208">
        <v>0</v>
      </c>
      <c r="AN208">
        <v>0</v>
      </c>
      <c r="AO208">
        <v>0</v>
      </c>
      <c r="AQ208">
        <v>0.103061</v>
      </c>
      <c r="AR208">
        <v>0.10306061804</v>
      </c>
      <c r="AS208">
        <v>86151</v>
      </c>
      <c r="AT208">
        <v>0</v>
      </c>
      <c r="AU208">
        <v>36</v>
      </c>
      <c r="AW208">
        <v>1</v>
      </c>
      <c r="AX208">
        <v>0</v>
      </c>
      <c r="AY208">
        <v>0</v>
      </c>
      <c r="AZ208">
        <v>0</v>
      </c>
      <c r="BB208" t="s">
        <v>125</v>
      </c>
      <c r="BC208">
        <v>1760</v>
      </c>
      <c r="BD208">
        <v>0</v>
      </c>
      <c r="BF208">
        <v>0</v>
      </c>
      <c r="BI208">
        <v>0.5</v>
      </c>
      <c r="BJ208">
        <v>0</v>
      </c>
      <c r="BM208" t="s">
        <v>143</v>
      </c>
      <c r="BN208">
        <v>2</v>
      </c>
      <c r="BT208">
        <v>0</v>
      </c>
      <c r="BU208">
        <v>1</v>
      </c>
      <c r="CG208">
        <v>0</v>
      </c>
      <c r="CI208" t="str">
        <f t="shared" si="10"/>
        <v/>
      </c>
    </row>
    <row r="209" spans="1:99">
      <c r="A209" t="s">
        <v>514</v>
      </c>
      <c r="B209">
        <v>6.5871805350000007E-2</v>
      </c>
      <c r="C209">
        <v>2.6818067E-4</v>
      </c>
      <c r="D209">
        <v>1900523</v>
      </c>
      <c r="E209">
        <v>0</v>
      </c>
      <c r="F209">
        <v>0</v>
      </c>
      <c r="G209">
        <v>0.33686100000000002</v>
      </c>
      <c r="H209" s="2">
        <v>0</v>
      </c>
      <c r="M209">
        <v>3</v>
      </c>
      <c r="N209">
        <v>0</v>
      </c>
      <c r="O209">
        <v>0</v>
      </c>
      <c r="P209">
        <v>1</v>
      </c>
      <c r="Q209">
        <v>31</v>
      </c>
      <c r="R209">
        <v>140</v>
      </c>
      <c r="S209">
        <v>51</v>
      </c>
      <c r="T209">
        <v>0</v>
      </c>
      <c r="U209">
        <v>0</v>
      </c>
      <c r="V209" t="s">
        <v>92</v>
      </c>
      <c r="Y209">
        <v>0</v>
      </c>
      <c r="AA209">
        <v>165</v>
      </c>
      <c r="AC209">
        <v>0</v>
      </c>
      <c r="AD209">
        <v>0</v>
      </c>
      <c r="AG209">
        <v>336</v>
      </c>
      <c r="AN209">
        <v>0</v>
      </c>
      <c r="AO209">
        <v>0</v>
      </c>
      <c r="AQ209">
        <v>9.2261999999999997E-2</v>
      </c>
      <c r="AS209">
        <v>96292</v>
      </c>
      <c r="AT209">
        <v>0</v>
      </c>
      <c r="AU209">
        <v>36</v>
      </c>
      <c r="AW209">
        <v>1</v>
      </c>
      <c r="AX209">
        <v>0</v>
      </c>
      <c r="AY209">
        <v>0</v>
      </c>
      <c r="AZ209">
        <v>0</v>
      </c>
      <c r="BB209" t="s">
        <v>125</v>
      </c>
      <c r="BC209">
        <v>567</v>
      </c>
      <c r="BD209">
        <v>0</v>
      </c>
      <c r="BF209">
        <v>0</v>
      </c>
      <c r="BI209">
        <v>0.5</v>
      </c>
      <c r="BJ209">
        <v>0</v>
      </c>
      <c r="BM209" t="s">
        <v>143</v>
      </c>
      <c r="BN209">
        <v>2</v>
      </c>
      <c r="BT209">
        <v>0</v>
      </c>
      <c r="BU209">
        <v>1</v>
      </c>
      <c r="CG209">
        <v>0</v>
      </c>
      <c r="CI209" t="str">
        <f t="shared" si="10"/>
        <v/>
      </c>
    </row>
    <row r="210" spans="1:99">
      <c r="A210" t="s">
        <v>550</v>
      </c>
      <c r="B210">
        <v>2.1560037949999999E-2</v>
      </c>
      <c r="C210">
        <v>2.0781079999999999E-5</v>
      </c>
      <c r="D210">
        <v>1900975</v>
      </c>
      <c r="E210">
        <v>0</v>
      </c>
      <c r="F210">
        <v>0</v>
      </c>
      <c r="G210">
        <v>0.12234200000000001</v>
      </c>
      <c r="H210" s="2">
        <v>0</v>
      </c>
      <c r="M210">
        <v>3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 t="s">
        <v>112</v>
      </c>
      <c r="Y210">
        <v>0</v>
      </c>
      <c r="AA210">
        <v>193</v>
      </c>
      <c r="AC210">
        <v>1</v>
      </c>
      <c r="AD210">
        <v>1</v>
      </c>
      <c r="AF210" t="s">
        <v>112</v>
      </c>
      <c r="AG210">
        <v>0</v>
      </c>
      <c r="AN210">
        <v>0</v>
      </c>
      <c r="AO210">
        <v>0</v>
      </c>
      <c r="AQ210">
        <v>0.15782199999999999</v>
      </c>
      <c r="AR210">
        <v>0.15782202779999999</v>
      </c>
      <c r="AS210">
        <v>61113</v>
      </c>
      <c r="AT210">
        <v>0</v>
      </c>
      <c r="AU210">
        <v>31</v>
      </c>
      <c r="AX210">
        <v>1</v>
      </c>
      <c r="AY210">
        <v>0</v>
      </c>
      <c r="AZ210">
        <v>0</v>
      </c>
      <c r="BB210" t="s">
        <v>198</v>
      </c>
      <c r="BC210">
        <v>100</v>
      </c>
      <c r="BD210">
        <v>0</v>
      </c>
      <c r="BE210" t="s">
        <v>112</v>
      </c>
      <c r="BF210">
        <v>1</v>
      </c>
      <c r="BI210">
        <v>0</v>
      </c>
      <c r="BJ210">
        <v>0</v>
      </c>
      <c r="BM210" t="s">
        <v>200</v>
      </c>
      <c r="BN210">
        <v>0</v>
      </c>
      <c r="BT210">
        <v>0</v>
      </c>
      <c r="BU210">
        <v>0</v>
      </c>
      <c r="CG210">
        <v>0</v>
      </c>
      <c r="CI210" t="str">
        <f t="shared" si="10"/>
        <v/>
      </c>
    </row>
    <row r="211" spans="1:99">
      <c r="A211" t="s">
        <v>319</v>
      </c>
      <c r="B211">
        <v>0.34114416794000002</v>
      </c>
      <c r="C211">
        <v>1.7984279100000001E-3</v>
      </c>
      <c r="D211">
        <v>1910173</v>
      </c>
      <c r="E211">
        <v>55</v>
      </c>
      <c r="F211">
        <v>1</v>
      </c>
      <c r="G211">
        <v>0.2465</v>
      </c>
      <c r="H211" s="2">
        <v>380.16000400000001</v>
      </c>
      <c r="I211" s="1">
        <v>380.16</v>
      </c>
      <c r="K211" t="s">
        <v>320</v>
      </c>
      <c r="L211" t="s">
        <v>204</v>
      </c>
      <c r="M211">
        <v>1</v>
      </c>
      <c r="N211">
        <v>2</v>
      </c>
      <c r="O211">
        <v>38.729686999999998</v>
      </c>
      <c r="P211">
        <v>1</v>
      </c>
      <c r="Q211">
        <v>4773</v>
      </c>
      <c r="R211">
        <v>7942</v>
      </c>
      <c r="S211">
        <v>3890</v>
      </c>
      <c r="T211">
        <v>0</v>
      </c>
      <c r="U211">
        <v>0</v>
      </c>
      <c r="V211" t="s">
        <v>92</v>
      </c>
      <c r="W211">
        <v>0</v>
      </c>
      <c r="X211" t="s">
        <v>75</v>
      </c>
      <c r="Y211">
        <v>1</v>
      </c>
      <c r="Z211" t="s">
        <v>85</v>
      </c>
      <c r="AA211">
        <v>66</v>
      </c>
      <c r="AC211">
        <v>0</v>
      </c>
      <c r="AD211">
        <v>0</v>
      </c>
      <c r="AG211">
        <v>20213</v>
      </c>
      <c r="AN211">
        <v>1</v>
      </c>
      <c r="AO211">
        <v>1</v>
      </c>
      <c r="AP211">
        <v>1</v>
      </c>
      <c r="AQ211">
        <v>0.23613500000000001</v>
      </c>
      <c r="AS211">
        <v>78183</v>
      </c>
      <c r="AT211">
        <v>1</v>
      </c>
      <c r="AU211">
        <v>33</v>
      </c>
      <c r="AV211">
        <v>1</v>
      </c>
      <c r="AX211">
        <v>0</v>
      </c>
      <c r="AY211">
        <v>0.88</v>
      </c>
      <c r="AZ211">
        <v>0.48624400000000001</v>
      </c>
      <c r="BA211" t="s">
        <v>77</v>
      </c>
      <c r="BB211" t="s">
        <v>78</v>
      </c>
      <c r="BC211">
        <v>48000</v>
      </c>
      <c r="BD211">
        <v>1</v>
      </c>
      <c r="BE211" t="s">
        <v>112</v>
      </c>
      <c r="BF211">
        <v>0</v>
      </c>
      <c r="BG211" t="s">
        <v>95</v>
      </c>
      <c r="BH211" t="s">
        <v>177</v>
      </c>
      <c r="BI211">
        <v>0.5</v>
      </c>
      <c r="BJ211">
        <v>1</v>
      </c>
      <c r="BK211" t="s">
        <v>321</v>
      </c>
      <c r="BL211">
        <v>0</v>
      </c>
      <c r="BM211" t="s">
        <v>82</v>
      </c>
      <c r="BN211">
        <v>10</v>
      </c>
      <c r="BO211" s="1">
        <v>63.36</v>
      </c>
      <c r="BP211" s="1">
        <v>1.76</v>
      </c>
      <c r="BQ211" t="s">
        <v>98</v>
      </c>
      <c r="BS211" t="s">
        <v>322</v>
      </c>
      <c r="BT211">
        <v>1</v>
      </c>
      <c r="BU211">
        <v>5</v>
      </c>
      <c r="BV211" t="s">
        <v>666</v>
      </c>
      <c r="BX211" t="s">
        <v>606</v>
      </c>
      <c r="BY211">
        <v>55.65</v>
      </c>
      <c r="BZ211">
        <v>667.8</v>
      </c>
      <c r="CA211">
        <v>0</v>
      </c>
      <c r="CB211">
        <v>0</v>
      </c>
      <c r="CC211">
        <v>7379</v>
      </c>
      <c r="CD211">
        <v>99.069999999999894</v>
      </c>
      <c r="CE211">
        <v>0</v>
      </c>
      <c r="CF211">
        <v>0</v>
      </c>
      <c r="CG211">
        <v>69</v>
      </c>
      <c r="CH211">
        <v>0.93</v>
      </c>
      <c r="CI211">
        <f t="shared" si="10"/>
        <v>7448</v>
      </c>
      <c r="CJ211">
        <f>0.75*CI211</f>
        <v>5586</v>
      </c>
      <c r="CK211">
        <f>0.25*CI211</f>
        <v>1862</v>
      </c>
      <c r="CL211">
        <f>VLOOKUP(BV211,Demands!$B$1:$X$152,18,0)</f>
        <v>0</v>
      </c>
      <c r="CM211">
        <f t="shared" si="11"/>
        <v>1862</v>
      </c>
      <c r="CN211">
        <v>49954</v>
      </c>
      <c r="CO211">
        <v>92.629999999999896</v>
      </c>
      <c r="CP211">
        <v>99.84</v>
      </c>
      <c r="CQ211">
        <v>103.78</v>
      </c>
      <c r="CR211">
        <v>98.75</v>
      </c>
      <c r="CS211">
        <v>62312</v>
      </c>
      <c r="CT211">
        <v>7685.2307689999898</v>
      </c>
      <c r="CU211" t="s">
        <v>713</v>
      </c>
    </row>
    <row r="212" spans="1:99">
      <c r="A212" t="s">
        <v>491</v>
      </c>
      <c r="B212">
        <v>3.8340341139999998E-2</v>
      </c>
      <c r="C212">
        <v>6.5707670000000006E-5</v>
      </c>
      <c r="D212">
        <v>1900155</v>
      </c>
      <c r="E212">
        <v>0</v>
      </c>
      <c r="F212">
        <v>0</v>
      </c>
      <c r="G212">
        <v>9.6081E-2</v>
      </c>
      <c r="H212" s="2">
        <v>0</v>
      </c>
      <c r="M212">
        <v>3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 t="s">
        <v>92</v>
      </c>
      <c r="Y212">
        <v>0</v>
      </c>
      <c r="AA212">
        <v>145</v>
      </c>
      <c r="AC212">
        <v>0</v>
      </c>
      <c r="AD212">
        <v>0</v>
      </c>
      <c r="AG212">
        <v>0</v>
      </c>
      <c r="AN212">
        <v>0</v>
      </c>
      <c r="AO212">
        <v>0</v>
      </c>
      <c r="AQ212">
        <v>0.390681</v>
      </c>
      <c r="AR212">
        <v>0.39068099855999999</v>
      </c>
      <c r="AS212">
        <v>33750</v>
      </c>
      <c r="AT212">
        <v>0</v>
      </c>
      <c r="AU212">
        <v>34</v>
      </c>
      <c r="AW212">
        <v>1</v>
      </c>
      <c r="AX212">
        <v>1</v>
      </c>
      <c r="AY212">
        <v>0</v>
      </c>
      <c r="AZ212">
        <v>0</v>
      </c>
      <c r="BB212" t="s">
        <v>198</v>
      </c>
      <c r="BC212">
        <v>75</v>
      </c>
      <c r="BD212">
        <v>0</v>
      </c>
      <c r="BF212">
        <v>0</v>
      </c>
      <c r="BI212">
        <v>0</v>
      </c>
      <c r="BJ212">
        <v>0</v>
      </c>
      <c r="BM212" t="s">
        <v>143</v>
      </c>
      <c r="BN212">
        <v>0</v>
      </c>
      <c r="BT212">
        <v>0</v>
      </c>
      <c r="BU212">
        <v>0</v>
      </c>
    </row>
    <row r="213" spans="1:99">
      <c r="A213" t="s">
        <v>197</v>
      </c>
      <c r="B213">
        <v>4.8476261400000002E-3</v>
      </c>
      <c r="C213">
        <v>1.3860500000000001E-6</v>
      </c>
      <c r="D213">
        <v>1900961</v>
      </c>
      <c r="E213">
        <v>0</v>
      </c>
      <c r="F213">
        <v>0</v>
      </c>
      <c r="G213">
        <v>0.121463</v>
      </c>
      <c r="H213" s="2">
        <v>0</v>
      </c>
      <c r="I213" s="1">
        <v>0</v>
      </c>
      <c r="M213">
        <v>3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112</v>
      </c>
      <c r="X213" t="s">
        <v>75</v>
      </c>
      <c r="Y213">
        <v>0</v>
      </c>
      <c r="AA213">
        <v>22</v>
      </c>
      <c r="AC213">
        <v>1</v>
      </c>
      <c r="AD213">
        <v>1</v>
      </c>
      <c r="AF213" t="s">
        <v>112</v>
      </c>
      <c r="AG213">
        <v>0</v>
      </c>
      <c r="AN213">
        <v>0</v>
      </c>
      <c r="AO213">
        <v>0</v>
      </c>
      <c r="AQ213">
        <v>0.228963</v>
      </c>
      <c r="AR213">
        <v>0.22896282374999999</v>
      </c>
      <c r="AS213">
        <v>49545</v>
      </c>
      <c r="AT213">
        <v>0</v>
      </c>
      <c r="AU213">
        <v>34</v>
      </c>
      <c r="AX213">
        <v>0</v>
      </c>
      <c r="AY213">
        <v>0</v>
      </c>
      <c r="AZ213">
        <v>0</v>
      </c>
      <c r="BB213" t="s">
        <v>198</v>
      </c>
      <c r="BC213">
        <v>27</v>
      </c>
      <c r="BD213">
        <v>0</v>
      </c>
      <c r="BE213" t="s">
        <v>112</v>
      </c>
      <c r="BF213">
        <v>1</v>
      </c>
      <c r="BG213">
        <v>0</v>
      </c>
      <c r="BH213" t="s">
        <v>199</v>
      </c>
      <c r="BI213">
        <v>1</v>
      </c>
      <c r="BJ213">
        <v>0</v>
      </c>
      <c r="BM213" t="s">
        <v>200</v>
      </c>
      <c r="BN213">
        <v>1</v>
      </c>
      <c r="BO213" s="1">
        <v>0</v>
      </c>
      <c r="BT213">
        <v>0</v>
      </c>
      <c r="BU213">
        <v>1</v>
      </c>
    </row>
    <row r="214" spans="1:99">
      <c r="A214" t="s">
        <v>533</v>
      </c>
      <c r="B214">
        <v>3.5710281700000002E-3</v>
      </c>
      <c r="C214">
        <v>5.8843999999999999E-7</v>
      </c>
      <c r="D214">
        <v>1900741</v>
      </c>
      <c r="E214">
        <v>0</v>
      </c>
      <c r="F214">
        <v>0</v>
      </c>
      <c r="G214">
        <v>0.184697</v>
      </c>
      <c r="H214" s="2">
        <v>0</v>
      </c>
      <c r="M214">
        <v>3</v>
      </c>
      <c r="N214">
        <v>0</v>
      </c>
      <c r="O214">
        <v>48.981051999999998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 t="s">
        <v>92</v>
      </c>
      <c r="Y214">
        <v>0</v>
      </c>
      <c r="AA214">
        <v>176</v>
      </c>
      <c r="AC214">
        <v>0</v>
      </c>
      <c r="AD214">
        <v>0</v>
      </c>
      <c r="AG214">
        <v>0</v>
      </c>
      <c r="AN214">
        <v>0</v>
      </c>
      <c r="AO214">
        <v>0</v>
      </c>
      <c r="AQ214">
        <v>0.44875799999999999</v>
      </c>
      <c r="AR214">
        <v>0.44875776767999997</v>
      </c>
      <c r="AS214">
        <v>42065</v>
      </c>
      <c r="AT214">
        <v>0</v>
      </c>
      <c r="AU214">
        <v>18</v>
      </c>
      <c r="AX214">
        <v>1</v>
      </c>
      <c r="AY214">
        <v>0</v>
      </c>
      <c r="AZ214">
        <v>0</v>
      </c>
      <c r="BB214" t="s">
        <v>198</v>
      </c>
      <c r="BC214">
        <v>15</v>
      </c>
      <c r="BD214">
        <v>0</v>
      </c>
      <c r="BF214">
        <v>1</v>
      </c>
      <c r="BI214">
        <v>0</v>
      </c>
      <c r="BJ214">
        <v>0</v>
      </c>
      <c r="BM214" t="s">
        <v>200</v>
      </c>
      <c r="BN214">
        <v>0</v>
      </c>
      <c r="BT214">
        <v>0</v>
      </c>
      <c r="BU214">
        <v>0</v>
      </c>
    </row>
  </sheetData>
  <sortState ref="A3:BY215">
    <sortCondition ref="A3:A2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5"/>
  <sheetViews>
    <sheetView tabSelected="1" workbookViewId="0">
      <selection activeCell="K5" sqref="K5"/>
    </sheetView>
  </sheetViews>
  <sheetFormatPr baseColWidth="10" defaultRowHeight="15" x14ac:dyDescent="0"/>
  <cols>
    <col min="2" max="2" width="47.6640625" customWidth="1"/>
    <col min="3" max="3" width="16.83203125" style="25" bestFit="1" customWidth="1"/>
    <col min="4" max="4" width="10.83203125" style="25"/>
    <col min="9" max="9" width="17.83203125" customWidth="1"/>
  </cols>
  <sheetData>
    <row r="1" spans="1:10">
      <c r="C1" s="32" t="s">
        <v>1563</v>
      </c>
      <c r="D1" s="32"/>
      <c r="E1" s="32" t="s">
        <v>1565</v>
      </c>
      <c r="F1" s="32"/>
      <c r="G1" s="32" t="s">
        <v>1567</v>
      </c>
      <c r="H1" s="32"/>
      <c r="I1" s="32" t="s">
        <v>1578</v>
      </c>
      <c r="J1" s="32"/>
    </row>
    <row r="2" spans="1:10">
      <c r="A2" t="s">
        <v>1560</v>
      </c>
      <c r="B2" t="s">
        <v>707</v>
      </c>
      <c r="C2" s="25" t="s">
        <v>1561</v>
      </c>
      <c r="D2" s="25" t="s">
        <v>1562</v>
      </c>
      <c r="E2" t="s">
        <v>1561</v>
      </c>
      <c r="F2" t="s">
        <v>1562</v>
      </c>
      <c r="G2" t="s">
        <v>1561</v>
      </c>
      <c r="H2" t="s">
        <v>1562</v>
      </c>
      <c r="I2" t="s">
        <v>1577</v>
      </c>
      <c r="J2" t="s">
        <v>1579</v>
      </c>
    </row>
    <row r="3" spans="1:10">
      <c r="A3" s="26" t="s">
        <v>1163</v>
      </c>
      <c r="B3" s="26" t="s">
        <v>1164</v>
      </c>
      <c r="C3" s="25" t="e">
        <f>VLOOKUP(B3,Losses!$E$3:$Y$85,19,0)</f>
        <v>#N/A</v>
      </c>
      <c r="D3" s="25" t="e">
        <f>VLOOKUP(B3,Losses!$E$3:$Y$85,16,0)</f>
        <v>#N/A</v>
      </c>
      <c r="E3">
        <v>0</v>
      </c>
      <c r="F3">
        <v>0</v>
      </c>
      <c r="G3">
        <f>ROUND(E3,0)</f>
        <v>0</v>
      </c>
      <c r="H3">
        <f>ROUND(F3,0)</f>
        <v>0</v>
      </c>
      <c r="I3">
        <f>IF(H3=0,0,D3)</f>
        <v>0</v>
      </c>
      <c r="J3">
        <f>ROUND(I3,0)</f>
        <v>0</v>
      </c>
    </row>
    <row r="4" spans="1:10">
      <c r="A4" s="26" t="s">
        <v>1165</v>
      </c>
      <c r="B4" s="26" t="s">
        <v>1166</v>
      </c>
      <c r="C4" s="28" t="e">
        <f>VLOOKUP(B4,Losses!$E$3:$Y$85,19,0)</f>
        <v>#N/A</v>
      </c>
      <c r="D4" s="28" t="e">
        <f>VLOOKUP(B4,Losses!$E$3:$Y$85,16,0)</f>
        <v>#N/A</v>
      </c>
      <c r="E4">
        <v>0</v>
      </c>
      <c r="F4">
        <v>0</v>
      </c>
      <c r="G4">
        <f t="shared" ref="G4:G67" si="0">ROUND(E4,0)</f>
        <v>0</v>
      </c>
      <c r="H4">
        <f t="shared" ref="H4:H67" si="1">ROUND(F4,0)</f>
        <v>0</v>
      </c>
      <c r="I4">
        <f t="shared" ref="I4:I67" si="2">IF(H4=0,0,D4)</f>
        <v>0</v>
      </c>
      <c r="J4">
        <f t="shared" ref="J4:J67" si="3">ROUND(I4,0)</f>
        <v>0</v>
      </c>
    </row>
    <row r="5" spans="1:10">
      <c r="A5" s="26" t="s">
        <v>1167</v>
      </c>
      <c r="B5" s="26" t="s">
        <v>1168</v>
      </c>
      <c r="C5" s="28" t="e">
        <f>VLOOKUP(B5,Losses!$E$3:$Y$85,19,0)</f>
        <v>#N/A</v>
      </c>
      <c r="D5" s="28" t="e">
        <f>VLOOKUP(B5,Losses!$E$3:$Y$85,16,0)</f>
        <v>#N/A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>
      <c r="A6" s="26" t="s">
        <v>1169</v>
      </c>
      <c r="B6" s="26" t="s">
        <v>1170</v>
      </c>
      <c r="C6" s="28" t="e">
        <f>VLOOKUP(B6,Losses!$E$3:$Y$85,19,0)</f>
        <v>#N/A</v>
      </c>
      <c r="D6" s="28" t="e">
        <f>VLOOKUP(B6,Losses!$E$3:$Y$85,16,0)</f>
        <v>#N/A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>
      <c r="A7" s="26" t="s">
        <v>1171</v>
      </c>
      <c r="B7" s="26" t="s">
        <v>1172</v>
      </c>
      <c r="C7" s="28" t="e">
        <f>VLOOKUP(B7,Losses!$E$3:$Y$85,19,0)</f>
        <v>#N/A</v>
      </c>
      <c r="D7" s="28" t="e">
        <f>VLOOKUP(B7,Losses!$E$3:$Y$85,16,0)</f>
        <v>#N/A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>
      <c r="A8" s="26" t="s">
        <v>1173</v>
      </c>
      <c r="B8" s="26" t="s">
        <v>1174</v>
      </c>
      <c r="C8" s="28" t="e">
        <f>VLOOKUP(B8,Losses!$E$3:$Y$85,19,0)</f>
        <v>#N/A</v>
      </c>
      <c r="D8" s="28" t="e">
        <f>VLOOKUP(B8,Losses!$E$3:$Y$85,16,0)</f>
        <v>#N/A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>
      <c r="A9" s="26" t="s">
        <v>1175</v>
      </c>
      <c r="B9" s="26" t="s">
        <v>1176</v>
      </c>
      <c r="C9" s="28" t="e">
        <f>VLOOKUP(B9,Losses!$E$3:$Y$85,19,0)</f>
        <v>#N/A</v>
      </c>
      <c r="D9" s="28" t="e">
        <f>VLOOKUP(B9,Losses!$E$3:$Y$85,16,0)</f>
        <v>#N/A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>
      <c r="A10" s="26" t="s">
        <v>1177</v>
      </c>
      <c r="B10" s="26" t="s">
        <v>1178</v>
      </c>
      <c r="C10" s="28" t="e">
        <f>VLOOKUP(B10,Losses!$E$3:$Y$85,19,0)</f>
        <v>#N/A</v>
      </c>
      <c r="D10" s="28" t="e">
        <f>VLOOKUP(B10,Losses!$E$3:$Y$85,16,0)</f>
        <v>#N/A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>
      <c r="A11" s="26" t="s">
        <v>1179</v>
      </c>
      <c r="B11" s="26" t="s">
        <v>1180</v>
      </c>
      <c r="C11" s="28" t="e">
        <f>VLOOKUP(B11,Losses!$E$3:$Y$85,19,0)</f>
        <v>#N/A</v>
      </c>
      <c r="D11" s="28" t="e">
        <f>VLOOKUP(B11,Losses!$E$3:$Y$85,16,0)</f>
        <v>#N/A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>
      <c r="A12" s="26" t="s">
        <v>1181</v>
      </c>
      <c r="B12" s="26" t="s">
        <v>1182</v>
      </c>
      <c r="C12" s="28" t="e">
        <f>VLOOKUP(B12,Losses!$E$3:$Y$85,19,0)</f>
        <v>#N/A</v>
      </c>
      <c r="D12" s="28" t="e">
        <f>VLOOKUP(B12,Losses!$E$3:$Y$85,16,0)</f>
        <v>#N/A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>
      <c r="A13" s="26" t="s">
        <v>1183</v>
      </c>
      <c r="B13" s="26" t="s">
        <v>1184</v>
      </c>
      <c r="C13" s="28" t="e">
        <f>VLOOKUP(B13,Losses!$E$3:$Y$85,19,0)</f>
        <v>#N/A</v>
      </c>
      <c r="D13" s="28" t="e">
        <f>VLOOKUP(B13,Losses!$E$3:$Y$85,16,0)</f>
        <v>#N/A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>
      <c r="A14" s="26" t="s">
        <v>816</v>
      </c>
      <c r="B14" s="26" t="s">
        <v>261</v>
      </c>
      <c r="C14" s="28">
        <f>VLOOKUP(B14,Losses!$E$3:$Y$85,19,0)</f>
        <v>0</v>
      </c>
      <c r="D14" s="28">
        <f>VLOOKUP(B14,Losses!$E$3:$Y$85,16,0)</f>
        <v>4122.1426953701393</v>
      </c>
      <c r="E14">
        <v>716.43998788288502</v>
      </c>
      <c r="F14">
        <v>1806.920151454603</v>
      </c>
      <c r="G14">
        <f t="shared" si="0"/>
        <v>716</v>
      </c>
      <c r="H14">
        <f t="shared" si="1"/>
        <v>1807</v>
      </c>
      <c r="I14">
        <f t="shared" si="2"/>
        <v>4122.1426953701393</v>
      </c>
      <c r="J14">
        <f t="shared" si="3"/>
        <v>4122</v>
      </c>
    </row>
    <row r="15" spans="1:10">
      <c r="A15" s="26" t="s">
        <v>819</v>
      </c>
      <c r="B15" s="26" t="s">
        <v>323</v>
      </c>
      <c r="C15" s="28">
        <f>VLOOKUP(B15,Losses!$E$3:$Y$85,19,0)</f>
        <v>0</v>
      </c>
      <c r="D15" s="28">
        <f>VLOOKUP(B15,Losses!$E$3:$Y$85,16,0)</f>
        <v>1922.2325398389107</v>
      </c>
      <c r="E15">
        <v>351.19051261911318</v>
      </c>
      <c r="F15">
        <v>787.33749520616448</v>
      </c>
      <c r="G15">
        <f t="shared" si="0"/>
        <v>351</v>
      </c>
      <c r="H15">
        <f t="shared" si="1"/>
        <v>787</v>
      </c>
      <c r="I15">
        <f t="shared" si="2"/>
        <v>1922.2325398389107</v>
      </c>
      <c r="J15">
        <f t="shared" si="3"/>
        <v>1922</v>
      </c>
    </row>
    <row r="16" spans="1:10">
      <c r="A16" s="26" t="s">
        <v>821</v>
      </c>
      <c r="B16" s="26" t="s">
        <v>651</v>
      </c>
      <c r="C16" s="28">
        <f>VLOOKUP(B16,Losses!$E$3:$Y$85,19,0)</f>
        <v>1921</v>
      </c>
      <c r="D16" s="28">
        <f>VLOOKUP(B16,Losses!$E$3:$Y$85,16,0)</f>
        <v>2667.4863131840757</v>
      </c>
      <c r="E16">
        <v>474.92445192034734</v>
      </c>
      <c r="F16">
        <v>1132.7369743148693</v>
      </c>
      <c r="G16">
        <f t="shared" si="0"/>
        <v>475</v>
      </c>
      <c r="H16">
        <f t="shared" si="1"/>
        <v>1133</v>
      </c>
      <c r="I16">
        <f t="shared" si="2"/>
        <v>2667.4863131840757</v>
      </c>
      <c r="J16">
        <f t="shared" si="3"/>
        <v>2667</v>
      </c>
    </row>
    <row r="17" spans="1:10">
      <c r="A17" s="26" t="s">
        <v>813</v>
      </c>
      <c r="B17" s="26" t="s">
        <v>89</v>
      </c>
      <c r="C17" s="28">
        <f>VLOOKUP(B17,Losses!$E$3:$Y$85,19,0)</f>
        <v>0</v>
      </c>
      <c r="D17" s="28">
        <f>VLOOKUP(B17,Losses!$E$3:$Y$85,16,0)</f>
        <v>4239.6783901786021</v>
      </c>
      <c r="E17">
        <v>740.44530179766059</v>
      </c>
      <c r="F17">
        <v>1861.3939014918542</v>
      </c>
      <c r="G17">
        <f t="shared" si="0"/>
        <v>740</v>
      </c>
      <c r="H17">
        <f t="shared" si="1"/>
        <v>1861</v>
      </c>
      <c r="I17">
        <f t="shared" si="2"/>
        <v>4239.6783901786021</v>
      </c>
      <c r="J17">
        <f t="shared" si="3"/>
        <v>4240</v>
      </c>
    </row>
    <row r="18" spans="1:10">
      <c r="A18" s="26" t="s">
        <v>824</v>
      </c>
      <c r="B18" s="26" t="s">
        <v>646</v>
      </c>
      <c r="C18" s="28">
        <f>VLOOKUP(B18,Losses!$E$3:$Y$85,19,0)</f>
        <v>0</v>
      </c>
      <c r="D18" s="28">
        <f>VLOOKUP(B18,Losses!$E$3:$Y$85,16,0)</f>
        <v>6618.7691772418957</v>
      </c>
      <c r="E18">
        <v>1129.215563913129</v>
      </c>
      <c r="F18">
        <v>2964.0206146925279</v>
      </c>
      <c r="G18">
        <f t="shared" si="0"/>
        <v>1129</v>
      </c>
      <c r="H18">
        <f t="shared" si="1"/>
        <v>2964</v>
      </c>
      <c r="I18">
        <f t="shared" si="2"/>
        <v>6618.7691772418957</v>
      </c>
      <c r="J18">
        <f t="shared" si="3"/>
        <v>6619</v>
      </c>
    </row>
    <row r="19" spans="1:10">
      <c r="A19" s="26" t="s">
        <v>826</v>
      </c>
      <c r="B19" s="26" t="s">
        <v>617</v>
      </c>
      <c r="C19" s="28">
        <f>VLOOKUP(B19,Losses!$E$3:$Y$85,19,0)</f>
        <v>660</v>
      </c>
      <c r="D19" s="28">
        <f>VLOOKUP(B19,Losses!$E$3:$Y$85,16,0)</f>
        <v>4254.8976976853073</v>
      </c>
      <c r="E19">
        <v>737.34666813141541</v>
      </c>
      <c r="F19">
        <v>1868.4475268114761</v>
      </c>
      <c r="G19">
        <f t="shared" si="0"/>
        <v>737</v>
      </c>
      <c r="H19">
        <f t="shared" si="1"/>
        <v>1868</v>
      </c>
      <c r="I19">
        <f t="shared" si="2"/>
        <v>4254.8976976853073</v>
      </c>
      <c r="J19">
        <f t="shared" si="3"/>
        <v>4255</v>
      </c>
    </row>
    <row r="20" spans="1:10">
      <c r="A20" s="26" t="s">
        <v>828</v>
      </c>
      <c r="B20" s="26" t="s">
        <v>664</v>
      </c>
      <c r="C20" s="28">
        <f>VLOOKUP(B20,Losses!$E$3:$Y$85,19,0)</f>
        <v>0</v>
      </c>
      <c r="D20" s="28">
        <f>VLOOKUP(B20,Losses!$E$3:$Y$85,16,0)</f>
        <v>1594.7886322851173</v>
      </c>
      <c r="E20">
        <v>298.6365300753157</v>
      </c>
      <c r="F20">
        <v>635.57851168738273</v>
      </c>
      <c r="G20">
        <f t="shared" si="0"/>
        <v>299</v>
      </c>
      <c r="H20">
        <f t="shared" si="1"/>
        <v>636</v>
      </c>
      <c r="I20">
        <f t="shared" si="2"/>
        <v>1594.7886322851173</v>
      </c>
      <c r="J20">
        <f t="shared" si="3"/>
        <v>1595</v>
      </c>
    </row>
    <row r="21" spans="1:10">
      <c r="A21" s="26" t="s">
        <v>831</v>
      </c>
      <c r="B21" s="26" t="s">
        <v>832</v>
      </c>
      <c r="C21" s="28" t="e">
        <f>VLOOKUP(B21,Losses!$E$3:$Y$85,19,0)</f>
        <v>#N/A</v>
      </c>
      <c r="D21" s="28" t="e">
        <f>VLOOKUP(B21,Losses!$E$3:$Y$85,16,0)</f>
        <v>#N/A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>
      <c r="A22" s="26" t="s">
        <v>836</v>
      </c>
      <c r="B22" s="26" t="s">
        <v>659</v>
      </c>
      <c r="C22" s="28">
        <f>VLOOKUP(B22,Losses!$E$3:$Y$85,19,0)</f>
        <v>0</v>
      </c>
      <c r="D22" s="28">
        <f>VLOOKUP(B22,Losses!$E$3:$Y$85,16,0)</f>
        <v>5623.8037826441141</v>
      </c>
      <c r="E22">
        <v>724</v>
      </c>
      <c r="F22">
        <v>2502.8883919294058</v>
      </c>
      <c r="G22">
        <f t="shared" si="0"/>
        <v>724</v>
      </c>
      <c r="H22">
        <f t="shared" si="1"/>
        <v>2503</v>
      </c>
      <c r="I22">
        <f t="shared" si="2"/>
        <v>5623.8037826441141</v>
      </c>
      <c r="J22">
        <f t="shared" si="3"/>
        <v>5624</v>
      </c>
    </row>
    <row r="23" spans="1:10">
      <c r="A23" s="26" t="s">
        <v>834</v>
      </c>
      <c r="B23" s="26" t="s">
        <v>678</v>
      </c>
      <c r="C23" s="28">
        <f>VLOOKUP(B23,Losses!$E$3:$Y$85,19,0)</f>
        <v>299</v>
      </c>
      <c r="D23" s="28">
        <f>VLOOKUP(B23,Losses!$E$3:$Y$85,16,0)</f>
        <v>4829.1652644839578</v>
      </c>
      <c r="E23">
        <v>838.91461270410116</v>
      </c>
      <c r="F23">
        <v>2134.600782971389</v>
      </c>
      <c r="G23">
        <f t="shared" si="0"/>
        <v>839</v>
      </c>
      <c r="H23">
        <f t="shared" si="1"/>
        <v>2135</v>
      </c>
      <c r="I23">
        <f t="shared" si="2"/>
        <v>4829.1652644839578</v>
      </c>
      <c r="J23">
        <f t="shared" si="3"/>
        <v>4829</v>
      </c>
    </row>
    <row r="24" spans="1:10">
      <c r="A24" s="26" t="s">
        <v>838</v>
      </c>
      <c r="B24" s="26" t="s">
        <v>647</v>
      </c>
      <c r="C24" s="28">
        <f>VLOOKUP(B24,Losses!$E$3:$Y$85,19,0)</f>
        <v>964</v>
      </c>
      <c r="D24" s="28">
        <f>VLOOKUP(B24,Losses!$E$3:$Y$85,16,0)</f>
        <v>2645.2926248664758</v>
      </c>
      <c r="E24">
        <v>471.23965006978096</v>
      </c>
      <c r="F24">
        <v>1122.4509634839656</v>
      </c>
      <c r="G24">
        <f t="shared" si="0"/>
        <v>471</v>
      </c>
      <c r="H24">
        <f t="shared" si="1"/>
        <v>1122</v>
      </c>
      <c r="I24">
        <f t="shared" si="2"/>
        <v>2645.2926248664758</v>
      </c>
      <c r="J24">
        <f t="shared" si="3"/>
        <v>2645</v>
      </c>
    </row>
    <row r="25" spans="1:10">
      <c r="A25" s="26" t="s">
        <v>841</v>
      </c>
      <c r="B25" s="26" t="s">
        <v>658</v>
      </c>
      <c r="C25" s="28">
        <f>VLOOKUP(B25,Losses!$E$3:$Y$85,19,0)</f>
        <v>239</v>
      </c>
      <c r="D25" s="28">
        <f>VLOOKUP(B25,Losses!$E$3:$Y$85,16,0)</f>
        <v>2242.5050213660334</v>
      </c>
      <c r="E25">
        <v>404.36511864794966</v>
      </c>
      <c r="F25">
        <v>935.77276953665182</v>
      </c>
      <c r="G25">
        <f t="shared" si="0"/>
        <v>404</v>
      </c>
      <c r="H25">
        <f t="shared" si="1"/>
        <v>936</v>
      </c>
      <c r="I25">
        <f t="shared" si="2"/>
        <v>2242.5050213660334</v>
      </c>
      <c r="J25">
        <f t="shared" si="3"/>
        <v>2243</v>
      </c>
    </row>
    <row r="26" spans="1:10">
      <c r="A26" s="26" t="s">
        <v>843</v>
      </c>
      <c r="B26" s="26" t="s">
        <v>667</v>
      </c>
      <c r="C26" s="28">
        <f>VLOOKUP(B26,Losses!$E$3:$Y$85,19,0)</f>
        <v>3692</v>
      </c>
      <c r="D26" s="28">
        <f>VLOOKUP(B26,Losses!$E$3:$Y$85,16,0)</f>
        <v>4219.3896316866367</v>
      </c>
      <c r="E26">
        <v>808.20461873545764</v>
      </c>
      <c r="F26">
        <v>2086.0282895864239</v>
      </c>
      <c r="G26">
        <f t="shared" si="0"/>
        <v>808</v>
      </c>
      <c r="H26">
        <f t="shared" si="1"/>
        <v>2086</v>
      </c>
      <c r="I26">
        <f t="shared" si="2"/>
        <v>4219.3896316866367</v>
      </c>
      <c r="J26">
        <f t="shared" si="3"/>
        <v>4219</v>
      </c>
    </row>
    <row r="27" spans="1:10">
      <c r="A27" s="26" t="s">
        <v>845</v>
      </c>
      <c r="B27" s="26" t="s">
        <v>629</v>
      </c>
      <c r="C27" s="28">
        <f>VLOOKUP(B27,Losses!$E$3:$Y$85,19,0)</f>
        <v>468</v>
      </c>
      <c r="D27" s="28">
        <f>VLOOKUP(B27,Losses!$E$3:$Y$85,16,0)</f>
        <v>5858.1864158677899</v>
      </c>
      <c r="E27">
        <v>1007.1348133001354</v>
      </c>
      <c r="F27">
        <v>2611.5166771163499</v>
      </c>
      <c r="G27">
        <f t="shared" si="0"/>
        <v>1007</v>
      </c>
      <c r="H27">
        <f t="shared" si="1"/>
        <v>2612</v>
      </c>
      <c r="I27">
        <f t="shared" si="2"/>
        <v>5858.1864158677899</v>
      </c>
      <c r="J27">
        <f t="shared" si="3"/>
        <v>5858</v>
      </c>
    </row>
    <row r="28" spans="1:10">
      <c r="A28" s="26" t="s">
        <v>847</v>
      </c>
      <c r="B28" s="26" t="s">
        <v>686</v>
      </c>
      <c r="C28" s="28">
        <f>VLOOKUP(B28,Losses!$E$3:$Y$85,19,0)</f>
        <v>0</v>
      </c>
      <c r="D28" s="28">
        <f>VLOOKUP(B28,Losses!$E$3:$Y$85,16,0)</f>
        <v>-193</v>
      </c>
      <c r="E28">
        <v>724</v>
      </c>
      <c r="F28">
        <v>1841</v>
      </c>
      <c r="G28">
        <f t="shared" si="0"/>
        <v>724</v>
      </c>
      <c r="H28">
        <f t="shared" si="1"/>
        <v>1841</v>
      </c>
      <c r="I28">
        <f t="shared" si="2"/>
        <v>-193</v>
      </c>
      <c r="J28">
        <v>4177</v>
      </c>
    </row>
    <row r="29" spans="1:10">
      <c r="A29" s="26" t="s">
        <v>849</v>
      </c>
      <c r="B29" s="26" t="s">
        <v>641</v>
      </c>
      <c r="C29" s="28">
        <f>VLOOKUP(B29,Losses!$E$3:$Y$85,19,0)</f>
        <v>69</v>
      </c>
      <c r="D29" s="28">
        <f>VLOOKUP(B29,Losses!$E$3:$Y$85,16,0)</f>
        <v>2950.6455205253906</v>
      </c>
      <c r="E29">
        <v>525.1221386482049</v>
      </c>
      <c r="F29">
        <v>1263.9715231605903</v>
      </c>
      <c r="G29">
        <f t="shared" si="0"/>
        <v>525</v>
      </c>
      <c r="H29">
        <f t="shared" si="1"/>
        <v>1264</v>
      </c>
      <c r="I29">
        <f t="shared" si="2"/>
        <v>2950.6455205253906</v>
      </c>
      <c r="J29">
        <f t="shared" si="3"/>
        <v>2951</v>
      </c>
    </row>
    <row r="30" spans="1:10">
      <c r="A30" s="26" t="s">
        <v>851</v>
      </c>
      <c r="B30" s="26" t="s">
        <v>852</v>
      </c>
      <c r="C30" s="28" t="e">
        <f>VLOOKUP(B30,Losses!$E$3:$Y$85,19,0)</f>
        <v>#N/A</v>
      </c>
      <c r="D30" s="28" t="e">
        <f>VLOOKUP(B30,Losses!$E$3:$Y$85,16,0)</f>
        <v>#N/A</v>
      </c>
      <c r="E30">
        <v>0</v>
      </c>
      <c r="F30">
        <v>0</v>
      </c>
      <c r="G30">
        <f t="shared" si="0"/>
        <v>0</v>
      </c>
      <c r="H30">
        <f t="shared" si="1"/>
        <v>0</v>
      </c>
      <c r="I30">
        <f t="shared" si="2"/>
        <v>0</v>
      </c>
      <c r="J30">
        <v>4177</v>
      </c>
    </row>
    <row r="31" spans="1:10">
      <c r="A31" s="26" t="s">
        <v>854</v>
      </c>
      <c r="B31" s="26" t="s">
        <v>643</v>
      </c>
      <c r="C31" s="28">
        <f>VLOOKUP(B31,Losses!$E$3:$Y$85,19,0)</f>
        <v>45</v>
      </c>
      <c r="D31" s="28">
        <f>VLOOKUP(B31,Losses!$E$3:$Y$85,16,0)</f>
        <v>-193</v>
      </c>
      <c r="E31">
        <v>724</v>
      </c>
      <c r="F31">
        <v>1841</v>
      </c>
      <c r="G31">
        <f t="shared" si="0"/>
        <v>724</v>
      </c>
      <c r="H31">
        <f t="shared" si="1"/>
        <v>1841</v>
      </c>
      <c r="I31">
        <f t="shared" si="2"/>
        <v>-193</v>
      </c>
      <c r="J31">
        <v>4177</v>
      </c>
    </row>
    <row r="32" spans="1:10">
      <c r="A32" s="26" t="s">
        <v>856</v>
      </c>
      <c r="B32" s="26" t="s">
        <v>857</v>
      </c>
      <c r="C32" s="28" t="e">
        <f>VLOOKUP(B32,Losses!$E$3:$Y$85,19,0)</f>
        <v>#N/A</v>
      </c>
      <c r="D32" s="28" t="e">
        <f>VLOOKUP(B32,Losses!$E$3:$Y$85,16,0)</f>
        <v>#N/A</v>
      </c>
      <c r="E32">
        <v>0</v>
      </c>
      <c r="F32">
        <v>0</v>
      </c>
      <c r="G32">
        <f t="shared" si="0"/>
        <v>0</v>
      </c>
      <c r="H32">
        <f t="shared" si="1"/>
        <v>0</v>
      </c>
      <c r="I32">
        <f t="shared" si="2"/>
        <v>0</v>
      </c>
      <c r="J32">
        <v>0</v>
      </c>
    </row>
    <row r="33" spans="1:10">
      <c r="A33" s="26" t="s">
        <v>859</v>
      </c>
      <c r="B33" s="26" t="s">
        <v>636</v>
      </c>
      <c r="C33" s="28">
        <f>VLOOKUP(B33,Losses!$E$3:$Y$85,19,0)</f>
        <v>193</v>
      </c>
      <c r="D33" s="28">
        <f>VLOOKUP(B33,Losses!$E$3:$Y$85,16,0)</f>
        <v>4559.5985968192253</v>
      </c>
      <c r="E33">
        <v>779.11459227815283</v>
      </c>
      <c r="F33">
        <v>2009.6659085345373</v>
      </c>
      <c r="G33">
        <f t="shared" si="0"/>
        <v>779</v>
      </c>
      <c r="H33">
        <f t="shared" si="1"/>
        <v>2010</v>
      </c>
      <c r="I33">
        <f t="shared" si="2"/>
        <v>4559.5985968192253</v>
      </c>
      <c r="J33">
        <f t="shared" si="3"/>
        <v>4560</v>
      </c>
    </row>
    <row r="34" spans="1:10">
      <c r="A34" s="26" t="s">
        <v>868</v>
      </c>
      <c r="B34" s="26" t="s">
        <v>656</v>
      </c>
      <c r="C34" s="28">
        <f>VLOOKUP(B34,Losses!$E$3:$Y$85,19,0)</f>
        <v>20298</v>
      </c>
      <c r="D34" s="28">
        <f>VLOOKUP(B34,Losses!$E$3:$Y$85,16,0)</f>
        <v>4984.2821598694609</v>
      </c>
      <c r="E34">
        <v>963.80008409984066</v>
      </c>
      <c r="F34">
        <v>2481.1003153439474</v>
      </c>
      <c r="G34">
        <f t="shared" si="0"/>
        <v>964</v>
      </c>
      <c r="H34">
        <f t="shared" si="1"/>
        <v>2481</v>
      </c>
      <c r="I34">
        <f t="shared" si="2"/>
        <v>4984.2821598694609</v>
      </c>
      <c r="J34">
        <f t="shared" si="3"/>
        <v>4984</v>
      </c>
    </row>
    <row r="35" spans="1:10">
      <c r="A35" s="26" t="s">
        <v>866</v>
      </c>
      <c r="B35" s="26" t="s">
        <v>681</v>
      </c>
      <c r="C35" s="28">
        <f>VLOOKUP(B35,Losses!$E$3:$Y$85,19,0)</f>
        <v>229</v>
      </c>
      <c r="D35" s="28">
        <f>VLOOKUP(B35,Losses!$E$3:$Y$85,16,0)</f>
        <v>3875.9015012267587</v>
      </c>
      <c r="E35">
        <v>679.67913186216185</v>
      </c>
      <c r="F35">
        <v>1692.7958313448717</v>
      </c>
      <c r="G35">
        <f t="shared" si="0"/>
        <v>680</v>
      </c>
      <c r="H35">
        <f t="shared" si="1"/>
        <v>1693</v>
      </c>
      <c r="I35">
        <f t="shared" si="2"/>
        <v>3875.9015012267587</v>
      </c>
      <c r="J35">
        <f t="shared" si="3"/>
        <v>3876</v>
      </c>
    </row>
    <row r="36" spans="1:10">
      <c r="A36" s="26" t="s">
        <v>862</v>
      </c>
      <c r="B36" s="26" t="s">
        <v>652</v>
      </c>
      <c r="C36" s="28">
        <f>VLOOKUP(B36,Losses!$E$3:$Y$85,19,0)</f>
        <v>0</v>
      </c>
      <c r="D36" s="28">
        <f>VLOOKUP(B36,Losses!$E$3:$Y$85,16,0)</f>
        <v>3184.5019775154769</v>
      </c>
      <c r="E36">
        <v>564.18608591245811</v>
      </c>
      <c r="F36">
        <v>1372.3559437694503</v>
      </c>
      <c r="G36">
        <f t="shared" si="0"/>
        <v>564</v>
      </c>
      <c r="H36">
        <f t="shared" si="1"/>
        <v>1372</v>
      </c>
      <c r="I36">
        <f t="shared" si="2"/>
        <v>3184.5019775154769</v>
      </c>
      <c r="J36">
        <f t="shared" si="3"/>
        <v>3185</v>
      </c>
    </row>
    <row r="37" spans="1:10">
      <c r="A37" s="26" t="s">
        <v>864</v>
      </c>
      <c r="B37" s="26" t="s">
        <v>621</v>
      </c>
      <c r="C37" s="28">
        <f>VLOOKUP(B37,Losses!$E$3:$Y$85,19,0)</f>
        <v>0</v>
      </c>
      <c r="D37" s="28">
        <f>VLOOKUP(B37,Losses!$E$3:$Y$85,16,0)</f>
        <v>1299.0303285931134</v>
      </c>
      <c r="E37">
        <v>245.22613750745086</v>
      </c>
      <c r="F37">
        <v>498.50471522908651</v>
      </c>
      <c r="G37">
        <f t="shared" si="0"/>
        <v>245</v>
      </c>
      <c r="H37">
        <f t="shared" si="1"/>
        <v>499</v>
      </c>
      <c r="I37">
        <f t="shared" si="2"/>
        <v>1299.0303285931134</v>
      </c>
      <c r="J37">
        <f t="shared" si="3"/>
        <v>1299</v>
      </c>
    </row>
    <row r="38" spans="1:10">
      <c r="A38" s="26" t="s">
        <v>871</v>
      </c>
      <c r="B38" s="26" t="s">
        <v>616</v>
      </c>
      <c r="C38" s="28">
        <f>VLOOKUP(B38,Losses!$E$3:$Y$85,19,0)</f>
        <v>0</v>
      </c>
      <c r="D38" s="28">
        <f>VLOOKUP(B38,Losses!$E$3:$Y$85,16,0)</f>
        <v>3165.3332163618861</v>
      </c>
      <c r="E38">
        <v>560.98408976293751</v>
      </c>
      <c r="F38">
        <v>1363.4718825886653</v>
      </c>
      <c r="G38">
        <f t="shared" si="0"/>
        <v>561</v>
      </c>
      <c r="H38">
        <f t="shared" si="1"/>
        <v>1363</v>
      </c>
      <c r="I38">
        <f t="shared" si="2"/>
        <v>3165.3332163618861</v>
      </c>
      <c r="J38">
        <f t="shared" si="3"/>
        <v>3165</v>
      </c>
    </row>
    <row r="39" spans="1:10">
      <c r="A39" s="26" t="s">
        <v>873</v>
      </c>
      <c r="B39" s="26" t="s">
        <v>630</v>
      </c>
      <c r="C39" s="28">
        <f>VLOOKUP(B39,Losses!$E$3:$Y$85,19,0)</f>
        <v>393</v>
      </c>
      <c r="D39" s="28">
        <f>VLOOKUP(B39,Losses!$E$3:$Y$85,16,0)</f>
        <v>8543.531060742991</v>
      </c>
      <c r="E39">
        <v>1435.9130147575747</v>
      </c>
      <c r="F39">
        <v>3856.0815149486616</v>
      </c>
      <c r="G39">
        <f t="shared" si="0"/>
        <v>1436</v>
      </c>
      <c r="H39">
        <f t="shared" si="1"/>
        <v>3856</v>
      </c>
      <c r="I39">
        <f t="shared" si="2"/>
        <v>8543.531060742991</v>
      </c>
      <c r="J39">
        <f t="shared" si="3"/>
        <v>8544</v>
      </c>
    </row>
    <row r="40" spans="1:10">
      <c r="A40" s="26" t="s">
        <v>875</v>
      </c>
      <c r="B40" s="26" t="s">
        <v>631</v>
      </c>
      <c r="C40" s="28">
        <f>VLOOKUP(B40,Losses!$E$3:$Y$85,19,0)</f>
        <v>24</v>
      </c>
      <c r="D40" s="28">
        <f>VLOOKUP(B40,Losses!$E$3:$Y$85,16,0)</f>
        <v>-193</v>
      </c>
      <c r="E40">
        <v>724</v>
      </c>
      <c r="F40">
        <v>1841</v>
      </c>
      <c r="G40">
        <f t="shared" si="0"/>
        <v>724</v>
      </c>
      <c r="H40">
        <f t="shared" si="1"/>
        <v>1841</v>
      </c>
      <c r="I40">
        <f t="shared" si="2"/>
        <v>-193</v>
      </c>
      <c r="J40">
        <v>4177</v>
      </c>
    </row>
    <row r="41" spans="1:10">
      <c r="A41" s="26" t="s">
        <v>877</v>
      </c>
      <c r="B41" s="26" t="s">
        <v>677</v>
      </c>
      <c r="C41" s="28">
        <f>VLOOKUP(B41,Losses!$E$3:$Y$85,19,0)</f>
        <v>40</v>
      </c>
      <c r="D41" s="28">
        <f>VLOOKUP(B41,Losses!$E$3:$Y$85,16,0)</f>
        <v>2915.4868552796315</v>
      </c>
      <c r="E41">
        <v>516.09980066710193</v>
      </c>
      <c r="F41">
        <v>1247.6766916597257</v>
      </c>
      <c r="G41">
        <f t="shared" si="0"/>
        <v>516</v>
      </c>
      <c r="H41">
        <f t="shared" si="1"/>
        <v>1248</v>
      </c>
      <c r="I41">
        <f t="shared" si="2"/>
        <v>2915.4868552796315</v>
      </c>
      <c r="J41">
        <f t="shared" si="3"/>
        <v>2915</v>
      </c>
    </row>
    <row r="42" spans="1:10">
      <c r="A42" s="26" t="s">
        <v>879</v>
      </c>
      <c r="B42" s="26" t="s">
        <v>668</v>
      </c>
      <c r="C42" s="28">
        <f>VLOOKUP(B42,Losses!$E$3:$Y$85,19,0)</f>
        <v>32</v>
      </c>
      <c r="D42" s="28">
        <f>VLOOKUP(B42,Losses!$E$3:$Y$85,16,0)</f>
        <v>5009.0301709370997</v>
      </c>
      <c r="E42">
        <v>868.95968099432832</v>
      </c>
      <c r="F42">
        <v>2217.961977803041</v>
      </c>
      <c r="G42">
        <f t="shared" si="0"/>
        <v>869</v>
      </c>
      <c r="H42">
        <f t="shared" si="1"/>
        <v>2218</v>
      </c>
      <c r="I42">
        <f t="shared" si="2"/>
        <v>5009.0301709370997</v>
      </c>
      <c r="J42">
        <f t="shared" si="3"/>
        <v>5009</v>
      </c>
    </row>
    <row r="43" spans="1:10">
      <c r="A43" s="26" t="s">
        <v>881</v>
      </c>
      <c r="B43" s="26" t="s">
        <v>685</v>
      </c>
      <c r="C43" s="28">
        <f>VLOOKUP(B43,Losses!$E$3:$Y$85,19,0)</f>
        <v>1101</v>
      </c>
      <c r="D43" s="28" t="e">
        <f>VLOOKUP(B43,Losses!$E$3:$Y$85,16,0)</f>
        <v>#DIV/0!</v>
      </c>
      <c r="E43">
        <v>724</v>
      </c>
      <c r="F43" t="e">
        <v>#DIV/0!</v>
      </c>
      <c r="G43">
        <f t="shared" si="0"/>
        <v>724</v>
      </c>
      <c r="I43">
        <f t="shared" si="2"/>
        <v>0</v>
      </c>
      <c r="J43">
        <v>4177</v>
      </c>
    </row>
    <row r="44" spans="1:10">
      <c r="A44" s="26" t="s">
        <v>883</v>
      </c>
      <c r="B44" s="26" t="s">
        <v>645</v>
      </c>
      <c r="C44" s="28">
        <f>VLOOKUP(B44,Losses!$E$3:$Y$85,19,0)</f>
        <v>0</v>
      </c>
      <c r="D44" s="28">
        <f>VLOOKUP(B44,Losses!$E$3:$Y$85,16,0)</f>
        <v>3728.1113939223683</v>
      </c>
      <c r="E44">
        <v>648.9843703929705</v>
      </c>
      <c r="F44">
        <v>1624.3002021966602</v>
      </c>
      <c r="G44">
        <f t="shared" si="0"/>
        <v>649</v>
      </c>
      <c r="H44">
        <f t="shared" si="1"/>
        <v>1624</v>
      </c>
      <c r="I44">
        <f t="shared" si="2"/>
        <v>3728.1113939223683</v>
      </c>
      <c r="J44">
        <f t="shared" si="3"/>
        <v>3728</v>
      </c>
    </row>
    <row r="45" spans="1:10">
      <c r="A45" s="26" t="s">
        <v>885</v>
      </c>
      <c r="B45" s="26" t="s">
        <v>665</v>
      </c>
      <c r="C45" s="28">
        <f>VLOOKUP(B45,Losses!$E$3:$Y$85,19,0)</f>
        <v>0</v>
      </c>
      <c r="D45" s="28">
        <f>VLOOKUP(B45,Losses!$E$3:$Y$85,16,0)</f>
        <v>829.96263064703135</v>
      </c>
      <c r="E45">
        <v>170.87814795123293</v>
      </c>
      <c r="F45">
        <v>281.10797826247199</v>
      </c>
      <c r="G45">
        <f t="shared" si="0"/>
        <v>171</v>
      </c>
      <c r="H45">
        <f t="shared" si="1"/>
        <v>281</v>
      </c>
      <c r="I45">
        <f t="shared" si="2"/>
        <v>829.96263064703135</v>
      </c>
      <c r="J45">
        <f t="shared" si="3"/>
        <v>830</v>
      </c>
    </row>
    <row r="46" spans="1:10">
      <c r="A46" s="26" t="s">
        <v>887</v>
      </c>
      <c r="B46" s="26" t="s">
        <v>634</v>
      </c>
      <c r="C46" s="28">
        <f>VLOOKUP(B46,Losses!$E$3:$Y$85,19,0)</f>
        <v>0</v>
      </c>
      <c r="D46" s="28">
        <f>VLOOKUP(B46,Losses!$E$3:$Y$85,16,0)</f>
        <v>3596.9353526675418</v>
      </c>
      <c r="E46">
        <v>621.30093187973694</v>
      </c>
      <c r="F46">
        <v>1563.5046209578177</v>
      </c>
      <c r="G46">
        <f t="shared" si="0"/>
        <v>621</v>
      </c>
      <c r="H46">
        <f t="shared" si="1"/>
        <v>1564</v>
      </c>
      <c r="I46">
        <f t="shared" si="2"/>
        <v>3596.9353526675418</v>
      </c>
      <c r="J46">
        <f t="shared" si="3"/>
        <v>3597</v>
      </c>
    </row>
    <row r="47" spans="1:10">
      <c r="A47" s="26" t="s">
        <v>889</v>
      </c>
      <c r="B47" s="26" t="s">
        <v>642</v>
      </c>
      <c r="C47" s="28">
        <f>VLOOKUP(B47,Losses!$E$3:$Y$85,19,0)</f>
        <v>189</v>
      </c>
      <c r="D47" s="28">
        <f>VLOOKUP(B47,Losses!$E$3:$Y$85,16,0)</f>
        <v>-193</v>
      </c>
      <c r="E47">
        <v>724</v>
      </c>
      <c r="F47">
        <v>1841</v>
      </c>
      <c r="G47">
        <f t="shared" si="0"/>
        <v>724</v>
      </c>
      <c r="H47">
        <f t="shared" si="1"/>
        <v>1841</v>
      </c>
      <c r="I47">
        <f t="shared" si="2"/>
        <v>-193</v>
      </c>
      <c r="J47">
        <v>4177</v>
      </c>
    </row>
    <row r="48" spans="1:10">
      <c r="A48" s="26" t="s">
        <v>894</v>
      </c>
      <c r="B48" s="26" t="s">
        <v>654</v>
      </c>
      <c r="C48" s="28">
        <f>VLOOKUP(B48,Losses!$E$3:$Y$85,19,0)</f>
        <v>0</v>
      </c>
      <c r="D48" s="28">
        <f>VLOOKUP(B48,Losses!$E$3:$Y$85,16,0)</f>
        <v>3811.9529703947792</v>
      </c>
      <c r="E48">
        <v>668.99701485672028</v>
      </c>
      <c r="F48">
        <v>1663.1578878293515</v>
      </c>
      <c r="G48">
        <f t="shared" si="0"/>
        <v>669</v>
      </c>
      <c r="H48">
        <f t="shared" si="1"/>
        <v>1663</v>
      </c>
      <c r="I48">
        <f t="shared" si="2"/>
        <v>3811.9529703947792</v>
      </c>
      <c r="J48">
        <f t="shared" si="3"/>
        <v>3812</v>
      </c>
    </row>
    <row r="49" spans="1:10">
      <c r="A49" s="26" t="s">
        <v>902</v>
      </c>
      <c r="B49" s="26" t="s">
        <v>637</v>
      </c>
      <c r="C49" s="28">
        <f>VLOOKUP(B49,Losses!$E$3:$Y$85,19,0)</f>
        <v>1585</v>
      </c>
      <c r="D49" s="28">
        <f>VLOOKUP(B49,Losses!$E$3:$Y$85,16,0)</f>
        <v>-193</v>
      </c>
      <c r="E49">
        <v>724</v>
      </c>
      <c r="F49">
        <v>1841</v>
      </c>
      <c r="G49">
        <f t="shared" si="0"/>
        <v>724</v>
      </c>
      <c r="H49">
        <f t="shared" si="1"/>
        <v>1841</v>
      </c>
      <c r="I49">
        <f t="shared" si="2"/>
        <v>-193</v>
      </c>
      <c r="J49">
        <v>4177</v>
      </c>
    </row>
    <row r="50" spans="1:10">
      <c r="A50" s="26" t="s">
        <v>898</v>
      </c>
      <c r="B50" s="26" t="s">
        <v>625</v>
      </c>
      <c r="C50" s="28">
        <f>VLOOKUP(B50,Losses!$E$3:$Y$85,19,0)</f>
        <v>528</v>
      </c>
      <c r="D50" s="28">
        <f>VLOOKUP(B50,Losses!$E$3:$Y$85,16,0)</f>
        <v>6276.7233771886358</v>
      </c>
      <c r="E50">
        <v>1060.6104825567095</v>
      </c>
      <c r="F50">
        <v>2805.4941564641872</v>
      </c>
      <c r="G50">
        <f t="shared" si="0"/>
        <v>1061</v>
      </c>
      <c r="H50">
        <f t="shared" si="1"/>
        <v>2805</v>
      </c>
      <c r="I50">
        <f t="shared" si="2"/>
        <v>6276.7233771886358</v>
      </c>
      <c r="J50">
        <f t="shared" si="3"/>
        <v>6277</v>
      </c>
    </row>
    <row r="51" spans="1:10">
      <c r="A51" s="26" t="s">
        <v>900</v>
      </c>
      <c r="B51" s="26" t="s">
        <v>687</v>
      </c>
      <c r="C51" s="28">
        <f>VLOOKUP(B51,Losses!$E$3:$Y$85,19,0)</f>
        <v>0</v>
      </c>
      <c r="D51" s="28">
        <f>VLOOKUP(B51,Losses!$E$3:$Y$85,16,0)</f>
        <v>-193</v>
      </c>
      <c r="E51">
        <v>724</v>
      </c>
      <c r="F51">
        <v>1841</v>
      </c>
      <c r="G51">
        <f t="shared" si="0"/>
        <v>724</v>
      </c>
      <c r="H51">
        <f t="shared" si="1"/>
        <v>1841</v>
      </c>
      <c r="I51">
        <f t="shared" si="2"/>
        <v>-193</v>
      </c>
      <c r="J51">
        <v>4177</v>
      </c>
    </row>
    <row r="52" spans="1:10">
      <c r="A52" s="26" t="s">
        <v>896</v>
      </c>
      <c r="B52" s="26" t="s">
        <v>675</v>
      </c>
      <c r="C52" s="28">
        <f>VLOOKUP(B52,Losses!$E$3:$Y$85,19,0)</f>
        <v>0</v>
      </c>
      <c r="D52" s="28">
        <f>VLOOKUP(B52,Losses!$E$3:$Y$85,16,0)</f>
        <v>4224.4181680260472</v>
      </c>
      <c r="E52">
        <v>726.93537822570079</v>
      </c>
      <c r="F52">
        <v>1854.3213136417894</v>
      </c>
      <c r="G52">
        <f t="shared" si="0"/>
        <v>727</v>
      </c>
      <c r="H52">
        <f t="shared" si="1"/>
        <v>1854</v>
      </c>
      <c r="I52">
        <f t="shared" si="2"/>
        <v>4224.4181680260472</v>
      </c>
      <c r="J52">
        <f t="shared" si="3"/>
        <v>4224</v>
      </c>
    </row>
    <row r="53" spans="1:10">
      <c r="A53" s="26" t="s">
        <v>891</v>
      </c>
      <c r="B53" s="26" t="s">
        <v>892</v>
      </c>
      <c r="C53" s="28" t="e">
        <f>VLOOKUP(B53,Losses!$E$3:$Y$85,19,0)</f>
        <v>#N/A</v>
      </c>
      <c r="D53" s="28" t="e">
        <f>VLOOKUP(B53,Losses!$E$3:$Y$85,16,0)</f>
        <v>#N/A</v>
      </c>
      <c r="E53">
        <v>0</v>
      </c>
      <c r="F53">
        <v>0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>
      <c r="A54" s="26" t="s">
        <v>904</v>
      </c>
      <c r="B54" s="26" t="s">
        <v>164</v>
      </c>
      <c r="C54" s="28">
        <f>VLOOKUP(B54,Losses!$E$3:$Y$85,19,0)</f>
        <v>0</v>
      </c>
      <c r="D54" s="28">
        <f>VLOOKUP(B54,Losses!$E$3:$Y$85,16,0)</f>
        <v>3279.4640288483329</v>
      </c>
      <c r="E54">
        <v>576.53066477294078</v>
      </c>
      <c r="F54">
        <v>1416.3675868346529</v>
      </c>
      <c r="G54">
        <f t="shared" si="0"/>
        <v>577</v>
      </c>
      <c r="H54">
        <f t="shared" si="1"/>
        <v>1416</v>
      </c>
      <c r="I54">
        <f t="shared" si="2"/>
        <v>3279.4640288483329</v>
      </c>
      <c r="J54">
        <f t="shared" si="3"/>
        <v>3279</v>
      </c>
    </row>
    <row r="55" spans="1:10">
      <c r="A55" s="26" t="s">
        <v>906</v>
      </c>
      <c r="B55" s="26" t="s">
        <v>662</v>
      </c>
      <c r="C55" s="28">
        <f>VLOOKUP(B55,Losses!$E$3:$Y$85,19,0)</f>
        <v>2859</v>
      </c>
      <c r="D55" s="28">
        <f>VLOOKUP(B55,Losses!$E$3:$Y$85,16,0)</f>
        <v>4134.3579205450578</v>
      </c>
      <c r="E55">
        <v>722.85231623477409</v>
      </c>
      <c r="F55">
        <v>1812.5814879865532</v>
      </c>
      <c r="G55">
        <f t="shared" si="0"/>
        <v>723</v>
      </c>
      <c r="H55">
        <f t="shared" si="1"/>
        <v>1813</v>
      </c>
      <c r="I55">
        <f t="shared" si="2"/>
        <v>4134.3579205450578</v>
      </c>
      <c r="J55">
        <f t="shared" si="3"/>
        <v>4134</v>
      </c>
    </row>
    <row r="56" spans="1:10">
      <c r="A56" s="26" t="s">
        <v>909</v>
      </c>
      <c r="B56" s="26" t="s">
        <v>611</v>
      </c>
      <c r="C56" s="28">
        <f>VLOOKUP(B56,Losses!$E$3:$Y$85,19,0)</f>
        <v>2154</v>
      </c>
      <c r="D56" s="28">
        <f>VLOOKUP(B56,Losses!$E$3:$Y$85,16,0)</f>
        <v>2359.0819766499094</v>
      </c>
      <c r="E56">
        <v>426.30593584226875</v>
      </c>
      <c r="F56">
        <v>989.80217679532575</v>
      </c>
      <c r="G56">
        <f t="shared" si="0"/>
        <v>426</v>
      </c>
      <c r="H56">
        <f t="shared" si="1"/>
        <v>990</v>
      </c>
      <c r="I56">
        <f t="shared" si="2"/>
        <v>2359.0819766499094</v>
      </c>
      <c r="J56">
        <f t="shared" si="3"/>
        <v>2359</v>
      </c>
    </row>
    <row r="57" spans="1:10">
      <c r="A57" s="26" t="s">
        <v>911</v>
      </c>
      <c r="B57" s="26" t="s">
        <v>666</v>
      </c>
      <c r="C57" s="28">
        <f>VLOOKUP(B57,Losses!$E$3:$Y$85,19,0)</f>
        <v>0</v>
      </c>
      <c r="D57" s="28">
        <f>VLOOKUP(B57,Losses!$E$3:$Y$85,16,0)</f>
        <v>1831.2009571082176</v>
      </c>
      <c r="E57">
        <v>338.12741567400712</v>
      </c>
      <c r="F57">
        <v>745.14748908718877</v>
      </c>
      <c r="G57">
        <f t="shared" si="0"/>
        <v>338</v>
      </c>
      <c r="H57">
        <f t="shared" si="1"/>
        <v>745</v>
      </c>
      <c r="I57">
        <f t="shared" si="2"/>
        <v>1831.2009571082176</v>
      </c>
      <c r="J57">
        <f t="shared" si="3"/>
        <v>1831</v>
      </c>
    </row>
    <row r="58" spans="1:10">
      <c r="A58" s="26" t="s">
        <v>913</v>
      </c>
      <c r="B58" s="26" t="s">
        <v>416</v>
      </c>
      <c r="C58" s="28">
        <f>VLOOKUP(B58,Losses!$E$3:$Y$85,19,0)</f>
        <v>0</v>
      </c>
      <c r="D58" s="28">
        <f>VLOOKUP(B58,Losses!$E$3:$Y$85,16,0)</f>
        <v>6945.8204610810353</v>
      </c>
      <c r="E58">
        <v>1197.4122581539202</v>
      </c>
      <c r="F58">
        <v>3115.597630630095</v>
      </c>
      <c r="G58">
        <f t="shared" si="0"/>
        <v>1197</v>
      </c>
      <c r="H58">
        <f t="shared" si="1"/>
        <v>3116</v>
      </c>
      <c r="I58">
        <f t="shared" si="2"/>
        <v>6945.8204610810353</v>
      </c>
      <c r="J58">
        <f t="shared" si="3"/>
        <v>6946</v>
      </c>
    </row>
    <row r="59" spans="1:10">
      <c r="A59" s="26" t="s">
        <v>934</v>
      </c>
      <c r="B59" s="26" t="s">
        <v>635</v>
      </c>
      <c r="C59" s="28">
        <f>VLOOKUP(B59,Losses!$E$3:$Y$85,19,0)</f>
        <v>0</v>
      </c>
      <c r="D59" s="28">
        <f>VLOOKUP(B59,Losses!$E$3:$Y$85,16,0)</f>
        <v>8248.2840010518867</v>
      </c>
      <c r="E59">
        <v>1415.8777339369403</v>
      </c>
      <c r="F59">
        <v>3719.2446624924278</v>
      </c>
      <c r="G59">
        <f t="shared" si="0"/>
        <v>1416</v>
      </c>
      <c r="H59">
        <f t="shared" si="1"/>
        <v>3719</v>
      </c>
      <c r="I59">
        <f t="shared" si="2"/>
        <v>8248.2840010518867</v>
      </c>
      <c r="J59">
        <f t="shared" si="3"/>
        <v>8248</v>
      </c>
    </row>
    <row r="60" spans="1:10">
      <c r="A60" s="26" t="s">
        <v>936</v>
      </c>
      <c r="B60" s="26" t="s">
        <v>632</v>
      </c>
      <c r="C60" s="28">
        <f>VLOOKUP(B60,Losses!$E$3:$Y$85,19,0)</f>
        <v>21</v>
      </c>
      <c r="D60" s="28">
        <f>VLOOKUP(B60,Losses!$E$3:$Y$85,16,0)</f>
        <v>-193</v>
      </c>
      <c r="E60">
        <v>724</v>
      </c>
      <c r="F60">
        <v>1841</v>
      </c>
      <c r="G60">
        <f t="shared" si="0"/>
        <v>724</v>
      </c>
      <c r="H60">
        <f t="shared" si="1"/>
        <v>1841</v>
      </c>
      <c r="I60">
        <f t="shared" si="2"/>
        <v>-193</v>
      </c>
      <c r="J60">
        <v>4177</v>
      </c>
    </row>
    <row r="61" spans="1:10">
      <c r="A61" s="26" t="s">
        <v>938</v>
      </c>
      <c r="B61" s="26" t="s">
        <v>939</v>
      </c>
      <c r="C61" s="28" t="e">
        <f>VLOOKUP(B61,Losses!$E$3:$Y$85,19,0)</f>
        <v>#N/A</v>
      </c>
      <c r="D61" s="28" t="e">
        <f>VLOOKUP(B61,Losses!$E$3:$Y$85,16,0)</f>
        <v>#N/A</v>
      </c>
      <c r="E61">
        <v>0</v>
      </c>
      <c r="F61">
        <v>0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>
      <c r="A62" s="26" t="s">
        <v>916</v>
      </c>
      <c r="B62" s="26" t="s">
        <v>439</v>
      </c>
      <c r="C62" s="28">
        <f>VLOOKUP(B62,Losses!$E$3:$Y$85,19,0)</f>
        <v>0</v>
      </c>
      <c r="D62" s="28">
        <f>VLOOKUP(B62,Losses!$E$3:$Y$85,16,0)</f>
        <v>1585.8431774009052</v>
      </c>
      <c r="E62">
        <v>297.14225969104064</v>
      </c>
      <c r="F62">
        <v>631.4326011695083</v>
      </c>
      <c r="G62">
        <f t="shared" si="0"/>
        <v>297</v>
      </c>
      <c r="H62">
        <f t="shared" si="1"/>
        <v>631</v>
      </c>
      <c r="I62">
        <f t="shared" si="2"/>
        <v>1585.8431774009052</v>
      </c>
      <c r="J62">
        <f t="shared" si="3"/>
        <v>1586</v>
      </c>
    </row>
    <row r="63" spans="1:10">
      <c r="A63" s="26" t="s">
        <v>918</v>
      </c>
      <c r="B63" s="26" t="s">
        <v>213</v>
      </c>
      <c r="C63" s="28">
        <f>VLOOKUP(B63,Losses!$E$3:$Y$85,19,0)</f>
        <v>0</v>
      </c>
      <c r="D63" s="28">
        <f>VLOOKUP(B63,Losses!$E$3:$Y$85,16,0)</f>
        <v>2899.2096780833799</v>
      </c>
      <c r="E63">
        <v>516.53017132556238</v>
      </c>
      <c r="F63">
        <v>1240.1327801412249</v>
      </c>
      <c r="G63">
        <f t="shared" si="0"/>
        <v>517</v>
      </c>
      <c r="H63">
        <f t="shared" si="1"/>
        <v>1240</v>
      </c>
      <c r="I63">
        <f t="shared" si="2"/>
        <v>2899.2096780833799</v>
      </c>
      <c r="J63">
        <f t="shared" si="3"/>
        <v>2899</v>
      </c>
    </row>
    <row r="64" spans="1:10">
      <c r="A64" s="26" t="s">
        <v>920</v>
      </c>
      <c r="B64" s="26" t="s">
        <v>365</v>
      </c>
      <c r="C64" s="28">
        <f>VLOOKUP(B64,Losses!$E$3:$Y$85,19,0)</f>
        <v>0</v>
      </c>
      <c r="D64" s="28">
        <f>VLOOKUP(B64,Losses!$E$3:$Y$85,16,0)</f>
        <v>4332.3799030028867</v>
      </c>
      <c r="E64">
        <v>755.93038634436675</v>
      </c>
      <c r="F64">
        <v>1904.3578627454499</v>
      </c>
      <c r="G64">
        <f t="shared" si="0"/>
        <v>756</v>
      </c>
      <c r="H64">
        <f t="shared" si="1"/>
        <v>1904</v>
      </c>
      <c r="I64">
        <f t="shared" si="2"/>
        <v>4332.3799030028867</v>
      </c>
      <c r="J64">
        <f t="shared" si="3"/>
        <v>4332</v>
      </c>
    </row>
    <row r="65" spans="1:10">
      <c r="A65" s="26" t="s">
        <v>922</v>
      </c>
      <c r="B65" s="26" t="s">
        <v>670</v>
      </c>
      <c r="C65" s="28">
        <f>VLOOKUP(B65,Losses!$E$3:$Y$85,19,0)</f>
        <v>0</v>
      </c>
      <c r="D65" s="28">
        <f>VLOOKUP(B65,Losses!$E$3:$Y$85,16,0)</f>
        <v>1927.3632646316878</v>
      </c>
      <c r="E65">
        <v>354.19059972397804</v>
      </c>
      <c r="F65">
        <v>789.71540959487106</v>
      </c>
      <c r="G65">
        <f t="shared" si="0"/>
        <v>354</v>
      </c>
      <c r="H65">
        <f t="shared" si="1"/>
        <v>790</v>
      </c>
      <c r="I65">
        <f t="shared" si="2"/>
        <v>1927.3632646316878</v>
      </c>
      <c r="J65">
        <f t="shared" si="3"/>
        <v>1927</v>
      </c>
    </row>
    <row r="66" spans="1:10">
      <c r="A66" s="26" t="s">
        <v>924</v>
      </c>
      <c r="B66" s="26" t="s">
        <v>688</v>
      </c>
      <c r="C66" s="28">
        <f>VLOOKUP(B66,Losses!$E$3:$Y$85,19,0)</f>
        <v>0</v>
      </c>
      <c r="D66" s="28">
        <f>VLOOKUP(B66,Losses!$E$3:$Y$85,16,0)</f>
        <v>5646.8299714993173</v>
      </c>
      <c r="E66">
        <v>957.3492594690249</v>
      </c>
      <c r="F66">
        <v>2513.5602381124136</v>
      </c>
      <c r="G66">
        <f t="shared" si="0"/>
        <v>957</v>
      </c>
      <c r="H66">
        <f t="shared" si="1"/>
        <v>2514</v>
      </c>
      <c r="I66">
        <f t="shared" si="2"/>
        <v>5646.8299714993173</v>
      </c>
      <c r="J66">
        <f t="shared" si="3"/>
        <v>5647</v>
      </c>
    </row>
    <row r="67" spans="1:10">
      <c r="A67" s="26" t="s">
        <v>928</v>
      </c>
      <c r="B67" s="26" t="s">
        <v>683</v>
      </c>
      <c r="C67" s="28">
        <f>VLOOKUP(B67,Losses!$E$3:$Y$85,19,0)</f>
        <v>0</v>
      </c>
      <c r="D67" s="28">
        <f>VLOOKUP(B67,Losses!$E$3:$Y$85,16,0)</f>
        <v>1596.0664836702842</v>
      </c>
      <c r="E67">
        <v>298.84998545629486</v>
      </c>
      <c r="F67">
        <v>636.17075183241911</v>
      </c>
      <c r="G67">
        <f t="shared" si="0"/>
        <v>299</v>
      </c>
      <c r="H67">
        <f t="shared" si="1"/>
        <v>636</v>
      </c>
      <c r="I67">
        <f t="shared" si="2"/>
        <v>1596.0664836702842</v>
      </c>
      <c r="J67">
        <f t="shared" si="3"/>
        <v>1596</v>
      </c>
    </row>
    <row r="68" spans="1:10">
      <c r="A68" s="26" t="s">
        <v>926</v>
      </c>
      <c r="B68" s="26" t="s">
        <v>607</v>
      </c>
      <c r="C68" s="28">
        <f>VLOOKUP(B68,Losses!$E$3:$Y$85,19,0)</f>
        <v>0</v>
      </c>
      <c r="D68" s="28">
        <f>VLOOKUP(B68,Losses!$E$3:$Y$85,16,0)</f>
        <v>3028.1626087203385</v>
      </c>
      <c r="E68">
        <v>534.80727365898531</v>
      </c>
      <c r="F68">
        <v>1299.8980261078723</v>
      </c>
      <c r="G68">
        <f t="shared" ref="G68:G131" si="4">ROUND(E68,0)</f>
        <v>535</v>
      </c>
      <c r="H68">
        <f t="shared" ref="H68:J131" si="5">ROUND(F68,0)</f>
        <v>1300</v>
      </c>
      <c r="I68">
        <f t="shared" ref="I68:I131" si="6">IF(H68=0,0,D68)</f>
        <v>3028.1626087203385</v>
      </c>
      <c r="J68">
        <f t="shared" ref="J68:J131" si="7">ROUND(I68,0)</f>
        <v>3028</v>
      </c>
    </row>
    <row r="69" spans="1:10">
      <c r="A69" s="26" t="s">
        <v>930</v>
      </c>
      <c r="B69" s="26" t="s">
        <v>676</v>
      </c>
      <c r="C69" s="28">
        <f>VLOOKUP(B69,Losses!$E$3:$Y$85,19,0)</f>
        <v>254</v>
      </c>
      <c r="D69" s="28">
        <f>VLOOKUP(B69,Losses!$E$3:$Y$85,16,0)</f>
        <v>1773.7052861427469</v>
      </c>
      <c r="E69">
        <v>326.53064124278001</v>
      </c>
      <c r="F69">
        <v>718.50022407122083</v>
      </c>
      <c r="G69">
        <f t="shared" si="4"/>
        <v>327</v>
      </c>
      <c r="H69">
        <f t="shared" si="5"/>
        <v>719</v>
      </c>
      <c r="I69">
        <f t="shared" si="6"/>
        <v>1773.7052861427469</v>
      </c>
      <c r="J69">
        <f t="shared" si="7"/>
        <v>1774</v>
      </c>
    </row>
    <row r="70" spans="1:10">
      <c r="A70" s="26" t="s">
        <v>932</v>
      </c>
      <c r="B70" s="26" t="s">
        <v>294</v>
      </c>
      <c r="C70" s="28">
        <f>VLOOKUP(B70,Losses!$E$3:$Y$85,19,0)</f>
        <v>167</v>
      </c>
      <c r="D70" s="28">
        <f>VLOOKUP(B70,Losses!$E$3:$Y$85,16,0)</f>
        <v>4522.3122818434031</v>
      </c>
      <c r="E70">
        <v>782.87985185113587</v>
      </c>
      <c r="F70">
        <v>1992.3849845980849</v>
      </c>
      <c r="G70">
        <f t="shared" si="4"/>
        <v>783</v>
      </c>
      <c r="H70">
        <f t="shared" si="5"/>
        <v>1992</v>
      </c>
      <c r="I70">
        <f t="shared" si="6"/>
        <v>4522.3122818434031</v>
      </c>
      <c r="J70">
        <f t="shared" si="7"/>
        <v>4522</v>
      </c>
    </row>
    <row r="71" spans="1:10">
      <c r="A71" s="26" t="s">
        <v>949</v>
      </c>
      <c r="B71" s="26" t="s">
        <v>950</v>
      </c>
      <c r="C71" s="28" t="e">
        <f>VLOOKUP(B71,Losses!$E$3:$Y$85,19,0)</f>
        <v>#N/A</v>
      </c>
      <c r="D71" s="28" t="e">
        <f>VLOOKUP(B71,Losses!$E$3:$Y$85,16,0)</f>
        <v>#N/A</v>
      </c>
      <c r="E71">
        <v>0</v>
      </c>
      <c r="F71">
        <v>0</v>
      </c>
      <c r="G71">
        <f t="shared" si="4"/>
        <v>0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>
      <c r="A72" s="26" t="s">
        <v>952</v>
      </c>
      <c r="B72" s="26" t="s">
        <v>953</v>
      </c>
      <c r="C72" s="28" t="e">
        <f>VLOOKUP(B72,Losses!$E$3:$Y$85,19,0)</f>
        <v>#N/A</v>
      </c>
      <c r="D72" s="28" t="e">
        <f>VLOOKUP(B72,Losses!$E$3:$Y$85,16,0)</f>
        <v>#N/A</v>
      </c>
      <c r="E72">
        <v>0</v>
      </c>
      <c r="F72">
        <v>0</v>
      </c>
      <c r="G72">
        <f t="shared" si="4"/>
        <v>0</v>
      </c>
      <c r="H72">
        <f t="shared" si="5"/>
        <v>0</v>
      </c>
      <c r="I72">
        <f t="shared" si="6"/>
        <v>0</v>
      </c>
      <c r="J72">
        <f t="shared" si="7"/>
        <v>0</v>
      </c>
    </row>
    <row r="73" spans="1:10">
      <c r="A73" s="26" t="s">
        <v>954</v>
      </c>
      <c r="B73" s="26" t="s">
        <v>955</v>
      </c>
      <c r="C73" s="28" t="e">
        <f>VLOOKUP(B73,Losses!$E$3:$Y$85,19,0)</f>
        <v>#N/A</v>
      </c>
      <c r="D73" s="28" t="e">
        <f>VLOOKUP(B73,Losses!$E$3:$Y$85,16,0)</f>
        <v>#N/A</v>
      </c>
      <c r="E73">
        <v>0</v>
      </c>
      <c r="F73">
        <v>0</v>
      </c>
      <c r="G73">
        <f t="shared" si="4"/>
        <v>0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>
      <c r="A74" s="26" t="s">
        <v>956</v>
      </c>
      <c r="B74" s="26" t="s">
        <v>957</v>
      </c>
      <c r="C74" s="28" t="e">
        <f>VLOOKUP(B74,Losses!$E$3:$Y$85,19,0)</f>
        <v>#N/A</v>
      </c>
      <c r="D74" s="28" t="e">
        <f>VLOOKUP(B74,Losses!$E$3:$Y$85,16,0)</f>
        <v>#N/A</v>
      </c>
      <c r="E74">
        <v>0</v>
      </c>
      <c r="F74"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0</v>
      </c>
    </row>
    <row r="75" spans="1:10">
      <c r="A75" s="26" t="s">
        <v>958</v>
      </c>
      <c r="B75" s="26" t="s">
        <v>959</v>
      </c>
      <c r="C75" s="28" t="e">
        <f>VLOOKUP(B75,Losses!$E$3:$Y$85,19,0)</f>
        <v>#N/A</v>
      </c>
      <c r="D75" s="28" t="e">
        <f>VLOOKUP(B75,Losses!$E$3:$Y$85,16,0)</f>
        <v>#N/A</v>
      </c>
      <c r="E75">
        <v>0</v>
      </c>
      <c r="F75">
        <v>0</v>
      </c>
      <c r="G75">
        <f t="shared" si="4"/>
        <v>0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>
      <c r="A76" s="26" t="s">
        <v>960</v>
      </c>
      <c r="B76" s="26" t="s">
        <v>961</v>
      </c>
      <c r="C76" s="28" t="e">
        <f>VLOOKUP(B76,Losses!$E$3:$Y$85,19,0)</f>
        <v>#N/A</v>
      </c>
      <c r="D76" s="28" t="e">
        <f>VLOOKUP(B76,Losses!$E$3:$Y$85,16,0)</f>
        <v>#N/A</v>
      </c>
      <c r="E76">
        <v>0</v>
      </c>
      <c r="F76">
        <v>0</v>
      </c>
      <c r="G76">
        <f t="shared" si="4"/>
        <v>0</v>
      </c>
      <c r="H76">
        <f t="shared" si="5"/>
        <v>0</v>
      </c>
      <c r="I76">
        <f t="shared" si="6"/>
        <v>0</v>
      </c>
      <c r="J76">
        <f t="shared" si="7"/>
        <v>0</v>
      </c>
    </row>
    <row r="77" spans="1:10">
      <c r="A77" s="26" t="s">
        <v>962</v>
      </c>
      <c r="B77" s="26" t="s">
        <v>963</v>
      </c>
      <c r="C77" s="28" t="e">
        <f>VLOOKUP(B77,Losses!$E$3:$Y$85,19,0)</f>
        <v>#N/A</v>
      </c>
      <c r="D77" s="28" t="e">
        <f>VLOOKUP(B77,Losses!$E$3:$Y$85,16,0)</f>
        <v>#N/A</v>
      </c>
      <c r="E77">
        <v>0</v>
      </c>
      <c r="F77">
        <v>0</v>
      </c>
      <c r="G77">
        <f t="shared" si="4"/>
        <v>0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>
      <c r="A78" s="26" t="s">
        <v>966</v>
      </c>
      <c r="B78" s="26" t="s">
        <v>967</v>
      </c>
      <c r="C78" s="28" t="e">
        <f>VLOOKUP(B78,Losses!$E$3:$Y$85,19,0)</f>
        <v>#N/A</v>
      </c>
      <c r="D78" s="28" t="e">
        <f>VLOOKUP(B78,Losses!$E$3:$Y$85,16,0)</f>
        <v>#N/A</v>
      </c>
      <c r="E78">
        <v>0</v>
      </c>
      <c r="F78">
        <v>0</v>
      </c>
      <c r="G78">
        <f t="shared" si="4"/>
        <v>0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>
      <c r="A79" s="26" t="s">
        <v>964</v>
      </c>
      <c r="B79" s="26" t="s">
        <v>965</v>
      </c>
      <c r="C79" s="28" t="e">
        <f>VLOOKUP(B79,Losses!$E$3:$Y$85,19,0)</f>
        <v>#N/A</v>
      </c>
      <c r="D79" s="28" t="e">
        <f>VLOOKUP(B79,Losses!$E$3:$Y$85,16,0)</f>
        <v>#N/A</v>
      </c>
      <c r="E79">
        <v>0</v>
      </c>
      <c r="F79">
        <v>0</v>
      </c>
      <c r="G79">
        <f t="shared" si="4"/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>
      <c r="A80" s="26" t="s">
        <v>968</v>
      </c>
      <c r="B80" s="26" t="s">
        <v>969</v>
      </c>
      <c r="C80" s="28" t="e">
        <f>VLOOKUP(B80,Losses!$E$3:$Y$85,19,0)</f>
        <v>#N/A</v>
      </c>
      <c r="D80" s="28" t="e">
        <f>VLOOKUP(B80,Losses!$E$3:$Y$85,16,0)</f>
        <v>#N/A</v>
      </c>
      <c r="E80">
        <v>0</v>
      </c>
      <c r="F80">
        <v>0</v>
      </c>
      <c r="G80">
        <f t="shared" si="4"/>
        <v>0</v>
      </c>
      <c r="H80">
        <f t="shared" si="5"/>
        <v>0</v>
      </c>
      <c r="I80">
        <f t="shared" si="6"/>
        <v>0</v>
      </c>
      <c r="J80">
        <f t="shared" si="7"/>
        <v>0</v>
      </c>
    </row>
    <row r="81" spans="1:10">
      <c r="A81" s="26" t="s">
        <v>970</v>
      </c>
      <c r="B81" s="26" t="s">
        <v>971</v>
      </c>
      <c r="C81" s="28" t="e">
        <f>VLOOKUP(B81,Losses!$E$3:$Y$85,19,0)</f>
        <v>#N/A</v>
      </c>
      <c r="D81" s="28" t="e">
        <f>VLOOKUP(B81,Losses!$E$3:$Y$85,16,0)</f>
        <v>#N/A</v>
      </c>
      <c r="E81">
        <v>0</v>
      </c>
      <c r="F81">
        <v>0</v>
      </c>
      <c r="G81">
        <f t="shared" si="4"/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>
      <c r="A82" s="26" t="s">
        <v>972</v>
      </c>
      <c r="B82" s="26" t="s">
        <v>973</v>
      </c>
      <c r="C82" s="28" t="e">
        <f>VLOOKUP(B82,Losses!$E$3:$Y$85,19,0)</f>
        <v>#N/A</v>
      </c>
      <c r="D82" s="28" t="e">
        <f>VLOOKUP(B82,Losses!$E$3:$Y$85,16,0)</f>
        <v>#N/A</v>
      </c>
      <c r="E82">
        <v>0</v>
      </c>
      <c r="F82">
        <v>0</v>
      </c>
      <c r="G82">
        <f t="shared" si="4"/>
        <v>0</v>
      </c>
      <c r="H82">
        <f t="shared" si="5"/>
        <v>0</v>
      </c>
      <c r="I82">
        <f t="shared" si="6"/>
        <v>0</v>
      </c>
      <c r="J82">
        <f t="shared" si="7"/>
        <v>0</v>
      </c>
    </row>
    <row r="83" spans="1:10">
      <c r="A83" s="26" t="s">
        <v>974</v>
      </c>
      <c r="B83" s="26" t="s">
        <v>975</v>
      </c>
      <c r="C83" s="28" t="e">
        <f>VLOOKUP(B83,Losses!$E$3:$Y$85,19,0)</f>
        <v>#N/A</v>
      </c>
      <c r="D83" s="28" t="e">
        <f>VLOOKUP(B83,Losses!$E$3:$Y$85,16,0)</f>
        <v>#N/A</v>
      </c>
      <c r="E83">
        <v>0</v>
      </c>
      <c r="F83">
        <v>0</v>
      </c>
      <c r="G83">
        <f t="shared" si="4"/>
        <v>0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>
      <c r="A84" s="26" t="s">
        <v>1185</v>
      </c>
      <c r="B84" s="26" t="s">
        <v>1186</v>
      </c>
      <c r="C84" s="28" t="e">
        <f>VLOOKUP(B84,Losses!$E$3:$Y$85,19,0)</f>
        <v>#N/A</v>
      </c>
      <c r="D84" s="28" t="e">
        <f>VLOOKUP(B84,Losses!$E$3:$Y$85,16,0)</f>
        <v>#N/A</v>
      </c>
      <c r="E84">
        <v>0</v>
      </c>
      <c r="F84">
        <v>0</v>
      </c>
      <c r="G84">
        <f t="shared" si="4"/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>
      <c r="A85" s="26" t="s">
        <v>1187</v>
      </c>
      <c r="B85" s="26" t="s">
        <v>1188</v>
      </c>
      <c r="C85" s="28" t="e">
        <f>VLOOKUP(B85,Losses!$E$3:$Y$85,19,0)</f>
        <v>#N/A</v>
      </c>
      <c r="D85" s="28" t="e">
        <f>VLOOKUP(B85,Losses!$E$3:$Y$85,16,0)</f>
        <v>#N/A</v>
      </c>
      <c r="E85">
        <v>0</v>
      </c>
      <c r="F85">
        <v>0</v>
      </c>
      <c r="G85">
        <f t="shared" si="4"/>
        <v>0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>
      <c r="A86" s="26" t="s">
        <v>976</v>
      </c>
      <c r="B86" s="26" t="s">
        <v>977</v>
      </c>
      <c r="C86" s="28" t="e">
        <f>VLOOKUP(B86,Losses!$E$3:$Y$85,19,0)</f>
        <v>#N/A</v>
      </c>
      <c r="D86" s="28" t="e">
        <f>VLOOKUP(B86,Losses!$E$3:$Y$85,16,0)</f>
        <v>#N/A</v>
      </c>
      <c r="E86">
        <v>0</v>
      </c>
      <c r="F86">
        <v>0</v>
      </c>
      <c r="G86">
        <f t="shared" si="4"/>
        <v>0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>
      <c r="A87" s="26" t="s">
        <v>1189</v>
      </c>
      <c r="B87" s="26" t="s">
        <v>1190</v>
      </c>
      <c r="C87" s="28" t="e">
        <f>VLOOKUP(B87,Losses!$E$3:$Y$85,19,0)</f>
        <v>#N/A</v>
      </c>
      <c r="D87" s="28" t="e">
        <f>VLOOKUP(B87,Losses!$E$3:$Y$85,16,0)</f>
        <v>#N/A</v>
      </c>
      <c r="E87">
        <v>4000</v>
      </c>
      <c r="F87">
        <v>4000</v>
      </c>
      <c r="G87">
        <f t="shared" si="4"/>
        <v>4000</v>
      </c>
      <c r="H87">
        <f t="shared" si="5"/>
        <v>4000</v>
      </c>
      <c r="I87">
        <f t="shared" si="5"/>
        <v>4000</v>
      </c>
      <c r="J87">
        <f t="shared" si="5"/>
        <v>4000</v>
      </c>
    </row>
    <row r="88" spans="1:10">
      <c r="A88" s="26" t="s">
        <v>1191</v>
      </c>
      <c r="B88" s="26" t="s">
        <v>1192</v>
      </c>
      <c r="C88" s="28" t="e">
        <f>VLOOKUP(B88,Losses!$E$3:$Y$85,19,0)</f>
        <v>#N/A</v>
      </c>
      <c r="D88" s="28" t="e">
        <f>VLOOKUP(B88,Losses!$E$3:$Y$85,16,0)</f>
        <v>#N/A</v>
      </c>
      <c r="E88">
        <v>0</v>
      </c>
      <c r="F88">
        <v>0</v>
      </c>
      <c r="G88">
        <f t="shared" si="4"/>
        <v>0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>
      <c r="A89" s="26" t="s">
        <v>1193</v>
      </c>
      <c r="B89" s="26" t="s">
        <v>1194</v>
      </c>
      <c r="C89" s="28" t="e">
        <f>VLOOKUP(B89,Losses!$E$3:$Y$85,19,0)</f>
        <v>#N/A</v>
      </c>
      <c r="D89" s="28" t="e">
        <f>VLOOKUP(B89,Losses!$E$3:$Y$85,16,0)</f>
        <v>#N/A</v>
      </c>
      <c r="E89">
        <v>0</v>
      </c>
      <c r="F89">
        <v>0</v>
      </c>
      <c r="G89">
        <f t="shared" si="4"/>
        <v>0</v>
      </c>
      <c r="H89">
        <f t="shared" si="5"/>
        <v>0</v>
      </c>
      <c r="I89">
        <f t="shared" si="6"/>
        <v>0</v>
      </c>
      <c r="J89">
        <f t="shared" si="7"/>
        <v>0</v>
      </c>
    </row>
    <row r="90" spans="1:10">
      <c r="A90" s="26" t="s">
        <v>1195</v>
      </c>
      <c r="B90" s="26" t="s">
        <v>1196</v>
      </c>
      <c r="C90" s="28" t="e">
        <f>VLOOKUP(B90,Losses!$E$3:$Y$85,19,0)</f>
        <v>#N/A</v>
      </c>
      <c r="D90" s="28" t="e">
        <f>VLOOKUP(B90,Losses!$E$3:$Y$85,16,0)</f>
        <v>#N/A</v>
      </c>
      <c r="E90">
        <v>0</v>
      </c>
      <c r="F90">
        <v>0</v>
      </c>
      <c r="G90">
        <f t="shared" si="4"/>
        <v>0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>
      <c r="A91" s="26" t="s">
        <v>1197</v>
      </c>
      <c r="B91" s="26" t="s">
        <v>1198</v>
      </c>
      <c r="C91" s="28" t="e">
        <f>VLOOKUP(B91,Losses!$E$3:$Y$85,19,0)</f>
        <v>#N/A</v>
      </c>
      <c r="D91" s="28" t="e">
        <f>VLOOKUP(B91,Losses!$E$3:$Y$85,16,0)</f>
        <v>#N/A</v>
      </c>
      <c r="E91">
        <v>0</v>
      </c>
      <c r="F91">
        <v>0</v>
      </c>
      <c r="G91">
        <f t="shared" si="4"/>
        <v>0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>
      <c r="A92" s="26" t="s">
        <v>1199</v>
      </c>
      <c r="B92" s="26" t="s">
        <v>1200</v>
      </c>
      <c r="C92" s="28" t="e">
        <f>VLOOKUP(B92,Losses!$E$3:$Y$85,19,0)</f>
        <v>#N/A</v>
      </c>
      <c r="D92" s="28" t="e">
        <f>VLOOKUP(B92,Losses!$E$3:$Y$85,16,0)</f>
        <v>#N/A</v>
      </c>
      <c r="E92">
        <v>0</v>
      </c>
      <c r="F92">
        <v>0</v>
      </c>
      <c r="G92">
        <f t="shared" si="4"/>
        <v>0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>
      <c r="A93" s="26" t="s">
        <v>1201</v>
      </c>
      <c r="B93" s="26" t="s">
        <v>1202</v>
      </c>
      <c r="C93" s="28" t="e">
        <f>VLOOKUP(B93,Losses!$E$3:$Y$85,19,0)</f>
        <v>#N/A</v>
      </c>
      <c r="D93" s="28" t="e">
        <f>VLOOKUP(B93,Losses!$E$3:$Y$85,16,0)</f>
        <v>#N/A</v>
      </c>
      <c r="E93">
        <v>0</v>
      </c>
      <c r="F93">
        <v>0</v>
      </c>
      <c r="G93">
        <f t="shared" si="4"/>
        <v>0</v>
      </c>
      <c r="H93">
        <f t="shared" si="5"/>
        <v>0</v>
      </c>
      <c r="I93">
        <f t="shared" si="6"/>
        <v>0</v>
      </c>
      <c r="J93">
        <f t="shared" si="7"/>
        <v>0</v>
      </c>
    </row>
    <row r="94" spans="1:10">
      <c r="A94" s="26" t="s">
        <v>1203</v>
      </c>
      <c r="B94" s="26" t="s">
        <v>1204</v>
      </c>
      <c r="C94" s="28" t="e">
        <f>VLOOKUP(B94,Losses!$E$3:$Y$85,19,0)</f>
        <v>#N/A</v>
      </c>
      <c r="D94" s="28" t="e">
        <f>VLOOKUP(B94,Losses!$E$3:$Y$85,16,0)</f>
        <v>#N/A</v>
      </c>
      <c r="E94">
        <v>0</v>
      </c>
      <c r="F94">
        <v>0</v>
      </c>
      <c r="G94">
        <f t="shared" si="4"/>
        <v>0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>
      <c r="A95" s="26" t="s">
        <v>1205</v>
      </c>
      <c r="B95" s="26" t="s">
        <v>1206</v>
      </c>
      <c r="C95" s="28" t="e">
        <f>VLOOKUP(B95,Losses!$E$3:$Y$85,19,0)</f>
        <v>#N/A</v>
      </c>
      <c r="D95" s="28" t="e">
        <f>VLOOKUP(B95,Losses!$E$3:$Y$85,16,0)</f>
        <v>#N/A</v>
      </c>
      <c r="E95">
        <v>0</v>
      </c>
      <c r="F95">
        <v>0</v>
      </c>
      <c r="G95">
        <f t="shared" si="4"/>
        <v>0</v>
      </c>
      <c r="H95">
        <f t="shared" si="5"/>
        <v>0</v>
      </c>
      <c r="I95">
        <f t="shared" si="6"/>
        <v>0</v>
      </c>
      <c r="J95">
        <f t="shared" si="7"/>
        <v>0</v>
      </c>
    </row>
    <row r="96" spans="1:10">
      <c r="A96" s="26" t="s">
        <v>1207</v>
      </c>
      <c r="B96" s="26" t="s">
        <v>1208</v>
      </c>
      <c r="C96" s="28" t="e">
        <f>VLOOKUP(B96,Losses!$E$3:$Y$85,19,0)</f>
        <v>#N/A</v>
      </c>
      <c r="D96" s="28" t="e">
        <f>VLOOKUP(B96,Losses!$E$3:$Y$85,16,0)</f>
        <v>#N/A</v>
      </c>
      <c r="E96">
        <v>0</v>
      </c>
      <c r="F96">
        <v>0</v>
      </c>
      <c r="G96">
        <f t="shared" si="4"/>
        <v>0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>
      <c r="A97" s="26" t="s">
        <v>1209</v>
      </c>
      <c r="B97" s="26" t="s">
        <v>1210</v>
      </c>
      <c r="C97" s="28" t="e">
        <f>VLOOKUP(B97,Losses!$E$3:$Y$85,19,0)</f>
        <v>#N/A</v>
      </c>
      <c r="D97" s="28" t="e">
        <f>VLOOKUP(B97,Losses!$E$3:$Y$85,16,0)</f>
        <v>#N/A</v>
      </c>
      <c r="E97">
        <v>0</v>
      </c>
      <c r="F97">
        <v>0</v>
      </c>
      <c r="G97">
        <f t="shared" si="4"/>
        <v>0</v>
      </c>
      <c r="H97">
        <f t="shared" si="5"/>
        <v>0</v>
      </c>
      <c r="I97">
        <f t="shared" si="6"/>
        <v>0</v>
      </c>
      <c r="J97">
        <f t="shared" si="7"/>
        <v>0</v>
      </c>
    </row>
    <row r="98" spans="1:10">
      <c r="A98" s="26" t="s">
        <v>1211</v>
      </c>
      <c r="B98" s="26" t="s">
        <v>1212</v>
      </c>
      <c r="C98" s="28" t="e">
        <f>VLOOKUP(B98,Losses!$E$3:$Y$85,19,0)</f>
        <v>#N/A</v>
      </c>
      <c r="D98" s="28" t="e">
        <f>VLOOKUP(B98,Losses!$E$3:$Y$85,16,0)</f>
        <v>#N/A</v>
      </c>
      <c r="E98">
        <v>0</v>
      </c>
      <c r="F98">
        <v>0</v>
      </c>
      <c r="G98">
        <f t="shared" si="4"/>
        <v>0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>
      <c r="A99" s="26" t="s">
        <v>1213</v>
      </c>
      <c r="B99" s="26" t="s">
        <v>1214</v>
      </c>
      <c r="C99" s="28" t="e">
        <f>VLOOKUP(B99,Losses!$E$3:$Y$85,19,0)</f>
        <v>#N/A</v>
      </c>
      <c r="D99" s="28" t="e">
        <f>VLOOKUP(B99,Losses!$E$3:$Y$85,16,0)</f>
        <v>#N/A</v>
      </c>
      <c r="E99">
        <v>0</v>
      </c>
      <c r="F99">
        <v>0</v>
      </c>
      <c r="G99">
        <f t="shared" si="4"/>
        <v>0</v>
      </c>
      <c r="H99">
        <f t="shared" si="5"/>
        <v>0</v>
      </c>
      <c r="I99">
        <f t="shared" si="6"/>
        <v>0</v>
      </c>
      <c r="J99">
        <f t="shared" si="7"/>
        <v>0</v>
      </c>
    </row>
    <row r="100" spans="1:10">
      <c r="A100" s="26" t="s">
        <v>1215</v>
      </c>
      <c r="B100" s="26" t="s">
        <v>1216</v>
      </c>
      <c r="C100" s="28" t="e">
        <f>VLOOKUP(B100,Losses!$E$3:$Y$85,19,0)</f>
        <v>#N/A</v>
      </c>
      <c r="D100" s="28" t="e">
        <f>VLOOKUP(B100,Losses!$E$3:$Y$85,16,0)</f>
        <v>#N/A</v>
      </c>
      <c r="E100">
        <v>0</v>
      </c>
      <c r="F100">
        <v>0</v>
      </c>
      <c r="G100">
        <f t="shared" si="4"/>
        <v>0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>
      <c r="A101" s="26" t="s">
        <v>1217</v>
      </c>
      <c r="B101" s="26" t="s">
        <v>1218</v>
      </c>
      <c r="C101" s="28" t="e">
        <f>VLOOKUP(B101,Losses!$E$3:$Y$85,19,0)</f>
        <v>#N/A</v>
      </c>
      <c r="D101" s="28" t="e">
        <f>VLOOKUP(B101,Losses!$E$3:$Y$85,16,0)</f>
        <v>#N/A</v>
      </c>
      <c r="E101">
        <v>0</v>
      </c>
      <c r="F101">
        <v>0</v>
      </c>
      <c r="G101">
        <f t="shared" si="4"/>
        <v>0</v>
      </c>
      <c r="H101">
        <f t="shared" si="5"/>
        <v>0</v>
      </c>
      <c r="I101">
        <f t="shared" si="6"/>
        <v>0</v>
      </c>
      <c r="J101">
        <f t="shared" si="7"/>
        <v>0</v>
      </c>
    </row>
    <row r="102" spans="1:10">
      <c r="A102" s="26" t="s">
        <v>1219</v>
      </c>
      <c r="B102" s="26" t="s">
        <v>1220</v>
      </c>
      <c r="C102" s="28" t="e">
        <f>VLOOKUP(B102,Losses!$E$3:$Y$85,19,0)</f>
        <v>#N/A</v>
      </c>
      <c r="D102" s="28" t="e">
        <f>VLOOKUP(B102,Losses!$E$3:$Y$85,16,0)</f>
        <v>#N/A</v>
      </c>
      <c r="E102">
        <v>0</v>
      </c>
      <c r="F102">
        <v>0</v>
      </c>
      <c r="G102">
        <f t="shared" si="4"/>
        <v>0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>
      <c r="A103" s="26" t="s">
        <v>1221</v>
      </c>
      <c r="B103" s="26" t="s">
        <v>1222</v>
      </c>
      <c r="C103" s="28" t="e">
        <f>VLOOKUP(B103,Losses!$E$3:$Y$85,19,0)</f>
        <v>#N/A</v>
      </c>
      <c r="D103" s="28" t="e">
        <f>VLOOKUP(B103,Losses!$E$3:$Y$85,16,0)</f>
        <v>#N/A</v>
      </c>
      <c r="E103">
        <v>0</v>
      </c>
      <c r="F103">
        <v>0</v>
      </c>
      <c r="G103">
        <f t="shared" si="4"/>
        <v>0</v>
      </c>
      <c r="H103">
        <f t="shared" si="5"/>
        <v>0</v>
      </c>
      <c r="I103">
        <f t="shared" si="6"/>
        <v>0</v>
      </c>
      <c r="J103">
        <f t="shared" si="7"/>
        <v>0</v>
      </c>
    </row>
    <row r="104" spans="1:10">
      <c r="A104" s="26" t="s">
        <v>1223</v>
      </c>
      <c r="B104" s="26" t="s">
        <v>1224</v>
      </c>
      <c r="C104" s="28" t="e">
        <f>VLOOKUP(B104,Losses!$E$3:$Y$85,19,0)</f>
        <v>#N/A</v>
      </c>
      <c r="D104" s="28" t="e">
        <f>VLOOKUP(B104,Losses!$E$3:$Y$85,16,0)</f>
        <v>#N/A</v>
      </c>
      <c r="E104">
        <v>0</v>
      </c>
      <c r="F104">
        <v>0</v>
      </c>
      <c r="G104">
        <f t="shared" si="4"/>
        <v>0</v>
      </c>
      <c r="H104">
        <f t="shared" si="5"/>
        <v>0</v>
      </c>
      <c r="I104">
        <f t="shared" si="6"/>
        <v>0</v>
      </c>
      <c r="J104">
        <f t="shared" si="7"/>
        <v>0</v>
      </c>
    </row>
    <row r="105" spans="1:10">
      <c r="A105" s="26" t="s">
        <v>1225</v>
      </c>
      <c r="B105" s="26" t="s">
        <v>1226</v>
      </c>
      <c r="C105" s="28" t="e">
        <f>VLOOKUP(B105,Losses!$E$3:$Y$85,19,0)</f>
        <v>#N/A</v>
      </c>
      <c r="D105" s="28" t="e">
        <f>VLOOKUP(B105,Losses!$E$3:$Y$85,16,0)</f>
        <v>#N/A</v>
      </c>
      <c r="E105">
        <v>0</v>
      </c>
      <c r="F105">
        <v>0</v>
      </c>
      <c r="G105">
        <f t="shared" si="4"/>
        <v>0</v>
      </c>
      <c r="H105">
        <f t="shared" si="5"/>
        <v>0</v>
      </c>
      <c r="I105">
        <f t="shared" si="6"/>
        <v>0</v>
      </c>
      <c r="J105">
        <f t="shared" si="7"/>
        <v>0</v>
      </c>
    </row>
    <row r="106" spans="1:10">
      <c r="A106" s="26" t="s">
        <v>1227</v>
      </c>
      <c r="B106" s="26" t="s">
        <v>1228</v>
      </c>
      <c r="C106" s="28" t="e">
        <f>VLOOKUP(B106,Losses!$E$3:$Y$85,19,0)</f>
        <v>#N/A</v>
      </c>
      <c r="D106" s="28" t="e">
        <f>VLOOKUP(B106,Losses!$E$3:$Y$85,16,0)</f>
        <v>#N/A</v>
      </c>
      <c r="E106">
        <v>0</v>
      </c>
      <c r="F106">
        <v>0</v>
      </c>
      <c r="G106">
        <f t="shared" si="4"/>
        <v>0</v>
      </c>
      <c r="H106">
        <f t="shared" si="5"/>
        <v>0</v>
      </c>
      <c r="I106">
        <f t="shared" si="6"/>
        <v>0</v>
      </c>
      <c r="J106">
        <f t="shared" si="7"/>
        <v>0</v>
      </c>
    </row>
    <row r="107" spans="1:10">
      <c r="A107" s="26" t="s">
        <v>979</v>
      </c>
      <c r="B107" s="26" t="s">
        <v>980</v>
      </c>
      <c r="C107" s="28" t="e">
        <f>VLOOKUP(B107,Losses!$E$3:$Y$85,19,0)</f>
        <v>#N/A</v>
      </c>
      <c r="D107" s="28" t="e">
        <f>VLOOKUP(B107,Losses!$E$3:$Y$85,16,0)</f>
        <v>#N/A</v>
      </c>
      <c r="E107">
        <v>0</v>
      </c>
      <c r="F107">
        <v>0</v>
      </c>
      <c r="G107">
        <f t="shared" si="4"/>
        <v>0</v>
      </c>
      <c r="H107">
        <f t="shared" si="5"/>
        <v>0</v>
      </c>
      <c r="I107">
        <f t="shared" si="6"/>
        <v>0</v>
      </c>
      <c r="J107">
        <f t="shared" si="7"/>
        <v>0</v>
      </c>
    </row>
    <row r="108" spans="1:10">
      <c r="A108" s="26" t="s">
        <v>1229</v>
      </c>
      <c r="B108" s="26" t="s">
        <v>1230</v>
      </c>
      <c r="C108" s="28" t="e">
        <f>VLOOKUP(B108,Losses!$E$3:$Y$85,19,0)</f>
        <v>#N/A</v>
      </c>
      <c r="D108" s="28" t="e">
        <f>VLOOKUP(B108,Losses!$E$3:$Y$85,16,0)</f>
        <v>#N/A</v>
      </c>
      <c r="E108">
        <v>0</v>
      </c>
      <c r="F108">
        <v>0</v>
      </c>
      <c r="G108">
        <f t="shared" si="4"/>
        <v>0</v>
      </c>
      <c r="H108">
        <f t="shared" si="5"/>
        <v>0</v>
      </c>
      <c r="I108">
        <f t="shared" si="6"/>
        <v>0</v>
      </c>
      <c r="J108">
        <f t="shared" si="7"/>
        <v>0</v>
      </c>
    </row>
    <row r="109" spans="1:10">
      <c r="A109" s="26" t="s">
        <v>1231</v>
      </c>
      <c r="B109" s="26" t="s">
        <v>1232</v>
      </c>
      <c r="C109" s="28" t="e">
        <f>VLOOKUP(B109,Losses!$E$3:$Y$85,19,0)</f>
        <v>#N/A</v>
      </c>
      <c r="D109" s="28" t="e">
        <f>VLOOKUP(B109,Losses!$E$3:$Y$85,16,0)</f>
        <v>#N/A</v>
      </c>
      <c r="E109">
        <v>0</v>
      </c>
      <c r="F109">
        <v>0</v>
      </c>
      <c r="G109">
        <f t="shared" si="4"/>
        <v>0</v>
      </c>
      <c r="H109">
        <f t="shared" si="5"/>
        <v>0</v>
      </c>
      <c r="I109">
        <f t="shared" si="6"/>
        <v>0</v>
      </c>
      <c r="J109">
        <f t="shared" si="7"/>
        <v>0</v>
      </c>
    </row>
    <row r="110" spans="1:10">
      <c r="A110" s="26" t="s">
        <v>987</v>
      </c>
      <c r="B110" s="26" t="s">
        <v>657</v>
      </c>
      <c r="C110" s="28">
        <f>VLOOKUP(B110,Losses!$E$3:$Y$85,19,0)</f>
        <v>0</v>
      </c>
      <c r="D110" s="28">
        <f>VLOOKUP(B110,Losses!$E$3:$Y$85,16,0)</f>
        <v>4678.532048422574</v>
      </c>
      <c r="E110">
        <v>813.75247656211229</v>
      </c>
      <c r="F110">
        <v>2064.7874707481797</v>
      </c>
      <c r="G110">
        <f t="shared" si="4"/>
        <v>814</v>
      </c>
      <c r="H110">
        <f t="shared" si="5"/>
        <v>2065</v>
      </c>
      <c r="I110">
        <f t="shared" si="6"/>
        <v>4678.532048422574</v>
      </c>
      <c r="J110">
        <f t="shared" si="7"/>
        <v>4679</v>
      </c>
    </row>
    <row r="111" spans="1:10">
      <c r="A111" s="26" t="s">
        <v>983</v>
      </c>
      <c r="B111" s="26" t="s">
        <v>984</v>
      </c>
      <c r="C111" s="28">
        <f>VLOOKUP(B111,Losses!$E$3:$Y$85,19,0)</f>
        <v>12863</v>
      </c>
      <c r="D111" s="28">
        <f>VLOOKUP(B111,Losses!$E$3:$Y$85,16,0)</f>
        <v>5134.1556895161721</v>
      </c>
      <c r="E111">
        <v>876.64282364195674</v>
      </c>
      <c r="F111">
        <v>2275.9533499854697</v>
      </c>
      <c r="G111">
        <f t="shared" si="4"/>
        <v>877</v>
      </c>
      <c r="H111">
        <f t="shared" si="5"/>
        <v>2276</v>
      </c>
      <c r="I111">
        <f t="shared" si="6"/>
        <v>5134.1556895161721</v>
      </c>
      <c r="J111">
        <f t="shared" si="7"/>
        <v>5134</v>
      </c>
    </row>
    <row r="112" spans="1:10">
      <c r="A112" s="26" t="s">
        <v>989</v>
      </c>
      <c r="B112" s="26" t="s">
        <v>618</v>
      </c>
      <c r="C112" s="28" t="e">
        <f>VLOOKUP(B112,Losses!$E$3:$Y$85,19,0)</f>
        <v>#N/A</v>
      </c>
      <c r="D112" s="28" t="e">
        <f>VLOOKUP(B112,Losses!$E$3:$Y$85,16,0)</f>
        <v>#N/A</v>
      </c>
      <c r="E112">
        <v>0</v>
      </c>
      <c r="F112">
        <v>0</v>
      </c>
      <c r="G112">
        <f t="shared" si="4"/>
        <v>0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>
      <c r="A113" s="26" t="s">
        <v>991</v>
      </c>
      <c r="B113" s="26" t="s">
        <v>650</v>
      </c>
      <c r="C113" s="28">
        <f>VLOOKUP(B113,Losses!$E$3:$Y$85,19,0)</f>
        <v>3295</v>
      </c>
      <c r="D113" s="28">
        <f>VLOOKUP(B113,Losses!$E$3:$Y$85,16,0)</f>
        <v>9436.5780104602727</v>
      </c>
      <c r="E113">
        <v>1544.8066749788441</v>
      </c>
      <c r="F113">
        <v>4269.9780456128583</v>
      </c>
      <c r="G113">
        <f t="shared" si="4"/>
        <v>1545</v>
      </c>
      <c r="H113">
        <f t="shared" si="5"/>
        <v>4270</v>
      </c>
      <c r="I113">
        <f t="shared" si="6"/>
        <v>9436.5780104602727</v>
      </c>
      <c r="J113">
        <f t="shared" si="7"/>
        <v>9437</v>
      </c>
    </row>
    <row r="114" spans="1:10">
      <c r="A114" s="26" t="s">
        <v>994</v>
      </c>
      <c r="B114" s="26" t="s">
        <v>682</v>
      </c>
      <c r="C114" s="28">
        <f>VLOOKUP(B114,Losses!$E$3:$Y$85,19,0)</f>
        <v>0</v>
      </c>
      <c r="D114" s="28">
        <f>VLOOKUP(B114,Losses!$E$3:$Y$85,16,0)</f>
        <v>6041.6306464959316</v>
      </c>
      <c r="E114">
        <v>724</v>
      </c>
      <c r="F114">
        <v>2696.5367655354262</v>
      </c>
      <c r="G114">
        <f t="shared" si="4"/>
        <v>724</v>
      </c>
      <c r="H114">
        <f t="shared" si="5"/>
        <v>2697</v>
      </c>
      <c r="I114">
        <f t="shared" si="6"/>
        <v>6041.6306464959316</v>
      </c>
      <c r="J114">
        <f t="shared" si="7"/>
        <v>6042</v>
      </c>
    </row>
    <row r="115" spans="1:10">
      <c r="A115" s="26" t="s">
        <v>996</v>
      </c>
      <c r="B115" s="26" t="s">
        <v>684</v>
      </c>
      <c r="C115" s="28">
        <f>VLOOKUP(B115,Losses!$E$3:$Y$85,19,0)</f>
        <v>626</v>
      </c>
      <c r="D115" s="28">
        <f>VLOOKUP(B115,Losses!$E$3:$Y$85,16,0)</f>
        <v>8003.3203321108722</v>
      </c>
      <c r="E115">
        <v>1369.1331397709614</v>
      </c>
      <c r="F115">
        <v>3605.7124313532281</v>
      </c>
      <c r="G115">
        <f t="shared" si="4"/>
        <v>1369</v>
      </c>
      <c r="H115">
        <f t="shared" si="5"/>
        <v>3606</v>
      </c>
      <c r="I115">
        <f t="shared" si="6"/>
        <v>8003.3203321108722</v>
      </c>
      <c r="J115">
        <f t="shared" si="7"/>
        <v>8003</v>
      </c>
    </row>
    <row r="116" spans="1:10">
      <c r="A116" s="26" t="s">
        <v>998</v>
      </c>
      <c r="B116" s="26" t="s">
        <v>679</v>
      </c>
      <c r="C116" s="28">
        <f>VLOOKUP(B116,Losses!$E$3:$Y$85,19,0)</f>
        <v>0</v>
      </c>
      <c r="D116" s="28">
        <f>VLOOKUP(B116,Losses!$E$3:$Y$85,16,0)</f>
        <v>4873.9976955452639</v>
      </c>
      <c r="E116">
        <v>841.26992405001442</v>
      </c>
      <c r="F116">
        <v>2155.3790720449824</v>
      </c>
      <c r="G116">
        <f t="shared" si="4"/>
        <v>841</v>
      </c>
      <c r="H116">
        <f t="shared" si="5"/>
        <v>2155</v>
      </c>
      <c r="I116">
        <f t="shared" si="6"/>
        <v>4873.9976955452639</v>
      </c>
      <c r="J116">
        <f t="shared" si="7"/>
        <v>4874</v>
      </c>
    </row>
    <row r="117" spans="1:10">
      <c r="A117" s="26" t="s">
        <v>1000</v>
      </c>
      <c r="B117" s="26" t="s">
        <v>603</v>
      </c>
      <c r="C117" s="28">
        <f>VLOOKUP(B117,Losses!$E$3:$Y$85,19,0)</f>
        <v>1600</v>
      </c>
      <c r="D117" s="28">
        <f>VLOOKUP(B117,Losses!$E$3:$Y$85,16,0)</f>
        <v>4213.1369062471931</v>
      </c>
      <c r="E117">
        <v>731.54769020940944</v>
      </c>
      <c r="F117">
        <v>1849.0928370054155</v>
      </c>
      <c r="G117">
        <f t="shared" si="4"/>
        <v>732</v>
      </c>
      <c r="H117">
        <f t="shared" si="5"/>
        <v>1849</v>
      </c>
      <c r="I117">
        <f t="shared" si="6"/>
        <v>4213.1369062471931</v>
      </c>
      <c r="J117">
        <f t="shared" si="7"/>
        <v>4213</v>
      </c>
    </row>
    <row r="118" spans="1:10">
      <c r="A118" s="26" t="s">
        <v>1002</v>
      </c>
      <c r="B118" s="26" t="s">
        <v>1003</v>
      </c>
      <c r="C118" s="28" t="e">
        <f>VLOOKUP(B118,Losses!$E$3:$Y$85,19,0)</f>
        <v>#N/A</v>
      </c>
      <c r="D118" s="28" t="e">
        <f>VLOOKUP(B118,Losses!$E$3:$Y$85,16,0)</f>
        <v>#N/A</v>
      </c>
      <c r="E118">
        <v>0</v>
      </c>
      <c r="F118">
        <v>0</v>
      </c>
      <c r="G118">
        <f t="shared" si="4"/>
        <v>0</v>
      </c>
      <c r="H118">
        <f t="shared" si="5"/>
        <v>0</v>
      </c>
      <c r="I118">
        <f t="shared" si="6"/>
        <v>0</v>
      </c>
      <c r="J118">
        <f t="shared" si="7"/>
        <v>0</v>
      </c>
    </row>
    <row r="119" spans="1:10">
      <c r="A119" s="26" t="s">
        <v>1005</v>
      </c>
      <c r="B119" s="26" t="s">
        <v>1006</v>
      </c>
      <c r="C119" s="28" t="e">
        <f>VLOOKUP(B119,Losses!$E$3:$Y$85,19,0)</f>
        <v>#N/A</v>
      </c>
      <c r="D119" s="28" t="e">
        <f>VLOOKUP(B119,Losses!$E$3:$Y$85,16,0)</f>
        <v>#N/A</v>
      </c>
      <c r="E119">
        <v>0</v>
      </c>
      <c r="F119">
        <v>0</v>
      </c>
      <c r="G119">
        <f t="shared" si="4"/>
        <v>0</v>
      </c>
      <c r="H119">
        <f t="shared" si="5"/>
        <v>0</v>
      </c>
      <c r="I119">
        <f t="shared" si="6"/>
        <v>0</v>
      </c>
      <c r="J119">
        <f t="shared" si="7"/>
        <v>0</v>
      </c>
    </row>
    <row r="120" spans="1:10">
      <c r="A120" s="26" t="s">
        <v>1007</v>
      </c>
      <c r="B120" s="26" t="s">
        <v>622</v>
      </c>
      <c r="C120" s="28">
        <f>VLOOKUP(B120,Losses!$E$3:$Y$85,19,0)</f>
        <v>0</v>
      </c>
      <c r="D120" s="28">
        <f>VLOOKUP(B120,Losses!$E$3:$Y$85,16,0)</f>
        <v>-193</v>
      </c>
      <c r="E120">
        <v>724</v>
      </c>
      <c r="F120">
        <v>1841</v>
      </c>
      <c r="G120">
        <f t="shared" si="4"/>
        <v>724</v>
      </c>
      <c r="H120">
        <f t="shared" si="5"/>
        <v>1841</v>
      </c>
      <c r="I120">
        <f t="shared" si="6"/>
        <v>-193</v>
      </c>
      <c r="J120">
        <v>4177</v>
      </c>
    </row>
    <row r="121" spans="1:10">
      <c r="A121" s="26" t="s">
        <v>1064</v>
      </c>
      <c r="B121" s="26" t="s">
        <v>672</v>
      </c>
      <c r="C121" s="28" t="e">
        <f>VLOOKUP(B121,Losses!$E$3:$Y$85,19,0)</f>
        <v>#N/A</v>
      </c>
      <c r="D121" s="28" t="e">
        <f>VLOOKUP(B121,Losses!$E$3:$Y$85,16,0)</f>
        <v>#N/A</v>
      </c>
      <c r="E121">
        <v>0</v>
      </c>
      <c r="F121">
        <v>0</v>
      </c>
      <c r="G121">
        <f t="shared" si="4"/>
        <v>0</v>
      </c>
      <c r="H121">
        <f t="shared" si="5"/>
        <v>0</v>
      </c>
      <c r="I121">
        <f t="shared" si="6"/>
        <v>0</v>
      </c>
      <c r="J121">
        <f t="shared" si="7"/>
        <v>0</v>
      </c>
    </row>
    <row r="122" spans="1:10">
      <c r="A122" s="26" t="s">
        <v>1066</v>
      </c>
      <c r="B122" s="26" t="s">
        <v>624</v>
      </c>
      <c r="C122" s="28" t="e">
        <f>VLOOKUP(B122,Losses!$E$3:$Y$85,19,0)</f>
        <v>#N/A</v>
      </c>
      <c r="D122" s="28" t="e">
        <f>VLOOKUP(B122,Losses!$E$3:$Y$85,16,0)</f>
        <v>#N/A</v>
      </c>
      <c r="E122">
        <v>0</v>
      </c>
      <c r="F122">
        <v>0</v>
      </c>
      <c r="G122">
        <f t="shared" si="4"/>
        <v>0</v>
      </c>
      <c r="H122">
        <f t="shared" si="5"/>
        <v>0</v>
      </c>
      <c r="I122">
        <f t="shared" si="6"/>
        <v>0</v>
      </c>
      <c r="J122">
        <f t="shared" si="7"/>
        <v>0</v>
      </c>
    </row>
    <row r="123" spans="1:10">
      <c r="A123" s="26" t="s">
        <v>1024</v>
      </c>
      <c r="B123" s="26" t="s">
        <v>615</v>
      </c>
      <c r="C123" s="28" t="e">
        <f>VLOOKUP(B123,Losses!$E$3:$Y$85,19,0)</f>
        <v>#N/A</v>
      </c>
      <c r="D123" s="28" t="e">
        <f>VLOOKUP(B123,Losses!$E$3:$Y$85,16,0)</f>
        <v>#N/A</v>
      </c>
      <c r="E123">
        <v>0</v>
      </c>
      <c r="F123">
        <v>0</v>
      </c>
      <c r="G123">
        <f t="shared" si="4"/>
        <v>0</v>
      </c>
      <c r="H123">
        <f t="shared" si="5"/>
        <v>0</v>
      </c>
      <c r="I123">
        <f t="shared" si="6"/>
        <v>0</v>
      </c>
      <c r="J123">
        <f t="shared" si="7"/>
        <v>0</v>
      </c>
    </row>
    <row r="124" spans="1:10">
      <c r="A124" s="26" t="s">
        <v>1027</v>
      </c>
      <c r="B124" s="26" t="s">
        <v>563</v>
      </c>
      <c r="C124" s="28">
        <f>VLOOKUP(B124,Losses!$E$3:$Y$85,19,0)</f>
        <v>0</v>
      </c>
      <c r="D124" s="28">
        <f>VLOOKUP(B124,Losses!$E$3:$Y$85,16,0)</f>
        <v>-193</v>
      </c>
      <c r="E124">
        <v>724</v>
      </c>
      <c r="F124">
        <v>1841</v>
      </c>
      <c r="G124">
        <f t="shared" si="4"/>
        <v>724</v>
      </c>
      <c r="H124">
        <f t="shared" si="5"/>
        <v>1841</v>
      </c>
      <c r="I124">
        <f t="shared" si="6"/>
        <v>-193</v>
      </c>
      <c r="J124">
        <v>4177</v>
      </c>
    </row>
    <row r="125" spans="1:10">
      <c r="A125" s="26" t="s">
        <v>1031</v>
      </c>
      <c r="B125" s="26" t="s">
        <v>638</v>
      </c>
      <c r="C125" s="28">
        <f>VLOOKUP(B125,Losses!$E$3:$Y$85,19,0)</f>
        <v>0</v>
      </c>
      <c r="D125" s="28">
        <f>VLOOKUP(B125,Losses!$E$3:$Y$85,16,0)</f>
        <v>2139.1759519273355</v>
      </c>
      <c r="E125">
        <v>389.57230246981499</v>
      </c>
      <c r="F125">
        <v>887.88330149583203</v>
      </c>
      <c r="G125">
        <f t="shared" si="4"/>
        <v>390</v>
      </c>
      <c r="H125">
        <f t="shared" si="5"/>
        <v>888</v>
      </c>
      <c r="I125">
        <f t="shared" si="6"/>
        <v>2139.1759519273355</v>
      </c>
      <c r="J125">
        <f t="shared" si="7"/>
        <v>2139</v>
      </c>
    </row>
    <row r="126" spans="1:10">
      <c r="A126" s="26" t="s">
        <v>1033</v>
      </c>
      <c r="B126" s="26" t="s">
        <v>1034</v>
      </c>
      <c r="C126" s="28" t="e">
        <f>VLOOKUP(B126,Losses!$E$3:$Y$85,19,0)</f>
        <v>#N/A</v>
      </c>
      <c r="D126" s="28" t="e">
        <f>VLOOKUP(B126,Losses!$E$3:$Y$85,16,0)</f>
        <v>#N/A</v>
      </c>
      <c r="E126">
        <v>0</v>
      </c>
      <c r="F126">
        <v>0</v>
      </c>
      <c r="G126">
        <f t="shared" si="4"/>
        <v>0</v>
      </c>
      <c r="H126">
        <f t="shared" si="5"/>
        <v>0</v>
      </c>
      <c r="I126">
        <f t="shared" si="6"/>
        <v>0</v>
      </c>
      <c r="J126">
        <f t="shared" si="7"/>
        <v>0</v>
      </c>
    </row>
    <row r="127" spans="1:10">
      <c r="A127" s="26" t="s">
        <v>1082</v>
      </c>
      <c r="B127" s="26" t="s">
        <v>1083</v>
      </c>
      <c r="C127" s="28" t="e">
        <f>VLOOKUP(B127,Losses!$E$3:$Y$85,19,0)</f>
        <v>#N/A</v>
      </c>
      <c r="D127" s="28" t="e">
        <f>VLOOKUP(B127,Losses!$E$3:$Y$85,16,0)</f>
        <v>#N/A</v>
      </c>
      <c r="E127">
        <v>0</v>
      </c>
      <c r="F127">
        <v>0</v>
      </c>
      <c r="G127">
        <f t="shared" si="4"/>
        <v>0</v>
      </c>
      <c r="H127">
        <f t="shared" si="5"/>
        <v>0</v>
      </c>
      <c r="I127">
        <f t="shared" si="6"/>
        <v>0</v>
      </c>
      <c r="J127">
        <f t="shared" si="7"/>
        <v>0</v>
      </c>
    </row>
    <row r="128" spans="1:10">
      <c r="A128" s="26" t="s">
        <v>1036</v>
      </c>
      <c r="B128" s="26" t="s">
        <v>620</v>
      </c>
      <c r="C128" s="28" t="e">
        <f>VLOOKUP(B128,Losses!$E$3:$Y$85,19,0)</f>
        <v>#N/A</v>
      </c>
      <c r="D128" s="28" t="e">
        <f>VLOOKUP(B128,Losses!$E$3:$Y$85,16,0)</f>
        <v>#N/A</v>
      </c>
      <c r="E128">
        <v>0</v>
      </c>
      <c r="F128">
        <v>0</v>
      </c>
      <c r="G128">
        <f t="shared" si="4"/>
        <v>0</v>
      </c>
      <c r="H128">
        <f t="shared" si="5"/>
        <v>0</v>
      </c>
      <c r="I128">
        <f t="shared" si="6"/>
        <v>0</v>
      </c>
      <c r="J128">
        <f t="shared" si="7"/>
        <v>0</v>
      </c>
    </row>
    <row r="129" spans="1:10">
      <c r="A129" s="26" t="s">
        <v>1038</v>
      </c>
      <c r="B129" s="26" t="s">
        <v>655</v>
      </c>
      <c r="C129" s="28" t="e">
        <f>VLOOKUP(B129,Losses!$E$3:$Y$85,19,0)</f>
        <v>#N/A</v>
      </c>
      <c r="D129" s="28" t="e">
        <f>VLOOKUP(B129,Losses!$E$3:$Y$85,16,0)</f>
        <v>#N/A</v>
      </c>
      <c r="E129">
        <v>0</v>
      </c>
      <c r="F129">
        <v>0</v>
      </c>
      <c r="G129">
        <f t="shared" si="4"/>
        <v>0</v>
      </c>
      <c r="H129">
        <f t="shared" si="5"/>
        <v>0</v>
      </c>
      <c r="I129">
        <f t="shared" si="6"/>
        <v>0</v>
      </c>
      <c r="J129">
        <f t="shared" si="7"/>
        <v>0</v>
      </c>
    </row>
    <row r="130" spans="1:10">
      <c r="A130" s="26" t="s">
        <v>1042</v>
      </c>
      <c r="B130" s="26" t="s">
        <v>640</v>
      </c>
      <c r="C130" s="28">
        <f>VLOOKUP(B130,Losses!$E$3:$Y$85,19,0)</f>
        <v>0</v>
      </c>
      <c r="D130" s="28">
        <f>VLOOKUP(B130,Losses!$E$3:$Y$85,16,0)</f>
        <v>5407.5520788998947</v>
      </c>
      <c r="E130">
        <v>898.45787901121457</v>
      </c>
      <c r="F130">
        <v>2402.6631686549854</v>
      </c>
      <c r="G130">
        <f t="shared" si="4"/>
        <v>898</v>
      </c>
      <c r="H130">
        <f t="shared" si="5"/>
        <v>2403</v>
      </c>
      <c r="I130">
        <f t="shared" si="6"/>
        <v>5407.5520788998947</v>
      </c>
      <c r="J130">
        <f t="shared" si="7"/>
        <v>5408</v>
      </c>
    </row>
    <row r="131" spans="1:10">
      <c r="A131" s="26" t="s">
        <v>1040</v>
      </c>
      <c r="B131" s="26" t="s">
        <v>661</v>
      </c>
      <c r="C131" s="28">
        <f>VLOOKUP(B131,Losses!$E$3:$Y$85,19,0)</f>
        <v>0</v>
      </c>
      <c r="D131" s="28">
        <f>VLOOKUP(B131,Losses!$E$3:$Y$85,16,0)</f>
        <v>8170.8200649650407</v>
      </c>
      <c r="E131">
        <v>724</v>
      </c>
      <c r="F131">
        <v>3683.3427937182382</v>
      </c>
      <c r="G131">
        <f t="shared" si="4"/>
        <v>724</v>
      </c>
      <c r="H131">
        <f t="shared" si="5"/>
        <v>3683</v>
      </c>
      <c r="I131">
        <f t="shared" si="6"/>
        <v>8170.8200649650407</v>
      </c>
      <c r="J131">
        <f t="shared" si="7"/>
        <v>8171</v>
      </c>
    </row>
    <row r="132" spans="1:10">
      <c r="A132" s="26" t="s">
        <v>1044</v>
      </c>
      <c r="B132" s="26" t="s">
        <v>648</v>
      </c>
      <c r="C132" s="28" t="e">
        <f>VLOOKUP(B132,Losses!$E$3:$Y$85,19,0)</f>
        <v>#N/A</v>
      </c>
      <c r="D132" s="28" t="e">
        <f>VLOOKUP(B132,Losses!$E$3:$Y$85,16,0)</f>
        <v>#N/A</v>
      </c>
      <c r="E132">
        <v>0</v>
      </c>
      <c r="F132">
        <v>0</v>
      </c>
      <c r="G132">
        <f t="shared" ref="G132:G195" si="8">ROUND(E132,0)</f>
        <v>0</v>
      </c>
      <c r="H132">
        <f t="shared" ref="H132:H195" si="9">ROUND(F132,0)</f>
        <v>0</v>
      </c>
      <c r="I132">
        <f t="shared" ref="I132:I195" si="10">IF(H132=0,0,D132)</f>
        <v>0</v>
      </c>
      <c r="J132">
        <f t="shared" ref="J132:J195" si="11">ROUND(I132,0)</f>
        <v>0</v>
      </c>
    </row>
    <row r="133" spans="1:10">
      <c r="A133" s="26" t="s">
        <v>1046</v>
      </c>
      <c r="B133" s="26" t="s">
        <v>1047</v>
      </c>
      <c r="C133" s="28" t="e">
        <f>VLOOKUP(B133,Losses!$E$3:$Y$85,19,0)</f>
        <v>#N/A</v>
      </c>
      <c r="D133" s="28" t="e">
        <f>VLOOKUP(B133,Losses!$E$3:$Y$85,16,0)</f>
        <v>#N/A</v>
      </c>
      <c r="E133">
        <v>0</v>
      </c>
      <c r="F133">
        <v>0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0</v>
      </c>
    </row>
    <row r="134" spans="1:10">
      <c r="A134" s="26" t="s">
        <v>1048</v>
      </c>
      <c r="B134" s="26" t="s">
        <v>1049</v>
      </c>
      <c r="C134" s="28" t="e">
        <f>VLOOKUP(B134,Losses!$E$3:$Y$85,19,0)</f>
        <v>#N/A</v>
      </c>
      <c r="D134" s="28" t="e">
        <f>VLOOKUP(B134,Losses!$E$3:$Y$85,16,0)</f>
        <v>#N/A</v>
      </c>
      <c r="E134">
        <v>0</v>
      </c>
      <c r="F134">
        <v>0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>
      <c r="A135" s="26" t="s">
        <v>1050</v>
      </c>
      <c r="B135" s="26" t="s">
        <v>1051</v>
      </c>
      <c r="C135" s="28" t="e">
        <f>VLOOKUP(B135,Losses!$E$3:$Y$85,19,0)</f>
        <v>#N/A</v>
      </c>
      <c r="D135" s="28" t="e">
        <f>VLOOKUP(B135,Losses!$E$3:$Y$85,16,0)</f>
        <v>#N/A</v>
      </c>
      <c r="E135">
        <v>0</v>
      </c>
      <c r="F135">
        <v>0</v>
      </c>
      <c r="G135">
        <f t="shared" si="8"/>
        <v>0</v>
      </c>
      <c r="H135">
        <f t="shared" si="9"/>
        <v>0</v>
      </c>
      <c r="I135">
        <f t="shared" si="10"/>
        <v>0</v>
      </c>
      <c r="J135">
        <f t="shared" si="11"/>
        <v>0</v>
      </c>
    </row>
    <row r="136" spans="1:10">
      <c r="A136" s="26" t="s">
        <v>1052</v>
      </c>
      <c r="B136" s="26" t="s">
        <v>627</v>
      </c>
      <c r="C136" s="28">
        <f>VLOOKUP(B136,Losses!$E$3:$Y$85,19,0)</f>
        <v>0</v>
      </c>
      <c r="D136" s="28">
        <f>VLOOKUP(B136,Losses!$E$3:$Y$85,16,0)</f>
        <v>-193</v>
      </c>
      <c r="E136">
        <v>724</v>
      </c>
      <c r="F136">
        <v>1841</v>
      </c>
      <c r="G136">
        <f t="shared" si="8"/>
        <v>724</v>
      </c>
      <c r="H136">
        <f t="shared" si="9"/>
        <v>1841</v>
      </c>
      <c r="I136">
        <f t="shared" si="10"/>
        <v>-193</v>
      </c>
      <c r="J136">
        <v>4177</v>
      </c>
    </row>
    <row r="137" spans="1:10">
      <c r="A137" s="26" t="s">
        <v>1054</v>
      </c>
      <c r="B137" s="26" t="s">
        <v>626</v>
      </c>
      <c r="C137" s="28">
        <f>VLOOKUP(B137,Losses!$E$3:$Y$85,19,0)</f>
        <v>222</v>
      </c>
      <c r="D137" s="28">
        <f>VLOOKUP(B137,Losses!$E$3:$Y$85,16,0)</f>
        <v>2434.6913978907301</v>
      </c>
      <c r="E137">
        <v>438.93591613893642</v>
      </c>
      <c r="F137">
        <v>1024.8445417538655</v>
      </c>
      <c r="G137">
        <f t="shared" si="8"/>
        <v>439</v>
      </c>
      <c r="H137">
        <f t="shared" si="9"/>
        <v>1025</v>
      </c>
      <c r="I137">
        <f t="shared" si="10"/>
        <v>2434.6913978907301</v>
      </c>
      <c r="J137">
        <f t="shared" si="11"/>
        <v>2435</v>
      </c>
    </row>
    <row r="138" spans="1:10">
      <c r="A138" s="26" t="s">
        <v>1056</v>
      </c>
      <c r="B138" s="26" t="s">
        <v>609</v>
      </c>
      <c r="C138" s="28">
        <f>VLOOKUP(B138,Losses!$E$3:$Y$85,19,0)</f>
        <v>0</v>
      </c>
      <c r="D138" s="28">
        <f>VLOOKUP(B138,Losses!$E$3:$Y$85,16,0)</f>
        <v>5220.6338327496087</v>
      </c>
      <c r="E138">
        <v>887.48103388507627</v>
      </c>
      <c r="F138">
        <v>2316.0329935853192</v>
      </c>
      <c r="G138">
        <f t="shared" si="8"/>
        <v>887</v>
      </c>
      <c r="H138">
        <f t="shared" si="9"/>
        <v>2316</v>
      </c>
      <c r="I138">
        <f t="shared" si="10"/>
        <v>5220.6338327496087</v>
      </c>
      <c r="J138">
        <f t="shared" si="11"/>
        <v>5221</v>
      </c>
    </row>
    <row r="139" spans="1:10">
      <c r="A139" s="26" t="s">
        <v>1058</v>
      </c>
      <c r="B139" s="26" t="s">
        <v>660</v>
      </c>
      <c r="C139" s="28" t="e">
        <f>VLOOKUP(B139,Losses!$E$3:$Y$85,19,0)</f>
        <v>#N/A</v>
      </c>
      <c r="D139" s="28" t="e">
        <f>VLOOKUP(B139,Losses!$E$3:$Y$85,16,0)</f>
        <v>#N/A</v>
      </c>
      <c r="E139">
        <v>0</v>
      </c>
      <c r="F139">
        <v>0</v>
      </c>
      <c r="G139">
        <f t="shared" si="8"/>
        <v>0</v>
      </c>
      <c r="H139">
        <f t="shared" si="9"/>
        <v>0</v>
      </c>
      <c r="I139">
        <f t="shared" si="10"/>
        <v>0</v>
      </c>
      <c r="J139">
        <f t="shared" si="11"/>
        <v>0</v>
      </c>
    </row>
    <row r="140" spans="1:10">
      <c r="A140" s="26" t="s">
        <v>1062</v>
      </c>
      <c r="B140" s="26" t="s">
        <v>623</v>
      </c>
      <c r="C140" s="28">
        <f>VLOOKUP(B140,Losses!$E$3:$Y$85,19,0)</f>
        <v>0</v>
      </c>
      <c r="D140" s="28">
        <f>VLOOKUP(B140,Losses!$E$3:$Y$85,16,0)</f>
        <v>-193</v>
      </c>
      <c r="E140">
        <v>724</v>
      </c>
      <c r="F140">
        <v>1841</v>
      </c>
      <c r="G140">
        <f t="shared" si="8"/>
        <v>724</v>
      </c>
      <c r="H140">
        <f t="shared" si="9"/>
        <v>1841</v>
      </c>
      <c r="I140">
        <f t="shared" si="10"/>
        <v>-193</v>
      </c>
      <c r="J140">
        <v>4177</v>
      </c>
    </row>
    <row r="141" spans="1:10">
      <c r="A141" s="26" t="s">
        <v>1060</v>
      </c>
      <c r="B141" s="26" t="s">
        <v>523</v>
      </c>
      <c r="C141" s="28" t="e">
        <f>VLOOKUP(B141,Losses!$E$3:$Y$85,19,0)</f>
        <v>#N/A</v>
      </c>
      <c r="D141" s="28" t="e">
        <f>VLOOKUP(B141,Losses!$E$3:$Y$85,16,0)</f>
        <v>#N/A</v>
      </c>
      <c r="E141">
        <v>0</v>
      </c>
      <c r="F141">
        <v>0</v>
      </c>
      <c r="G141">
        <f t="shared" si="8"/>
        <v>0</v>
      </c>
      <c r="H141">
        <f t="shared" si="9"/>
        <v>0</v>
      </c>
      <c r="I141">
        <f t="shared" si="10"/>
        <v>0</v>
      </c>
      <c r="J141">
        <f t="shared" si="11"/>
        <v>0</v>
      </c>
    </row>
    <row r="142" spans="1:10">
      <c r="A142" s="26" t="s">
        <v>1068</v>
      </c>
      <c r="B142" s="26" t="s">
        <v>673</v>
      </c>
      <c r="C142" s="28">
        <f>VLOOKUP(B142,Losses!$E$3:$Y$85,19,0)</f>
        <v>0</v>
      </c>
      <c r="D142" s="28">
        <f>VLOOKUP(B142,Losses!$E$3:$Y$85,16,0)</f>
        <v>3845.5745644427107</v>
      </c>
      <c r="E142">
        <v>670.52158324170068</v>
      </c>
      <c r="F142">
        <v>1678.7403397219914</v>
      </c>
      <c r="G142">
        <f t="shared" si="8"/>
        <v>671</v>
      </c>
      <c r="H142">
        <f t="shared" si="9"/>
        <v>1679</v>
      </c>
      <c r="I142">
        <f t="shared" si="10"/>
        <v>3845.5745644427107</v>
      </c>
      <c r="J142">
        <f t="shared" si="11"/>
        <v>3846</v>
      </c>
    </row>
    <row r="143" spans="1:10">
      <c r="A143" s="26" t="s">
        <v>1072</v>
      </c>
      <c r="B143" s="26" t="s">
        <v>628</v>
      </c>
      <c r="C143" s="28">
        <f>VLOOKUP(B143,Losses!$E$3:$Y$85,19,0)</f>
        <v>0</v>
      </c>
      <c r="D143" s="28">
        <f>VLOOKUP(B143,Losses!$E$3:$Y$85,16,0)</f>
        <v>-193</v>
      </c>
      <c r="E143">
        <v>724</v>
      </c>
      <c r="F143">
        <v>1841</v>
      </c>
      <c r="G143">
        <f t="shared" si="8"/>
        <v>724</v>
      </c>
      <c r="H143">
        <f t="shared" si="9"/>
        <v>1841</v>
      </c>
      <c r="I143">
        <f t="shared" si="10"/>
        <v>-193</v>
      </c>
      <c r="J143">
        <v>4177</v>
      </c>
    </row>
    <row r="144" spans="1:10">
      <c r="A144" s="26" t="s">
        <v>1074</v>
      </c>
      <c r="B144" s="26" t="s">
        <v>649</v>
      </c>
      <c r="C144" s="28">
        <f>VLOOKUP(B144,Losses!$E$3:$Y$85,19,0)</f>
        <v>0</v>
      </c>
      <c r="D144" s="28">
        <f>VLOOKUP(B144,Losses!$E$3:$Y$85,16,0)</f>
        <v>-193</v>
      </c>
      <c r="E144">
        <v>724</v>
      </c>
      <c r="F144">
        <v>1841</v>
      </c>
      <c r="G144">
        <f t="shared" si="8"/>
        <v>724</v>
      </c>
      <c r="H144">
        <f t="shared" si="9"/>
        <v>1841</v>
      </c>
      <c r="I144">
        <f t="shared" si="10"/>
        <v>-193</v>
      </c>
      <c r="J144">
        <v>4177</v>
      </c>
    </row>
    <row r="145" spans="1:10">
      <c r="A145" s="26" t="s">
        <v>1076</v>
      </c>
      <c r="B145" s="26" t="s">
        <v>671</v>
      </c>
      <c r="C145" s="28" t="e">
        <f>VLOOKUP(B145,Losses!$E$3:$Y$85,19,0)</f>
        <v>#N/A</v>
      </c>
      <c r="D145" s="28" t="e">
        <f>VLOOKUP(B145,Losses!$E$3:$Y$85,16,0)</f>
        <v>#N/A</v>
      </c>
      <c r="E145">
        <v>0</v>
      </c>
      <c r="F145">
        <v>0</v>
      </c>
      <c r="G145">
        <f t="shared" si="8"/>
        <v>0</v>
      </c>
      <c r="H145">
        <f t="shared" si="9"/>
        <v>0</v>
      </c>
      <c r="I145">
        <f t="shared" si="10"/>
        <v>0</v>
      </c>
      <c r="J145">
        <f t="shared" si="11"/>
        <v>0</v>
      </c>
    </row>
    <row r="146" spans="1:10">
      <c r="A146" s="26" t="s">
        <v>1141</v>
      </c>
      <c r="B146" s="26" t="s">
        <v>1010</v>
      </c>
      <c r="C146" s="28" t="e">
        <f>VLOOKUP(B146,Losses!$E$3:$Y$85,19,0)</f>
        <v>#N/A</v>
      </c>
      <c r="D146" s="28" t="e">
        <f>VLOOKUP(B146,Losses!$E$3:$Y$85,16,0)</f>
        <v>#N/A</v>
      </c>
      <c r="E146">
        <v>0</v>
      </c>
      <c r="F146">
        <v>0</v>
      </c>
      <c r="G146">
        <f t="shared" si="8"/>
        <v>0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>
      <c r="A147" s="26" t="s">
        <v>1009</v>
      </c>
      <c r="B147" s="26" t="s">
        <v>1010</v>
      </c>
      <c r="C147" s="28" t="e">
        <f>VLOOKUP(B147,Losses!$E$3:$Y$85,19,0)</f>
        <v>#N/A</v>
      </c>
      <c r="D147" s="28" t="e">
        <f>VLOOKUP(B147,Losses!$E$3:$Y$85,16,0)</f>
        <v>#N/A</v>
      </c>
      <c r="E147">
        <v>0</v>
      </c>
      <c r="F147">
        <v>0</v>
      </c>
      <c r="G147">
        <f t="shared" si="8"/>
        <v>0</v>
      </c>
      <c r="H147">
        <f t="shared" si="9"/>
        <v>0</v>
      </c>
      <c r="I147">
        <f t="shared" si="10"/>
        <v>0</v>
      </c>
      <c r="J147">
        <f t="shared" si="11"/>
        <v>0</v>
      </c>
    </row>
    <row r="148" spans="1:10">
      <c r="A148" s="26" t="s">
        <v>1012</v>
      </c>
      <c r="B148" s="26" t="s">
        <v>1013</v>
      </c>
      <c r="C148" s="28" t="e">
        <f>VLOOKUP(B148,Losses!$E$3:$Y$85,19,0)</f>
        <v>#N/A</v>
      </c>
      <c r="D148" s="28" t="e">
        <f>VLOOKUP(B148,Losses!$E$3:$Y$85,16,0)</f>
        <v>#N/A</v>
      </c>
      <c r="E148">
        <v>0</v>
      </c>
      <c r="F148">
        <v>0</v>
      </c>
      <c r="G148">
        <f t="shared" si="8"/>
        <v>0</v>
      </c>
      <c r="H148">
        <f t="shared" si="9"/>
        <v>0</v>
      </c>
      <c r="I148">
        <f t="shared" si="10"/>
        <v>0</v>
      </c>
      <c r="J148">
        <f t="shared" si="11"/>
        <v>0</v>
      </c>
    </row>
    <row r="149" spans="1:10">
      <c r="A149" s="26" t="s">
        <v>1233</v>
      </c>
      <c r="B149" s="26" t="s">
        <v>1013</v>
      </c>
      <c r="C149" s="28" t="e">
        <f>VLOOKUP(B149,Losses!$E$3:$Y$85,19,0)</f>
        <v>#N/A</v>
      </c>
      <c r="D149" s="28" t="e">
        <f>VLOOKUP(B149,Losses!$E$3:$Y$85,16,0)</f>
        <v>#N/A</v>
      </c>
      <c r="E149">
        <v>0</v>
      </c>
      <c r="F149">
        <v>0</v>
      </c>
      <c r="G149">
        <f t="shared" si="8"/>
        <v>0</v>
      </c>
      <c r="H149">
        <f t="shared" si="9"/>
        <v>0</v>
      </c>
      <c r="I149">
        <f t="shared" si="10"/>
        <v>0</v>
      </c>
      <c r="J149">
        <f t="shared" si="11"/>
        <v>0</v>
      </c>
    </row>
    <row r="150" spans="1:10">
      <c r="A150" s="26" t="s">
        <v>1014</v>
      </c>
      <c r="B150" s="26" t="s">
        <v>84</v>
      </c>
      <c r="C150" s="28">
        <f>VLOOKUP(B150,Losses!$E$3:$Y$85,19,0)</f>
        <v>0</v>
      </c>
      <c r="D150" s="28">
        <f>VLOOKUP(B150,Losses!$E$3:$Y$85,16,0)</f>
        <v>8123.3532874880148</v>
      </c>
      <c r="E150">
        <v>1288.7941286103733</v>
      </c>
      <c r="F150">
        <v>3661.3435757311336</v>
      </c>
      <c r="G150">
        <f t="shared" si="8"/>
        <v>1289</v>
      </c>
      <c r="H150">
        <f t="shared" si="9"/>
        <v>3661</v>
      </c>
      <c r="I150">
        <f t="shared" si="10"/>
        <v>8123.3532874880148</v>
      </c>
      <c r="J150">
        <f t="shared" si="11"/>
        <v>8123</v>
      </c>
    </row>
    <row r="151" spans="1:10">
      <c r="A151" s="26" t="s">
        <v>1234</v>
      </c>
      <c r="B151" s="26" t="s">
        <v>84</v>
      </c>
      <c r="C151" s="28">
        <f>VLOOKUP(B151,Losses!$E$3:$Y$85,19,0)</f>
        <v>0</v>
      </c>
      <c r="D151" s="28">
        <f>VLOOKUP(B151,Losses!$E$3:$Y$85,16,0)</f>
        <v>8123.3532874880148</v>
      </c>
      <c r="E151">
        <v>1288.7941286103733</v>
      </c>
      <c r="F151">
        <v>3661.3435757311336</v>
      </c>
      <c r="G151">
        <f t="shared" si="8"/>
        <v>1289</v>
      </c>
      <c r="H151">
        <f t="shared" si="9"/>
        <v>3661</v>
      </c>
      <c r="I151">
        <f t="shared" si="10"/>
        <v>8123.3532874880148</v>
      </c>
      <c r="J151">
        <f t="shared" si="11"/>
        <v>8123</v>
      </c>
    </row>
    <row r="152" spans="1:10">
      <c r="A152" s="26" t="s">
        <v>1084</v>
      </c>
      <c r="B152" s="26" t="s">
        <v>1085</v>
      </c>
      <c r="C152" s="28" t="e">
        <f>VLOOKUP(B152,Losses!$E$3:$Y$85,19,0)</f>
        <v>#N/A</v>
      </c>
      <c r="D152" s="28" t="e">
        <f>VLOOKUP(B152,Losses!$E$3:$Y$85,16,0)</f>
        <v>#N/A</v>
      </c>
      <c r="E152">
        <v>0</v>
      </c>
      <c r="F152">
        <v>0</v>
      </c>
      <c r="G152">
        <f t="shared" si="8"/>
        <v>0</v>
      </c>
      <c r="H152">
        <f t="shared" si="9"/>
        <v>0</v>
      </c>
      <c r="I152">
        <f t="shared" si="10"/>
        <v>0</v>
      </c>
      <c r="J152">
        <f t="shared" si="11"/>
        <v>0</v>
      </c>
    </row>
    <row r="153" spans="1:10">
      <c r="A153" s="26" t="s">
        <v>1235</v>
      </c>
      <c r="B153" s="26" t="s">
        <v>1017</v>
      </c>
      <c r="C153" s="28" t="e">
        <f>VLOOKUP(B153,Losses!$E$3:$Y$85,19,0)</f>
        <v>#N/A</v>
      </c>
      <c r="D153" s="28" t="e">
        <f>VLOOKUP(B153,Losses!$E$3:$Y$85,16,0)</f>
        <v>#N/A</v>
      </c>
      <c r="E153">
        <v>0</v>
      </c>
      <c r="F153">
        <v>0</v>
      </c>
      <c r="G153">
        <f t="shared" si="8"/>
        <v>0</v>
      </c>
      <c r="H153">
        <f t="shared" si="9"/>
        <v>0</v>
      </c>
      <c r="I153">
        <f t="shared" si="10"/>
        <v>0</v>
      </c>
      <c r="J153">
        <f t="shared" si="11"/>
        <v>0</v>
      </c>
    </row>
    <row r="154" spans="1:10">
      <c r="A154" s="26" t="s">
        <v>1016</v>
      </c>
      <c r="B154" s="26" t="s">
        <v>1017</v>
      </c>
      <c r="C154" s="28" t="e">
        <f>VLOOKUP(B154,Losses!$E$3:$Y$85,19,0)</f>
        <v>#N/A</v>
      </c>
      <c r="D154" s="28" t="e">
        <f>VLOOKUP(B154,Losses!$E$3:$Y$85,16,0)</f>
        <v>#N/A</v>
      </c>
      <c r="E154">
        <v>0</v>
      </c>
      <c r="F154">
        <v>0</v>
      </c>
      <c r="G154">
        <f t="shared" si="8"/>
        <v>0</v>
      </c>
      <c r="H154">
        <f t="shared" si="9"/>
        <v>0</v>
      </c>
      <c r="I154">
        <f t="shared" si="10"/>
        <v>0</v>
      </c>
      <c r="J154">
        <f t="shared" si="11"/>
        <v>0</v>
      </c>
    </row>
    <row r="155" spans="1:10">
      <c r="A155" s="26" t="s">
        <v>1236</v>
      </c>
      <c r="B155" s="26" t="s">
        <v>1019</v>
      </c>
      <c r="C155" s="28" t="e">
        <f>VLOOKUP(B155,Losses!$E$3:$Y$85,19,0)</f>
        <v>#N/A</v>
      </c>
      <c r="D155" s="28" t="e">
        <f>VLOOKUP(B155,Losses!$E$3:$Y$85,16,0)</f>
        <v>#N/A</v>
      </c>
      <c r="E155">
        <v>0</v>
      </c>
      <c r="F155">
        <v>0</v>
      </c>
      <c r="G155">
        <f t="shared" si="8"/>
        <v>0</v>
      </c>
      <c r="H155">
        <f t="shared" si="9"/>
        <v>0</v>
      </c>
      <c r="I155">
        <f t="shared" si="10"/>
        <v>0</v>
      </c>
      <c r="J155">
        <f t="shared" si="11"/>
        <v>0</v>
      </c>
    </row>
    <row r="156" spans="1:10">
      <c r="A156" s="26" t="s">
        <v>1018</v>
      </c>
      <c r="B156" s="26" t="s">
        <v>1019</v>
      </c>
      <c r="C156" s="28" t="e">
        <f>VLOOKUP(B156,Losses!$E$3:$Y$85,19,0)</f>
        <v>#N/A</v>
      </c>
      <c r="D156" s="28" t="e">
        <f>VLOOKUP(B156,Losses!$E$3:$Y$85,16,0)</f>
        <v>#N/A</v>
      </c>
      <c r="E156">
        <v>0</v>
      </c>
      <c r="F156">
        <v>0</v>
      </c>
      <c r="G156">
        <f t="shared" si="8"/>
        <v>0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>
      <c r="A157" s="26" t="s">
        <v>1020</v>
      </c>
      <c r="B157" s="26" t="s">
        <v>1021</v>
      </c>
      <c r="C157" s="28" t="e">
        <f>VLOOKUP(B157,Losses!$E$3:$Y$85,19,0)</f>
        <v>#N/A</v>
      </c>
      <c r="D157" s="28" t="e">
        <f>VLOOKUP(B157,Losses!$E$3:$Y$85,16,0)</f>
        <v>#N/A</v>
      </c>
      <c r="E157">
        <v>0</v>
      </c>
      <c r="F157">
        <v>0</v>
      </c>
      <c r="G157">
        <f t="shared" si="8"/>
        <v>0</v>
      </c>
      <c r="H157">
        <f t="shared" si="9"/>
        <v>0</v>
      </c>
      <c r="I157">
        <f t="shared" si="10"/>
        <v>0</v>
      </c>
      <c r="J157">
        <f t="shared" si="11"/>
        <v>0</v>
      </c>
    </row>
    <row r="158" spans="1:10">
      <c r="A158" s="26" t="s">
        <v>1145</v>
      </c>
      <c r="B158" s="26" t="s">
        <v>1021</v>
      </c>
      <c r="C158" s="28" t="e">
        <f>VLOOKUP(B158,Losses!$E$3:$Y$85,19,0)</f>
        <v>#N/A</v>
      </c>
      <c r="D158" s="28" t="e">
        <f>VLOOKUP(B158,Losses!$E$3:$Y$85,16,0)</f>
        <v>#N/A</v>
      </c>
      <c r="E158">
        <v>0</v>
      </c>
      <c r="F158">
        <v>0</v>
      </c>
      <c r="G158">
        <f t="shared" si="8"/>
        <v>0</v>
      </c>
      <c r="H158">
        <f t="shared" si="9"/>
        <v>0</v>
      </c>
      <c r="I158">
        <f t="shared" si="10"/>
        <v>0</v>
      </c>
      <c r="J158">
        <f t="shared" si="11"/>
        <v>0</v>
      </c>
    </row>
    <row r="159" spans="1:10">
      <c r="A159" s="26" t="s">
        <v>1022</v>
      </c>
      <c r="B159" s="26" t="s">
        <v>1023</v>
      </c>
      <c r="C159" s="28" t="e">
        <f>VLOOKUP(B159,Losses!$E$3:$Y$85,19,0)</f>
        <v>#N/A</v>
      </c>
      <c r="D159" s="28" t="e">
        <f>VLOOKUP(B159,Losses!$E$3:$Y$85,16,0)</f>
        <v>#N/A</v>
      </c>
      <c r="E159">
        <v>0</v>
      </c>
      <c r="F159">
        <v>0</v>
      </c>
      <c r="G159">
        <f t="shared" si="8"/>
        <v>0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>
      <c r="A160" s="26" t="s">
        <v>1149</v>
      </c>
      <c r="B160" s="26" t="s">
        <v>1150</v>
      </c>
      <c r="C160" s="28" t="e">
        <f>VLOOKUP(B160,Losses!$E$3:$Y$85,19,0)</f>
        <v>#N/A</v>
      </c>
      <c r="D160" s="28" t="e">
        <f>VLOOKUP(B160,Losses!$E$3:$Y$85,16,0)</f>
        <v>#N/A</v>
      </c>
      <c r="E160">
        <v>0</v>
      </c>
      <c r="F160">
        <v>0</v>
      </c>
      <c r="G160">
        <f t="shared" si="8"/>
        <v>0</v>
      </c>
      <c r="H160">
        <f t="shared" si="9"/>
        <v>0</v>
      </c>
      <c r="I160">
        <f t="shared" si="10"/>
        <v>0</v>
      </c>
      <c r="J160">
        <f t="shared" si="11"/>
        <v>0</v>
      </c>
    </row>
    <row r="161" spans="1:10">
      <c r="A161" s="26" t="s">
        <v>1147</v>
      </c>
      <c r="B161" s="26" t="s">
        <v>1148</v>
      </c>
      <c r="C161" s="28" t="e">
        <f>VLOOKUP(B161,Losses!$E$3:$Y$85,19,0)</f>
        <v>#N/A</v>
      </c>
      <c r="D161" s="28" t="e">
        <f>VLOOKUP(B161,Losses!$E$3:$Y$85,16,0)</f>
        <v>#N/A</v>
      </c>
      <c r="E161">
        <v>0</v>
      </c>
      <c r="F161">
        <v>0</v>
      </c>
      <c r="G161">
        <f t="shared" si="8"/>
        <v>0</v>
      </c>
      <c r="H161">
        <f t="shared" si="9"/>
        <v>0</v>
      </c>
      <c r="I161">
        <f t="shared" si="10"/>
        <v>0</v>
      </c>
      <c r="J161">
        <f t="shared" si="11"/>
        <v>0</v>
      </c>
    </row>
    <row r="162" spans="1:10">
      <c r="A162" s="26" t="s">
        <v>1143</v>
      </c>
      <c r="B162" s="26" t="s">
        <v>1023</v>
      </c>
      <c r="C162" s="28" t="e">
        <f>VLOOKUP(B162,Losses!$E$3:$Y$85,19,0)</f>
        <v>#N/A</v>
      </c>
      <c r="D162" s="28" t="e">
        <f>VLOOKUP(B162,Losses!$E$3:$Y$85,16,0)</f>
        <v>#N/A</v>
      </c>
      <c r="E162">
        <v>0</v>
      </c>
      <c r="F162">
        <v>0</v>
      </c>
      <c r="G162">
        <f t="shared" si="8"/>
        <v>0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>
      <c r="A163" s="26" t="s">
        <v>1237</v>
      </c>
      <c r="B163" s="26" t="s">
        <v>1089</v>
      </c>
      <c r="C163" s="28" t="e">
        <f>VLOOKUP(B163,Losses!$E$3:$Y$85,19,0)</f>
        <v>#N/A</v>
      </c>
      <c r="D163" s="28" t="e">
        <f>VLOOKUP(B163,Losses!$E$3:$Y$85,16,0)</f>
        <v>#N/A</v>
      </c>
      <c r="E163">
        <v>0</v>
      </c>
      <c r="F163">
        <v>0</v>
      </c>
      <c r="G163">
        <f t="shared" si="8"/>
        <v>0</v>
      </c>
      <c r="H163">
        <f t="shared" si="9"/>
        <v>0</v>
      </c>
      <c r="I163">
        <f t="shared" si="10"/>
        <v>0</v>
      </c>
      <c r="J163">
        <f t="shared" si="11"/>
        <v>0</v>
      </c>
    </row>
    <row r="164" spans="1:10">
      <c r="A164" s="26" t="s">
        <v>1029</v>
      </c>
      <c r="B164" s="26" t="s">
        <v>644</v>
      </c>
      <c r="C164" s="28" t="e">
        <f>VLOOKUP(B164,Losses!$E$3:$Y$85,19,0)</f>
        <v>#N/A</v>
      </c>
      <c r="D164" s="28" t="e">
        <f>VLOOKUP(B164,Losses!$E$3:$Y$85,16,0)</f>
        <v>#N/A</v>
      </c>
      <c r="E164">
        <v>0</v>
      </c>
      <c r="F164">
        <v>0</v>
      </c>
      <c r="G164">
        <f t="shared" si="8"/>
        <v>0</v>
      </c>
      <c r="H164">
        <f t="shared" si="9"/>
        <v>0</v>
      </c>
      <c r="I164">
        <f t="shared" si="10"/>
        <v>0</v>
      </c>
      <c r="J164">
        <f t="shared" si="11"/>
        <v>0</v>
      </c>
    </row>
    <row r="165" spans="1:10">
      <c r="A165" s="26" t="s">
        <v>1078</v>
      </c>
      <c r="B165" s="26" t="s">
        <v>1079</v>
      </c>
      <c r="C165" s="28" t="e">
        <f>VLOOKUP(B165,Losses!$E$3:$Y$85,19,0)</f>
        <v>#N/A</v>
      </c>
      <c r="D165" s="28" t="e">
        <f>VLOOKUP(B165,Losses!$E$3:$Y$85,16,0)</f>
        <v>#N/A</v>
      </c>
      <c r="E165">
        <v>0</v>
      </c>
      <c r="F165">
        <v>0</v>
      </c>
      <c r="G165">
        <f t="shared" si="8"/>
        <v>0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>
      <c r="A166" s="26" t="s">
        <v>1123</v>
      </c>
      <c r="B166" s="26" t="s">
        <v>1124</v>
      </c>
      <c r="C166" s="28" t="e">
        <f>VLOOKUP(B166,Losses!$E$3:$Y$85,19,0)</f>
        <v>#N/A</v>
      </c>
      <c r="D166" s="28" t="e">
        <f>VLOOKUP(B166,Losses!$E$3:$Y$85,16,0)</f>
        <v>#N/A</v>
      </c>
      <c r="E166">
        <v>0</v>
      </c>
      <c r="F166">
        <v>0</v>
      </c>
      <c r="G166">
        <f t="shared" si="8"/>
        <v>0</v>
      </c>
      <c r="H166">
        <f t="shared" si="9"/>
        <v>0</v>
      </c>
      <c r="I166">
        <f t="shared" si="10"/>
        <v>0</v>
      </c>
      <c r="J166">
        <f t="shared" si="11"/>
        <v>0</v>
      </c>
    </row>
    <row r="167" spans="1:10">
      <c r="A167" s="26" t="s">
        <v>1125</v>
      </c>
      <c r="B167" s="26" t="s">
        <v>1126</v>
      </c>
      <c r="C167" s="28" t="e">
        <f>VLOOKUP(B167,Losses!$E$3:$Y$85,19,0)</f>
        <v>#N/A</v>
      </c>
      <c r="D167" s="28" t="e">
        <f>VLOOKUP(B167,Losses!$E$3:$Y$85,16,0)</f>
        <v>#N/A</v>
      </c>
      <c r="E167">
        <v>0</v>
      </c>
      <c r="F167">
        <v>0</v>
      </c>
      <c r="G167">
        <f t="shared" si="8"/>
        <v>0</v>
      </c>
      <c r="H167">
        <f t="shared" si="9"/>
        <v>0</v>
      </c>
      <c r="I167">
        <f t="shared" si="10"/>
        <v>0</v>
      </c>
      <c r="J167">
        <f t="shared" si="11"/>
        <v>0</v>
      </c>
    </row>
    <row r="168" spans="1:10">
      <c r="A168" s="26" t="s">
        <v>1134</v>
      </c>
      <c r="B168" s="26" t="s">
        <v>1135</v>
      </c>
      <c r="C168" s="28" t="e">
        <f>VLOOKUP(B168,Losses!$E$3:$Y$85,19,0)</f>
        <v>#N/A</v>
      </c>
      <c r="D168" s="28" t="e">
        <f>VLOOKUP(B168,Losses!$E$3:$Y$85,16,0)</f>
        <v>#N/A</v>
      </c>
      <c r="E168">
        <v>0</v>
      </c>
      <c r="F168">
        <v>0</v>
      </c>
      <c r="G168">
        <f t="shared" si="8"/>
        <v>0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>
      <c r="A169" s="26" t="s">
        <v>1132</v>
      </c>
      <c r="B169" s="26" t="s">
        <v>1133</v>
      </c>
      <c r="C169" s="28" t="e">
        <f>VLOOKUP(B169,Losses!$E$3:$Y$85,19,0)</f>
        <v>#N/A</v>
      </c>
      <c r="D169" s="28" t="e">
        <f>VLOOKUP(B169,Losses!$E$3:$Y$85,16,0)</f>
        <v>#N/A</v>
      </c>
      <c r="E169">
        <v>0</v>
      </c>
      <c r="F169">
        <v>0</v>
      </c>
      <c r="G169">
        <f t="shared" si="8"/>
        <v>0</v>
      </c>
      <c r="H169">
        <f t="shared" si="9"/>
        <v>0</v>
      </c>
      <c r="I169">
        <f t="shared" si="10"/>
        <v>0</v>
      </c>
      <c r="J169">
        <f t="shared" si="11"/>
        <v>0</v>
      </c>
    </row>
    <row r="170" spans="1:10">
      <c r="A170" s="26" t="s">
        <v>1130</v>
      </c>
      <c r="B170" s="26" t="s">
        <v>1131</v>
      </c>
      <c r="C170" s="28" t="e">
        <f>VLOOKUP(B170,Losses!$E$3:$Y$85,19,0)</f>
        <v>#N/A</v>
      </c>
      <c r="D170" s="28" t="e">
        <f>VLOOKUP(B170,Losses!$E$3:$Y$85,16,0)</f>
        <v>#N/A</v>
      </c>
      <c r="E170">
        <v>0</v>
      </c>
      <c r="F170">
        <v>0</v>
      </c>
      <c r="G170">
        <f t="shared" si="8"/>
        <v>0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>
      <c r="A171" s="26" t="s">
        <v>1238</v>
      </c>
      <c r="B171" s="26" t="s">
        <v>1239</v>
      </c>
      <c r="C171" s="28" t="e">
        <f>VLOOKUP(B171,Losses!$E$3:$Y$85,19,0)</f>
        <v>#N/A</v>
      </c>
      <c r="D171" s="28" t="e">
        <f>VLOOKUP(B171,Losses!$E$3:$Y$85,16,0)</f>
        <v>#N/A</v>
      </c>
      <c r="E171">
        <v>0</v>
      </c>
      <c r="F171">
        <v>0</v>
      </c>
      <c r="G171">
        <f t="shared" si="8"/>
        <v>0</v>
      </c>
      <c r="H171">
        <f t="shared" si="9"/>
        <v>0</v>
      </c>
      <c r="I171">
        <f t="shared" si="10"/>
        <v>0</v>
      </c>
      <c r="J171">
        <f t="shared" si="11"/>
        <v>0</v>
      </c>
    </row>
    <row r="172" spans="1:10">
      <c r="A172" s="26" t="s">
        <v>1128</v>
      </c>
      <c r="B172" s="26" t="s">
        <v>1129</v>
      </c>
      <c r="C172" s="28" t="e">
        <f>VLOOKUP(B172,Losses!$E$3:$Y$85,19,0)</f>
        <v>#N/A</v>
      </c>
      <c r="D172" s="28" t="e">
        <f>VLOOKUP(B172,Losses!$E$3:$Y$85,16,0)</f>
        <v>#N/A</v>
      </c>
      <c r="E172">
        <v>0</v>
      </c>
      <c r="F172">
        <v>0</v>
      </c>
      <c r="G172">
        <f t="shared" si="8"/>
        <v>0</v>
      </c>
      <c r="H172">
        <f t="shared" si="9"/>
        <v>0</v>
      </c>
      <c r="I172">
        <f t="shared" si="10"/>
        <v>0</v>
      </c>
      <c r="J172">
        <f t="shared" si="11"/>
        <v>0</v>
      </c>
    </row>
    <row r="173" spans="1:10">
      <c r="A173" s="26" t="s">
        <v>1121</v>
      </c>
      <c r="B173" s="26" t="s">
        <v>1122</v>
      </c>
      <c r="C173" s="28" t="e">
        <f>VLOOKUP(B173,Losses!$E$3:$Y$85,19,0)</f>
        <v>#N/A</v>
      </c>
      <c r="D173" s="28" t="e">
        <f>VLOOKUP(B173,Losses!$E$3:$Y$85,16,0)</f>
        <v>#N/A</v>
      </c>
      <c r="E173">
        <v>0</v>
      </c>
      <c r="F173">
        <v>0</v>
      </c>
      <c r="G173">
        <f t="shared" si="8"/>
        <v>0</v>
      </c>
      <c r="H173">
        <f t="shared" si="9"/>
        <v>0</v>
      </c>
      <c r="I173">
        <f t="shared" si="10"/>
        <v>0</v>
      </c>
      <c r="J173">
        <f t="shared" si="11"/>
        <v>0</v>
      </c>
    </row>
    <row r="174" spans="1:10">
      <c r="A174" s="26" t="s">
        <v>1137</v>
      </c>
      <c r="B174" s="26" t="s">
        <v>1138</v>
      </c>
      <c r="C174" s="28" t="e">
        <f>VLOOKUP(B174,Losses!$E$3:$Y$85,19,0)</f>
        <v>#N/A</v>
      </c>
      <c r="D174" s="28" t="e">
        <f>VLOOKUP(B174,Losses!$E$3:$Y$85,16,0)</f>
        <v>#N/A</v>
      </c>
      <c r="E174">
        <v>0</v>
      </c>
      <c r="F174">
        <v>0</v>
      </c>
      <c r="G174">
        <f t="shared" si="8"/>
        <v>0</v>
      </c>
      <c r="H174">
        <f t="shared" si="9"/>
        <v>0</v>
      </c>
      <c r="I174">
        <f t="shared" si="10"/>
        <v>0</v>
      </c>
      <c r="J174">
        <f t="shared" si="11"/>
        <v>0</v>
      </c>
    </row>
    <row r="175" spans="1:10">
      <c r="A175" s="26" t="s">
        <v>1118</v>
      </c>
      <c r="B175" s="26" t="s">
        <v>1119</v>
      </c>
      <c r="C175" s="28" t="e">
        <f>VLOOKUP(B175,Losses!$E$3:$Y$85,19,0)</f>
        <v>#N/A</v>
      </c>
      <c r="D175" s="28" t="e">
        <f>VLOOKUP(B175,Losses!$E$3:$Y$85,16,0)</f>
        <v>#N/A</v>
      </c>
      <c r="E175">
        <v>0</v>
      </c>
      <c r="F175">
        <v>0</v>
      </c>
      <c r="G175">
        <f t="shared" si="8"/>
        <v>0</v>
      </c>
      <c r="H175">
        <f t="shared" si="9"/>
        <v>0</v>
      </c>
      <c r="I175">
        <f t="shared" si="10"/>
        <v>0</v>
      </c>
      <c r="J175">
        <f t="shared" si="11"/>
        <v>0</v>
      </c>
    </row>
    <row r="176" spans="1:10">
      <c r="A176" s="26" t="s">
        <v>1240</v>
      </c>
      <c r="B176" s="26" t="s">
        <v>1241</v>
      </c>
      <c r="C176" s="28" t="e">
        <f>VLOOKUP(B176,Losses!$E$3:$Y$85,19,0)</f>
        <v>#N/A</v>
      </c>
      <c r="D176" s="28" t="e">
        <f>VLOOKUP(B176,Losses!$E$3:$Y$85,16,0)</f>
        <v>#N/A</v>
      </c>
      <c r="E176">
        <v>0</v>
      </c>
      <c r="F176">
        <v>0</v>
      </c>
      <c r="G176">
        <f t="shared" si="8"/>
        <v>0</v>
      </c>
      <c r="H176">
        <f t="shared" si="9"/>
        <v>0</v>
      </c>
      <c r="I176">
        <f t="shared" si="10"/>
        <v>0</v>
      </c>
      <c r="J176">
        <f t="shared" si="11"/>
        <v>0</v>
      </c>
    </row>
    <row r="177" spans="1:10">
      <c r="A177" s="26" t="s">
        <v>1242</v>
      </c>
      <c r="B177" s="26" t="s">
        <v>1243</v>
      </c>
      <c r="C177" s="28" t="e">
        <f>VLOOKUP(B177,Losses!$E$3:$Y$85,19,0)</f>
        <v>#N/A</v>
      </c>
      <c r="D177" s="28" t="e">
        <f>VLOOKUP(B177,Losses!$E$3:$Y$85,16,0)</f>
        <v>#N/A</v>
      </c>
      <c r="E177">
        <v>0</v>
      </c>
      <c r="F177">
        <v>0</v>
      </c>
      <c r="G177">
        <f t="shared" si="8"/>
        <v>0</v>
      </c>
      <c r="H177">
        <f t="shared" si="9"/>
        <v>0</v>
      </c>
      <c r="I177">
        <f t="shared" si="10"/>
        <v>0</v>
      </c>
      <c r="J177">
        <f t="shared" si="11"/>
        <v>0</v>
      </c>
    </row>
    <row r="178" spans="1:10">
      <c r="A178" s="26" t="s">
        <v>1244</v>
      </c>
      <c r="B178" s="26" t="s">
        <v>1245</v>
      </c>
      <c r="C178" s="28" t="e">
        <f>VLOOKUP(B178,Losses!$E$3:$Y$85,19,0)</f>
        <v>#N/A</v>
      </c>
      <c r="D178" s="28" t="e">
        <f>VLOOKUP(B178,Losses!$E$3:$Y$85,16,0)</f>
        <v>#N/A</v>
      </c>
      <c r="E178">
        <v>0</v>
      </c>
      <c r="F178">
        <v>0</v>
      </c>
      <c r="G178">
        <f t="shared" si="8"/>
        <v>0</v>
      </c>
      <c r="H178">
        <f t="shared" si="9"/>
        <v>0</v>
      </c>
      <c r="I178">
        <f t="shared" si="10"/>
        <v>0</v>
      </c>
      <c r="J178">
        <f t="shared" si="11"/>
        <v>0</v>
      </c>
    </row>
    <row r="179" spans="1:10">
      <c r="A179" s="26" t="s">
        <v>1246</v>
      </c>
      <c r="B179" s="26" t="s">
        <v>1247</v>
      </c>
      <c r="C179" s="28" t="e">
        <f>VLOOKUP(B179,Losses!$E$3:$Y$85,19,0)</f>
        <v>#N/A</v>
      </c>
      <c r="D179" s="28" t="e">
        <f>VLOOKUP(B179,Losses!$E$3:$Y$85,16,0)</f>
        <v>#N/A</v>
      </c>
      <c r="E179">
        <v>0</v>
      </c>
      <c r="F179">
        <v>0</v>
      </c>
      <c r="G179">
        <f t="shared" si="8"/>
        <v>0</v>
      </c>
      <c r="H179">
        <f t="shared" si="9"/>
        <v>0</v>
      </c>
      <c r="I179">
        <f t="shared" si="10"/>
        <v>0</v>
      </c>
      <c r="J179">
        <f t="shared" si="11"/>
        <v>0</v>
      </c>
    </row>
    <row r="180" spans="1:10">
      <c r="A180" s="26" t="s">
        <v>1248</v>
      </c>
      <c r="B180" s="26" t="s">
        <v>1249</v>
      </c>
      <c r="C180" s="28" t="e">
        <f>VLOOKUP(B180,Losses!$E$3:$Y$85,19,0)</f>
        <v>#N/A</v>
      </c>
      <c r="D180" s="28" t="e">
        <f>VLOOKUP(B180,Losses!$E$3:$Y$85,16,0)</f>
        <v>#N/A</v>
      </c>
      <c r="E180">
        <v>0</v>
      </c>
      <c r="F180">
        <v>0</v>
      </c>
      <c r="G180">
        <f t="shared" si="8"/>
        <v>0</v>
      </c>
      <c r="H180">
        <f t="shared" si="9"/>
        <v>0</v>
      </c>
      <c r="I180">
        <f t="shared" si="10"/>
        <v>0</v>
      </c>
      <c r="J180">
        <f t="shared" si="11"/>
        <v>0</v>
      </c>
    </row>
    <row r="181" spans="1:10">
      <c r="A181" s="26" t="s">
        <v>1250</v>
      </c>
      <c r="B181" s="26" t="s">
        <v>1251</v>
      </c>
      <c r="C181" s="28" t="e">
        <f>VLOOKUP(B181,Losses!$E$3:$Y$85,19,0)</f>
        <v>#N/A</v>
      </c>
      <c r="D181" s="28" t="e">
        <f>VLOOKUP(B181,Losses!$E$3:$Y$85,16,0)</f>
        <v>#N/A</v>
      </c>
      <c r="E181">
        <v>0</v>
      </c>
      <c r="F181">
        <v>0</v>
      </c>
      <c r="G181">
        <f t="shared" si="8"/>
        <v>0</v>
      </c>
      <c r="H181">
        <f t="shared" si="9"/>
        <v>0</v>
      </c>
      <c r="I181">
        <f t="shared" si="10"/>
        <v>0</v>
      </c>
      <c r="J181">
        <f t="shared" si="11"/>
        <v>0</v>
      </c>
    </row>
    <row r="182" spans="1:10">
      <c r="A182" s="26" t="s">
        <v>1252</v>
      </c>
      <c r="B182" s="26" t="s">
        <v>1253</v>
      </c>
      <c r="C182" s="28" t="e">
        <f>VLOOKUP(B182,Losses!$E$3:$Y$85,19,0)</f>
        <v>#N/A</v>
      </c>
      <c r="D182" s="28" t="e">
        <f>VLOOKUP(B182,Losses!$E$3:$Y$85,16,0)</f>
        <v>#N/A</v>
      </c>
      <c r="E182">
        <v>0</v>
      </c>
      <c r="F182">
        <v>0</v>
      </c>
      <c r="G182">
        <f t="shared" si="8"/>
        <v>0</v>
      </c>
      <c r="H182">
        <f t="shared" si="9"/>
        <v>0</v>
      </c>
      <c r="I182">
        <f t="shared" si="10"/>
        <v>0</v>
      </c>
      <c r="J182">
        <f t="shared" si="11"/>
        <v>0</v>
      </c>
    </row>
    <row r="183" spans="1:10">
      <c r="A183" s="26" t="s">
        <v>1254</v>
      </c>
      <c r="B183" s="26" t="s">
        <v>1255</v>
      </c>
      <c r="C183" s="28" t="e">
        <f>VLOOKUP(B183,Losses!$E$3:$Y$85,19,0)</f>
        <v>#N/A</v>
      </c>
      <c r="D183" s="28" t="e">
        <f>VLOOKUP(B183,Losses!$E$3:$Y$85,16,0)</f>
        <v>#N/A</v>
      </c>
      <c r="E183">
        <v>0</v>
      </c>
      <c r="F183">
        <v>0</v>
      </c>
      <c r="G183">
        <f t="shared" si="8"/>
        <v>0</v>
      </c>
      <c r="H183">
        <f t="shared" si="9"/>
        <v>0</v>
      </c>
      <c r="I183">
        <f t="shared" si="10"/>
        <v>0</v>
      </c>
      <c r="J183">
        <f t="shared" si="11"/>
        <v>0</v>
      </c>
    </row>
    <row r="184" spans="1:10">
      <c r="A184" s="26" t="s">
        <v>1256</v>
      </c>
      <c r="B184" s="26" t="s">
        <v>1257</v>
      </c>
      <c r="C184" s="28" t="e">
        <f>VLOOKUP(B184,Losses!$E$3:$Y$85,19,0)</f>
        <v>#N/A</v>
      </c>
      <c r="D184" s="28" t="e">
        <f>VLOOKUP(B184,Losses!$E$3:$Y$85,16,0)</f>
        <v>#N/A</v>
      </c>
      <c r="E184">
        <v>0</v>
      </c>
      <c r="F184">
        <v>0</v>
      </c>
      <c r="G184">
        <f t="shared" si="8"/>
        <v>0</v>
      </c>
      <c r="H184">
        <f t="shared" si="9"/>
        <v>0</v>
      </c>
      <c r="I184">
        <f t="shared" si="10"/>
        <v>0</v>
      </c>
      <c r="J184">
        <f t="shared" si="11"/>
        <v>0</v>
      </c>
    </row>
    <row r="185" spans="1:10">
      <c r="A185" s="26" t="s">
        <v>1258</v>
      </c>
      <c r="B185" s="26" t="s">
        <v>1259</v>
      </c>
      <c r="C185" s="28" t="e">
        <f>VLOOKUP(B185,Losses!$E$3:$Y$85,19,0)</f>
        <v>#N/A</v>
      </c>
      <c r="D185" s="28" t="e">
        <f>VLOOKUP(B185,Losses!$E$3:$Y$85,16,0)</f>
        <v>#N/A</v>
      </c>
      <c r="E185">
        <v>0</v>
      </c>
      <c r="F185">
        <v>0</v>
      </c>
      <c r="G185">
        <f t="shared" si="8"/>
        <v>0</v>
      </c>
      <c r="H185">
        <f t="shared" si="9"/>
        <v>0</v>
      </c>
      <c r="I185">
        <f t="shared" si="10"/>
        <v>0</v>
      </c>
      <c r="J185">
        <f t="shared" si="11"/>
        <v>0</v>
      </c>
    </row>
    <row r="186" spans="1:10">
      <c r="A186" s="26" t="s">
        <v>1260</v>
      </c>
      <c r="B186" s="26" t="s">
        <v>1261</v>
      </c>
      <c r="C186" s="28" t="e">
        <f>VLOOKUP(B186,Losses!$E$3:$Y$85,19,0)</f>
        <v>#N/A</v>
      </c>
      <c r="D186" s="28" t="e">
        <f>VLOOKUP(B186,Losses!$E$3:$Y$85,16,0)</f>
        <v>#N/A</v>
      </c>
      <c r="E186">
        <v>0</v>
      </c>
      <c r="F186">
        <v>0</v>
      </c>
      <c r="G186">
        <f t="shared" si="8"/>
        <v>0</v>
      </c>
      <c r="H186">
        <f t="shared" si="9"/>
        <v>0</v>
      </c>
      <c r="I186">
        <f t="shared" si="10"/>
        <v>0</v>
      </c>
      <c r="J186">
        <f t="shared" si="11"/>
        <v>0</v>
      </c>
    </row>
    <row r="187" spans="1:10">
      <c r="A187" s="26" t="s">
        <v>1262</v>
      </c>
      <c r="B187" s="26" t="s">
        <v>1263</v>
      </c>
      <c r="C187" s="28" t="e">
        <f>VLOOKUP(B187,Losses!$E$3:$Y$85,19,0)</f>
        <v>#N/A</v>
      </c>
      <c r="D187" s="28" t="e">
        <f>VLOOKUP(B187,Losses!$E$3:$Y$85,16,0)</f>
        <v>#N/A</v>
      </c>
      <c r="E187">
        <v>0</v>
      </c>
      <c r="F187">
        <v>0</v>
      </c>
      <c r="G187">
        <f t="shared" si="8"/>
        <v>0</v>
      </c>
      <c r="H187">
        <f t="shared" si="9"/>
        <v>0</v>
      </c>
      <c r="I187">
        <f t="shared" si="10"/>
        <v>0</v>
      </c>
      <c r="J187">
        <f t="shared" si="11"/>
        <v>0</v>
      </c>
    </row>
    <row r="188" spans="1:10">
      <c r="A188" s="26" t="s">
        <v>1264</v>
      </c>
      <c r="B188" s="26" t="s">
        <v>1265</v>
      </c>
      <c r="C188" s="28" t="e">
        <f>VLOOKUP(B188,Losses!$E$3:$Y$85,19,0)</f>
        <v>#N/A</v>
      </c>
      <c r="D188" s="28" t="e">
        <f>VLOOKUP(B188,Losses!$E$3:$Y$85,16,0)</f>
        <v>#N/A</v>
      </c>
      <c r="E188">
        <v>0</v>
      </c>
      <c r="F188">
        <v>0</v>
      </c>
      <c r="G188">
        <f t="shared" si="8"/>
        <v>0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>
      <c r="A189" s="26" t="s">
        <v>1266</v>
      </c>
      <c r="B189" s="26" t="s">
        <v>1267</v>
      </c>
      <c r="C189" s="28" t="e">
        <f>VLOOKUP(B189,Losses!$E$3:$Y$85,19,0)</f>
        <v>#N/A</v>
      </c>
      <c r="D189" s="28" t="e">
        <f>VLOOKUP(B189,Losses!$E$3:$Y$85,16,0)</f>
        <v>#N/A</v>
      </c>
      <c r="E189">
        <v>0</v>
      </c>
      <c r="F189">
        <v>0</v>
      </c>
      <c r="G189">
        <f t="shared" si="8"/>
        <v>0</v>
      </c>
      <c r="H189">
        <f t="shared" si="9"/>
        <v>0</v>
      </c>
      <c r="I189">
        <f t="shared" si="10"/>
        <v>0</v>
      </c>
      <c r="J189">
        <f t="shared" si="11"/>
        <v>0</v>
      </c>
    </row>
    <row r="190" spans="1:10">
      <c r="A190" s="26" t="s">
        <v>1268</v>
      </c>
      <c r="B190" s="26" t="s">
        <v>1269</v>
      </c>
      <c r="C190" s="28" t="e">
        <f>VLOOKUP(B190,Losses!$E$3:$Y$85,19,0)</f>
        <v>#N/A</v>
      </c>
      <c r="D190" s="28" t="e">
        <f>VLOOKUP(B190,Losses!$E$3:$Y$85,16,0)</f>
        <v>#N/A</v>
      </c>
      <c r="E190">
        <v>0</v>
      </c>
      <c r="F190">
        <v>0</v>
      </c>
      <c r="G190">
        <f t="shared" si="8"/>
        <v>0</v>
      </c>
      <c r="H190">
        <f t="shared" si="9"/>
        <v>0</v>
      </c>
      <c r="I190">
        <f t="shared" si="10"/>
        <v>0</v>
      </c>
      <c r="J190">
        <f t="shared" si="11"/>
        <v>0</v>
      </c>
    </row>
    <row r="191" spans="1:10">
      <c r="A191" s="26" t="s">
        <v>1270</v>
      </c>
      <c r="B191" s="26" t="s">
        <v>1271</v>
      </c>
      <c r="C191" s="28" t="e">
        <f>VLOOKUP(B191,Losses!$E$3:$Y$85,19,0)</f>
        <v>#N/A</v>
      </c>
      <c r="D191" s="28" t="e">
        <f>VLOOKUP(B191,Losses!$E$3:$Y$85,16,0)</f>
        <v>#N/A</v>
      </c>
      <c r="E191">
        <v>0</v>
      </c>
      <c r="F191">
        <v>0</v>
      </c>
      <c r="G191">
        <f t="shared" si="8"/>
        <v>0</v>
      </c>
      <c r="H191">
        <f t="shared" si="9"/>
        <v>0</v>
      </c>
      <c r="I191">
        <f t="shared" si="10"/>
        <v>0</v>
      </c>
      <c r="J191">
        <f t="shared" si="11"/>
        <v>0</v>
      </c>
    </row>
    <row r="192" spans="1:10">
      <c r="A192" s="26" t="s">
        <v>1272</v>
      </c>
      <c r="B192" s="26" t="s">
        <v>1273</v>
      </c>
      <c r="C192" s="28" t="e">
        <f>VLOOKUP(B192,Losses!$E$3:$Y$85,19,0)</f>
        <v>#N/A</v>
      </c>
      <c r="D192" s="28" t="e">
        <f>VLOOKUP(B192,Losses!$E$3:$Y$85,16,0)</f>
        <v>#N/A</v>
      </c>
      <c r="E192">
        <v>0</v>
      </c>
      <c r="F192">
        <v>0</v>
      </c>
      <c r="G192">
        <f t="shared" si="8"/>
        <v>0</v>
      </c>
      <c r="H192">
        <f t="shared" si="9"/>
        <v>0</v>
      </c>
      <c r="I192">
        <f t="shared" si="10"/>
        <v>0</v>
      </c>
      <c r="J192">
        <f t="shared" si="11"/>
        <v>0</v>
      </c>
    </row>
    <row r="193" spans="1:10">
      <c r="A193" s="26" t="s">
        <v>1274</v>
      </c>
      <c r="B193" s="26" t="s">
        <v>1275</v>
      </c>
      <c r="C193" s="28" t="e">
        <f>VLOOKUP(B193,Losses!$E$3:$Y$85,19,0)</f>
        <v>#N/A</v>
      </c>
      <c r="D193" s="28" t="e">
        <f>VLOOKUP(B193,Losses!$E$3:$Y$85,16,0)</f>
        <v>#N/A</v>
      </c>
      <c r="E193">
        <v>0</v>
      </c>
      <c r="F193">
        <v>0</v>
      </c>
      <c r="G193">
        <f t="shared" si="8"/>
        <v>0</v>
      </c>
      <c r="H193">
        <f t="shared" si="9"/>
        <v>0</v>
      </c>
      <c r="I193">
        <f t="shared" si="10"/>
        <v>0</v>
      </c>
      <c r="J193">
        <f t="shared" si="11"/>
        <v>0</v>
      </c>
    </row>
    <row r="194" spans="1:10">
      <c r="A194" s="26" t="s">
        <v>1276</v>
      </c>
      <c r="B194" s="26" t="s">
        <v>1277</v>
      </c>
      <c r="C194" s="28" t="e">
        <f>VLOOKUP(B194,Losses!$E$3:$Y$85,19,0)</f>
        <v>#N/A</v>
      </c>
      <c r="D194" s="28" t="e">
        <f>VLOOKUP(B194,Losses!$E$3:$Y$85,16,0)</f>
        <v>#N/A</v>
      </c>
      <c r="E194">
        <v>0</v>
      </c>
      <c r="F194">
        <v>0</v>
      </c>
      <c r="G194">
        <f t="shared" si="8"/>
        <v>0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>
      <c r="A195" s="26" t="s">
        <v>1278</v>
      </c>
      <c r="B195" s="26" t="s">
        <v>1279</v>
      </c>
      <c r="C195" s="28" t="e">
        <f>VLOOKUP(B195,Losses!$E$3:$Y$85,19,0)</f>
        <v>#N/A</v>
      </c>
      <c r="D195" s="28" t="e">
        <f>VLOOKUP(B195,Losses!$E$3:$Y$85,16,0)</f>
        <v>#N/A</v>
      </c>
      <c r="E195">
        <v>0</v>
      </c>
      <c r="F195">
        <v>0</v>
      </c>
      <c r="G195">
        <f t="shared" si="8"/>
        <v>0</v>
      </c>
      <c r="H195">
        <f t="shared" si="9"/>
        <v>0</v>
      </c>
      <c r="I195">
        <f t="shared" si="10"/>
        <v>0</v>
      </c>
      <c r="J195">
        <f t="shared" si="11"/>
        <v>0</v>
      </c>
    </row>
    <row r="196" spans="1:10">
      <c r="A196" s="26" t="s">
        <v>1280</v>
      </c>
      <c r="B196" s="26" t="s">
        <v>1281</v>
      </c>
      <c r="C196" s="28" t="e">
        <f>VLOOKUP(B196,Losses!$E$3:$Y$85,19,0)</f>
        <v>#N/A</v>
      </c>
      <c r="D196" s="28" t="e">
        <f>VLOOKUP(B196,Losses!$E$3:$Y$85,16,0)</f>
        <v>#N/A</v>
      </c>
      <c r="E196">
        <v>0</v>
      </c>
      <c r="F196">
        <v>0</v>
      </c>
      <c r="G196">
        <f t="shared" ref="G196:G259" si="12">ROUND(E196,0)</f>
        <v>0</v>
      </c>
      <c r="H196">
        <f t="shared" ref="H196:H259" si="13">ROUND(F196,0)</f>
        <v>0</v>
      </c>
      <c r="I196">
        <f t="shared" ref="I196:I259" si="14">IF(H196=0,0,D196)</f>
        <v>0</v>
      </c>
      <c r="J196">
        <f t="shared" ref="J196:J259" si="15">ROUND(I196,0)</f>
        <v>0</v>
      </c>
    </row>
    <row r="197" spans="1:10">
      <c r="A197" s="26" t="s">
        <v>1282</v>
      </c>
      <c r="B197" s="26" t="s">
        <v>1283</v>
      </c>
      <c r="C197" s="28" t="e">
        <f>VLOOKUP(B197,Losses!$E$3:$Y$85,19,0)</f>
        <v>#N/A</v>
      </c>
      <c r="D197" s="28" t="e">
        <f>VLOOKUP(B197,Losses!$E$3:$Y$85,16,0)</f>
        <v>#N/A</v>
      </c>
      <c r="E197">
        <v>0</v>
      </c>
      <c r="F197">
        <v>0</v>
      </c>
      <c r="G197">
        <f t="shared" si="12"/>
        <v>0</v>
      </c>
      <c r="H197">
        <f t="shared" si="13"/>
        <v>0</v>
      </c>
      <c r="I197">
        <f t="shared" si="14"/>
        <v>0</v>
      </c>
      <c r="J197">
        <f t="shared" si="15"/>
        <v>0</v>
      </c>
    </row>
    <row r="198" spans="1:10">
      <c r="A198" s="26" t="s">
        <v>1284</v>
      </c>
      <c r="B198" s="26" t="s">
        <v>1285</v>
      </c>
      <c r="C198" s="28" t="e">
        <f>VLOOKUP(B198,Losses!$E$3:$Y$85,19,0)</f>
        <v>#N/A</v>
      </c>
      <c r="D198" s="28" t="e">
        <f>VLOOKUP(B198,Losses!$E$3:$Y$85,16,0)</f>
        <v>#N/A</v>
      </c>
      <c r="E198">
        <v>0</v>
      </c>
      <c r="F198">
        <v>0</v>
      </c>
      <c r="G198">
        <f t="shared" si="12"/>
        <v>0</v>
      </c>
      <c r="H198">
        <f t="shared" si="13"/>
        <v>0</v>
      </c>
      <c r="I198">
        <f t="shared" si="14"/>
        <v>0</v>
      </c>
      <c r="J198">
        <f t="shared" si="15"/>
        <v>0</v>
      </c>
    </row>
    <row r="199" spans="1:10">
      <c r="A199" s="26" t="s">
        <v>1286</v>
      </c>
      <c r="B199" s="26" t="s">
        <v>1287</v>
      </c>
      <c r="C199" s="28" t="e">
        <f>VLOOKUP(B199,Losses!$E$3:$Y$85,19,0)</f>
        <v>#N/A</v>
      </c>
      <c r="D199" s="28" t="e">
        <f>VLOOKUP(B199,Losses!$E$3:$Y$85,16,0)</f>
        <v>#N/A</v>
      </c>
      <c r="E199">
        <v>0</v>
      </c>
      <c r="F199">
        <v>0</v>
      </c>
      <c r="G199">
        <f t="shared" si="12"/>
        <v>0</v>
      </c>
      <c r="H199">
        <f t="shared" si="13"/>
        <v>0</v>
      </c>
      <c r="I199">
        <f t="shared" si="14"/>
        <v>0</v>
      </c>
      <c r="J199">
        <f t="shared" si="15"/>
        <v>0</v>
      </c>
    </row>
    <row r="200" spans="1:10">
      <c r="A200" s="26" t="s">
        <v>1288</v>
      </c>
      <c r="B200" s="26" t="s">
        <v>1289</v>
      </c>
      <c r="C200" s="28" t="e">
        <f>VLOOKUP(B200,Losses!$E$3:$Y$85,19,0)</f>
        <v>#N/A</v>
      </c>
      <c r="D200" s="28" t="e">
        <f>VLOOKUP(B200,Losses!$E$3:$Y$85,16,0)</f>
        <v>#N/A</v>
      </c>
      <c r="E200">
        <v>0</v>
      </c>
      <c r="F200">
        <v>0</v>
      </c>
      <c r="G200">
        <f t="shared" si="12"/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>
      <c r="A201" s="26" t="s">
        <v>1290</v>
      </c>
      <c r="B201" s="26" t="s">
        <v>1291</v>
      </c>
      <c r="C201" s="28" t="e">
        <f>VLOOKUP(B201,Losses!$E$3:$Y$85,19,0)</f>
        <v>#N/A</v>
      </c>
      <c r="D201" s="28" t="e">
        <f>VLOOKUP(B201,Losses!$E$3:$Y$85,16,0)</f>
        <v>#N/A</v>
      </c>
      <c r="E201">
        <v>0</v>
      </c>
      <c r="F201">
        <v>0</v>
      </c>
      <c r="G201">
        <f t="shared" si="12"/>
        <v>0</v>
      </c>
      <c r="H201">
        <f t="shared" si="13"/>
        <v>0</v>
      </c>
      <c r="I201">
        <f t="shared" si="14"/>
        <v>0</v>
      </c>
      <c r="J201">
        <f t="shared" si="15"/>
        <v>0</v>
      </c>
    </row>
    <row r="202" spans="1:10">
      <c r="A202" s="26" t="s">
        <v>1292</v>
      </c>
      <c r="B202" s="26" t="s">
        <v>1293</v>
      </c>
      <c r="C202" s="28" t="e">
        <f>VLOOKUP(B202,Losses!$E$3:$Y$85,19,0)</f>
        <v>#N/A</v>
      </c>
      <c r="D202" s="28" t="e">
        <f>VLOOKUP(B202,Losses!$E$3:$Y$85,16,0)</f>
        <v>#N/A</v>
      </c>
      <c r="E202">
        <v>0</v>
      </c>
      <c r="F202">
        <v>0</v>
      </c>
      <c r="G202">
        <f t="shared" si="12"/>
        <v>0</v>
      </c>
      <c r="H202">
        <f t="shared" si="13"/>
        <v>0</v>
      </c>
      <c r="I202">
        <f t="shared" si="14"/>
        <v>0</v>
      </c>
      <c r="J202">
        <f t="shared" si="15"/>
        <v>0</v>
      </c>
    </row>
    <row r="203" spans="1:10">
      <c r="A203" s="26" t="s">
        <v>1294</v>
      </c>
      <c r="B203" s="26" t="s">
        <v>1295</v>
      </c>
      <c r="C203" s="28" t="e">
        <f>VLOOKUP(B203,Losses!$E$3:$Y$85,19,0)</f>
        <v>#N/A</v>
      </c>
      <c r="D203" s="28" t="e">
        <f>VLOOKUP(B203,Losses!$E$3:$Y$85,16,0)</f>
        <v>#N/A</v>
      </c>
      <c r="E203">
        <v>0</v>
      </c>
      <c r="F203">
        <v>0</v>
      </c>
      <c r="G203">
        <f t="shared" si="12"/>
        <v>0</v>
      </c>
      <c r="H203">
        <f t="shared" si="13"/>
        <v>0</v>
      </c>
      <c r="I203">
        <f t="shared" si="14"/>
        <v>0</v>
      </c>
      <c r="J203">
        <f t="shared" si="15"/>
        <v>0</v>
      </c>
    </row>
    <row r="204" spans="1:10">
      <c r="A204" s="26" t="s">
        <v>1296</v>
      </c>
      <c r="B204" s="26" t="s">
        <v>1297</v>
      </c>
      <c r="C204" s="28" t="e">
        <f>VLOOKUP(B204,Losses!$E$3:$Y$85,19,0)</f>
        <v>#N/A</v>
      </c>
      <c r="D204" s="28" t="e">
        <f>VLOOKUP(B204,Losses!$E$3:$Y$85,16,0)</f>
        <v>#N/A</v>
      </c>
      <c r="E204">
        <v>0</v>
      </c>
      <c r="F204">
        <v>0</v>
      </c>
      <c r="G204">
        <f t="shared" si="12"/>
        <v>0</v>
      </c>
      <c r="H204">
        <f t="shared" si="13"/>
        <v>0</v>
      </c>
      <c r="I204">
        <f t="shared" si="14"/>
        <v>0</v>
      </c>
      <c r="J204">
        <f t="shared" si="15"/>
        <v>0</v>
      </c>
    </row>
    <row r="205" spans="1:10">
      <c r="A205" s="26" t="s">
        <v>1298</v>
      </c>
      <c r="B205" s="26" t="s">
        <v>1299</v>
      </c>
      <c r="C205" s="28" t="e">
        <f>VLOOKUP(B205,Losses!$E$3:$Y$85,19,0)</f>
        <v>#N/A</v>
      </c>
      <c r="D205" s="28" t="e">
        <f>VLOOKUP(B205,Losses!$E$3:$Y$85,16,0)</f>
        <v>#N/A</v>
      </c>
      <c r="E205">
        <v>0</v>
      </c>
      <c r="F205">
        <v>0</v>
      </c>
      <c r="G205">
        <f t="shared" si="12"/>
        <v>0</v>
      </c>
      <c r="H205">
        <f t="shared" si="13"/>
        <v>0</v>
      </c>
      <c r="I205">
        <f t="shared" si="14"/>
        <v>0</v>
      </c>
      <c r="J205">
        <f t="shared" si="15"/>
        <v>0</v>
      </c>
    </row>
    <row r="206" spans="1:10">
      <c r="A206" s="26" t="s">
        <v>1300</v>
      </c>
      <c r="B206" s="26" t="s">
        <v>1301</v>
      </c>
      <c r="C206" s="28" t="e">
        <f>VLOOKUP(B206,Losses!$E$3:$Y$85,19,0)</f>
        <v>#N/A</v>
      </c>
      <c r="D206" s="28" t="e">
        <f>VLOOKUP(B206,Losses!$E$3:$Y$85,16,0)</f>
        <v>#N/A</v>
      </c>
      <c r="E206">
        <v>0</v>
      </c>
      <c r="F206">
        <v>0</v>
      </c>
      <c r="G206">
        <f t="shared" si="12"/>
        <v>0</v>
      </c>
      <c r="H206">
        <f t="shared" si="13"/>
        <v>0</v>
      </c>
      <c r="I206">
        <f t="shared" si="14"/>
        <v>0</v>
      </c>
      <c r="J206">
        <f t="shared" si="15"/>
        <v>0</v>
      </c>
    </row>
    <row r="207" spans="1:10">
      <c r="A207" s="26" t="s">
        <v>1302</v>
      </c>
      <c r="B207" s="26" t="s">
        <v>1303</v>
      </c>
      <c r="C207" s="28" t="e">
        <f>VLOOKUP(B207,Losses!$E$3:$Y$85,19,0)</f>
        <v>#N/A</v>
      </c>
      <c r="D207" s="28" t="e">
        <f>VLOOKUP(B207,Losses!$E$3:$Y$85,16,0)</f>
        <v>#N/A</v>
      </c>
      <c r="E207">
        <v>0</v>
      </c>
      <c r="F207">
        <v>0</v>
      </c>
      <c r="G207">
        <f t="shared" si="12"/>
        <v>0</v>
      </c>
      <c r="H207">
        <f t="shared" si="13"/>
        <v>0</v>
      </c>
      <c r="I207">
        <f t="shared" si="14"/>
        <v>0</v>
      </c>
      <c r="J207">
        <f t="shared" si="15"/>
        <v>0</v>
      </c>
    </row>
    <row r="208" spans="1:10">
      <c r="A208" s="26" t="s">
        <v>1304</v>
      </c>
      <c r="B208" s="26" t="s">
        <v>1305</v>
      </c>
      <c r="C208" s="28" t="e">
        <f>VLOOKUP(B208,Losses!$E$3:$Y$85,19,0)</f>
        <v>#N/A</v>
      </c>
      <c r="D208" s="28" t="e">
        <f>VLOOKUP(B208,Losses!$E$3:$Y$85,16,0)</f>
        <v>#N/A</v>
      </c>
      <c r="E208">
        <v>0</v>
      </c>
      <c r="F208">
        <v>0</v>
      </c>
      <c r="G208">
        <f t="shared" si="12"/>
        <v>0</v>
      </c>
      <c r="H208">
        <f t="shared" si="13"/>
        <v>0</v>
      </c>
      <c r="I208">
        <f t="shared" si="14"/>
        <v>0</v>
      </c>
      <c r="J208">
        <f t="shared" si="15"/>
        <v>0</v>
      </c>
    </row>
    <row r="209" spans="1:10">
      <c r="A209" s="26" t="s">
        <v>1306</v>
      </c>
      <c r="B209" s="26" t="s">
        <v>1307</v>
      </c>
      <c r="C209" s="28" t="e">
        <f>VLOOKUP(B209,Losses!$E$3:$Y$85,19,0)</f>
        <v>#N/A</v>
      </c>
      <c r="D209" s="28" t="e">
        <f>VLOOKUP(B209,Losses!$E$3:$Y$85,16,0)</f>
        <v>#N/A</v>
      </c>
      <c r="E209">
        <v>0</v>
      </c>
      <c r="F209">
        <v>0</v>
      </c>
      <c r="G209">
        <f t="shared" si="12"/>
        <v>0</v>
      </c>
      <c r="H209">
        <f t="shared" si="13"/>
        <v>0</v>
      </c>
      <c r="I209">
        <f t="shared" si="14"/>
        <v>0</v>
      </c>
      <c r="J209">
        <f t="shared" si="15"/>
        <v>0</v>
      </c>
    </row>
    <row r="210" spans="1:10">
      <c r="A210" s="26" t="s">
        <v>1308</v>
      </c>
      <c r="B210" s="26" t="s">
        <v>1309</v>
      </c>
      <c r="C210" s="28" t="e">
        <f>VLOOKUP(B210,Losses!$E$3:$Y$85,19,0)</f>
        <v>#N/A</v>
      </c>
      <c r="D210" s="28" t="e">
        <f>VLOOKUP(B210,Losses!$E$3:$Y$85,16,0)</f>
        <v>#N/A</v>
      </c>
      <c r="E210">
        <v>0</v>
      </c>
      <c r="F210">
        <v>0</v>
      </c>
      <c r="G210">
        <f t="shared" si="12"/>
        <v>0</v>
      </c>
      <c r="H210">
        <f t="shared" si="13"/>
        <v>0</v>
      </c>
      <c r="I210">
        <f t="shared" si="14"/>
        <v>0</v>
      </c>
      <c r="J210">
        <f t="shared" si="15"/>
        <v>0</v>
      </c>
    </row>
    <row r="211" spans="1:10">
      <c r="A211" s="26" t="s">
        <v>1310</v>
      </c>
      <c r="B211" s="26" t="s">
        <v>1311</v>
      </c>
      <c r="C211" s="28" t="e">
        <f>VLOOKUP(B211,Losses!$E$3:$Y$85,19,0)</f>
        <v>#N/A</v>
      </c>
      <c r="D211" s="28" t="e">
        <f>VLOOKUP(B211,Losses!$E$3:$Y$85,16,0)</f>
        <v>#N/A</v>
      </c>
      <c r="E211">
        <v>0</v>
      </c>
      <c r="F211">
        <v>0</v>
      </c>
      <c r="G211">
        <f t="shared" si="12"/>
        <v>0</v>
      </c>
      <c r="H211">
        <f t="shared" si="13"/>
        <v>0</v>
      </c>
      <c r="I211">
        <f t="shared" si="14"/>
        <v>0</v>
      </c>
      <c r="J211">
        <f t="shared" si="15"/>
        <v>0</v>
      </c>
    </row>
    <row r="212" spans="1:10">
      <c r="A212" s="26" t="s">
        <v>1097</v>
      </c>
      <c r="B212" s="26" t="s">
        <v>1312</v>
      </c>
      <c r="C212" s="28" t="e">
        <f>VLOOKUP(B212,Losses!$E$3:$Y$85,19,0)</f>
        <v>#N/A</v>
      </c>
      <c r="D212" s="28" t="e">
        <f>VLOOKUP(B212,Losses!$E$3:$Y$85,16,0)</f>
        <v>#N/A</v>
      </c>
      <c r="E212">
        <v>0</v>
      </c>
      <c r="F212">
        <v>0</v>
      </c>
      <c r="G212">
        <f t="shared" si="12"/>
        <v>0</v>
      </c>
      <c r="H212">
        <f t="shared" si="13"/>
        <v>0</v>
      </c>
      <c r="I212">
        <f t="shared" si="14"/>
        <v>0</v>
      </c>
      <c r="J212">
        <f t="shared" si="15"/>
        <v>0</v>
      </c>
    </row>
    <row r="213" spans="1:10">
      <c r="A213" s="26" t="s">
        <v>1313</v>
      </c>
      <c r="B213" s="26" t="s">
        <v>1314</v>
      </c>
      <c r="C213" s="28" t="e">
        <f>VLOOKUP(B213,Losses!$E$3:$Y$85,19,0)</f>
        <v>#N/A</v>
      </c>
      <c r="D213" s="28" t="e">
        <f>VLOOKUP(B213,Losses!$E$3:$Y$85,16,0)</f>
        <v>#N/A</v>
      </c>
      <c r="E213">
        <v>0</v>
      </c>
      <c r="F213">
        <v>0</v>
      </c>
      <c r="G213">
        <f t="shared" si="12"/>
        <v>0</v>
      </c>
      <c r="H213">
        <f t="shared" si="13"/>
        <v>0</v>
      </c>
      <c r="I213">
        <f t="shared" si="14"/>
        <v>0</v>
      </c>
      <c r="J213">
        <f t="shared" si="15"/>
        <v>0</v>
      </c>
    </row>
    <row r="214" spans="1:10">
      <c r="A214" s="26" t="s">
        <v>1315</v>
      </c>
      <c r="B214" s="26" t="s">
        <v>1316</v>
      </c>
      <c r="C214" s="28" t="e">
        <f>VLOOKUP(B214,Losses!$E$3:$Y$85,19,0)</f>
        <v>#N/A</v>
      </c>
      <c r="D214" s="28" t="e">
        <f>VLOOKUP(B214,Losses!$E$3:$Y$85,16,0)</f>
        <v>#N/A</v>
      </c>
      <c r="E214">
        <v>0</v>
      </c>
      <c r="F214">
        <v>0</v>
      </c>
      <c r="G214">
        <f t="shared" si="12"/>
        <v>0</v>
      </c>
      <c r="H214">
        <f t="shared" si="13"/>
        <v>0</v>
      </c>
      <c r="I214">
        <f t="shared" si="14"/>
        <v>0</v>
      </c>
      <c r="J214">
        <f t="shared" si="15"/>
        <v>0</v>
      </c>
    </row>
    <row r="215" spans="1:10">
      <c r="A215" s="26" t="s">
        <v>1317</v>
      </c>
      <c r="B215" s="26" t="s">
        <v>1318</v>
      </c>
      <c r="C215" s="28" t="e">
        <f>VLOOKUP(B215,Losses!$E$3:$Y$85,19,0)</f>
        <v>#N/A</v>
      </c>
      <c r="D215" s="28" t="e">
        <f>VLOOKUP(B215,Losses!$E$3:$Y$85,16,0)</f>
        <v>#N/A</v>
      </c>
      <c r="E215">
        <v>0</v>
      </c>
      <c r="F215">
        <v>0</v>
      </c>
      <c r="G215">
        <f t="shared" si="12"/>
        <v>0</v>
      </c>
      <c r="H215">
        <f t="shared" si="13"/>
        <v>0</v>
      </c>
      <c r="I215">
        <f t="shared" si="14"/>
        <v>0</v>
      </c>
      <c r="J215">
        <f t="shared" si="15"/>
        <v>0</v>
      </c>
    </row>
    <row r="216" spans="1:10">
      <c r="A216" s="26" t="s">
        <v>1319</v>
      </c>
      <c r="B216" s="26" t="s">
        <v>1320</v>
      </c>
      <c r="C216" s="28" t="e">
        <f>VLOOKUP(B216,Losses!$E$3:$Y$85,19,0)</f>
        <v>#N/A</v>
      </c>
      <c r="D216" s="28" t="e">
        <f>VLOOKUP(B216,Losses!$E$3:$Y$85,16,0)</f>
        <v>#N/A</v>
      </c>
      <c r="E216">
        <v>0</v>
      </c>
      <c r="F216">
        <v>0</v>
      </c>
      <c r="G216">
        <f t="shared" si="12"/>
        <v>0</v>
      </c>
      <c r="H216">
        <f t="shared" si="13"/>
        <v>0</v>
      </c>
      <c r="I216">
        <f t="shared" si="14"/>
        <v>0</v>
      </c>
      <c r="J216">
        <f t="shared" si="15"/>
        <v>0</v>
      </c>
    </row>
    <row r="217" spans="1:10">
      <c r="A217" s="26" t="s">
        <v>1321</v>
      </c>
      <c r="B217" s="26" t="s">
        <v>1322</v>
      </c>
      <c r="C217" s="28" t="e">
        <f>VLOOKUP(B217,Losses!$E$3:$Y$85,19,0)</f>
        <v>#N/A</v>
      </c>
      <c r="D217" s="28" t="e">
        <f>VLOOKUP(B217,Losses!$E$3:$Y$85,16,0)</f>
        <v>#N/A</v>
      </c>
      <c r="E217">
        <v>0</v>
      </c>
      <c r="F217">
        <v>0</v>
      </c>
      <c r="G217">
        <f t="shared" si="12"/>
        <v>0</v>
      </c>
      <c r="H217">
        <f t="shared" si="13"/>
        <v>0</v>
      </c>
      <c r="I217">
        <f t="shared" si="14"/>
        <v>0</v>
      </c>
      <c r="J217">
        <f t="shared" si="15"/>
        <v>0</v>
      </c>
    </row>
    <row r="218" spans="1:10">
      <c r="A218" s="26" t="s">
        <v>1323</v>
      </c>
      <c r="B218" s="26" t="s">
        <v>1324</v>
      </c>
      <c r="C218" s="28" t="e">
        <f>VLOOKUP(B218,Losses!$E$3:$Y$85,19,0)</f>
        <v>#N/A</v>
      </c>
      <c r="D218" s="28" t="e">
        <f>VLOOKUP(B218,Losses!$E$3:$Y$85,16,0)</f>
        <v>#N/A</v>
      </c>
      <c r="E218">
        <v>0</v>
      </c>
      <c r="F218">
        <v>0</v>
      </c>
      <c r="G218">
        <f t="shared" si="12"/>
        <v>0</v>
      </c>
      <c r="H218">
        <f t="shared" si="13"/>
        <v>0</v>
      </c>
      <c r="I218">
        <f t="shared" si="14"/>
        <v>0</v>
      </c>
      <c r="J218">
        <f t="shared" si="15"/>
        <v>0</v>
      </c>
    </row>
    <row r="219" spans="1:10">
      <c r="A219" s="26" t="s">
        <v>1325</v>
      </c>
      <c r="B219" s="26" t="s">
        <v>1326</v>
      </c>
      <c r="C219" s="28" t="e">
        <f>VLOOKUP(B219,Losses!$E$3:$Y$85,19,0)</f>
        <v>#N/A</v>
      </c>
      <c r="D219" s="28" t="e">
        <f>VLOOKUP(B219,Losses!$E$3:$Y$85,16,0)</f>
        <v>#N/A</v>
      </c>
      <c r="E219">
        <v>0</v>
      </c>
      <c r="F219">
        <v>0</v>
      </c>
      <c r="G219">
        <f t="shared" si="12"/>
        <v>0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>
      <c r="A220" s="26" t="s">
        <v>1327</v>
      </c>
      <c r="B220" s="26" t="s">
        <v>1328</v>
      </c>
      <c r="C220" s="28" t="e">
        <f>VLOOKUP(B220,Losses!$E$3:$Y$85,19,0)</f>
        <v>#N/A</v>
      </c>
      <c r="D220" s="28" t="e">
        <f>VLOOKUP(B220,Losses!$E$3:$Y$85,16,0)</f>
        <v>#N/A</v>
      </c>
      <c r="E220">
        <v>0</v>
      </c>
      <c r="F220">
        <v>0</v>
      </c>
      <c r="G220">
        <f t="shared" si="12"/>
        <v>0</v>
      </c>
      <c r="H220">
        <f t="shared" si="13"/>
        <v>0</v>
      </c>
      <c r="I220">
        <f t="shared" si="14"/>
        <v>0</v>
      </c>
      <c r="J220">
        <f t="shared" si="15"/>
        <v>0</v>
      </c>
    </row>
    <row r="221" spans="1:10">
      <c r="A221" s="26" t="s">
        <v>1329</v>
      </c>
      <c r="B221" s="26" t="s">
        <v>1330</v>
      </c>
      <c r="C221" s="28" t="e">
        <f>VLOOKUP(B221,Losses!$E$3:$Y$85,19,0)</f>
        <v>#N/A</v>
      </c>
      <c r="D221" s="28" t="e">
        <f>VLOOKUP(B221,Losses!$E$3:$Y$85,16,0)</f>
        <v>#N/A</v>
      </c>
      <c r="E221">
        <v>0</v>
      </c>
      <c r="F221">
        <v>0</v>
      </c>
      <c r="G221">
        <f t="shared" si="12"/>
        <v>0</v>
      </c>
      <c r="H221">
        <f t="shared" si="13"/>
        <v>0</v>
      </c>
      <c r="I221">
        <f t="shared" si="14"/>
        <v>0</v>
      </c>
      <c r="J221">
        <f t="shared" si="15"/>
        <v>0</v>
      </c>
    </row>
    <row r="222" spans="1:10">
      <c r="A222" s="26" t="s">
        <v>1331</v>
      </c>
      <c r="B222" s="26" t="s">
        <v>1332</v>
      </c>
      <c r="C222" s="28" t="e">
        <f>VLOOKUP(B222,Losses!$E$3:$Y$85,19,0)</f>
        <v>#N/A</v>
      </c>
      <c r="D222" s="28" t="e">
        <f>VLOOKUP(B222,Losses!$E$3:$Y$85,16,0)</f>
        <v>#N/A</v>
      </c>
      <c r="E222">
        <v>0</v>
      </c>
      <c r="F222">
        <v>0</v>
      </c>
      <c r="G222">
        <f t="shared" si="12"/>
        <v>0</v>
      </c>
      <c r="H222">
        <f t="shared" si="13"/>
        <v>0</v>
      </c>
      <c r="I222">
        <f t="shared" si="14"/>
        <v>0</v>
      </c>
      <c r="J222">
        <f t="shared" si="15"/>
        <v>0</v>
      </c>
    </row>
    <row r="223" spans="1:10">
      <c r="A223" s="26" t="s">
        <v>1333</v>
      </c>
      <c r="B223" s="26" t="s">
        <v>1334</v>
      </c>
      <c r="C223" s="28" t="e">
        <f>VLOOKUP(B223,Losses!$E$3:$Y$85,19,0)</f>
        <v>#N/A</v>
      </c>
      <c r="D223" s="28" t="e">
        <f>VLOOKUP(B223,Losses!$E$3:$Y$85,16,0)</f>
        <v>#N/A</v>
      </c>
      <c r="E223">
        <v>0</v>
      </c>
      <c r="F223">
        <v>0</v>
      </c>
      <c r="G223">
        <f t="shared" si="12"/>
        <v>0</v>
      </c>
      <c r="H223">
        <f t="shared" si="13"/>
        <v>0</v>
      </c>
      <c r="I223">
        <f t="shared" si="14"/>
        <v>0</v>
      </c>
      <c r="J223">
        <f t="shared" si="15"/>
        <v>0</v>
      </c>
    </row>
    <row r="224" spans="1:10">
      <c r="A224" s="26" t="s">
        <v>1335</v>
      </c>
      <c r="B224" s="26" t="s">
        <v>1336</v>
      </c>
      <c r="C224" s="28" t="e">
        <f>VLOOKUP(B224,Losses!$E$3:$Y$85,19,0)</f>
        <v>#N/A</v>
      </c>
      <c r="D224" s="28" t="e">
        <f>VLOOKUP(B224,Losses!$E$3:$Y$85,16,0)</f>
        <v>#N/A</v>
      </c>
      <c r="E224">
        <v>0</v>
      </c>
      <c r="F224">
        <v>0</v>
      </c>
      <c r="G224">
        <f t="shared" si="12"/>
        <v>0</v>
      </c>
      <c r="H224">
        <f t="shared" si="13"/>
        <v>0</v>
      </c>
      <c r="I224">
        <f t="shared" si="14"/>
        <v>0</v>
      </c>
      <c r="J224">
        <f t="shared" si="15"/>
        <v>0</v>
      </c>
    </row>
    <row r="225" spans="1:10">
      <c r="A225" s="26" t="s">
        <v>1337</v>
      </c>
      <c r="B225" s="26" t="s">
        <v>1338</v>
      </c>
      <c r="C225" s="28" t="e">
        <f>VLOOKUP(B225,Losses!$E$3:$Y$85,19,0)</f>
        <v>#N/A</v>
      </c>
      <c r="D225" s="28" t="e">
        <f>VLOOKUP(B225,Losses!$E$3:$Y$85,16,0)</f>
        <v>#N/A</v>
      </c>
      <c r="E225">
        <v>0</v>
      </c>
      <c r="F225">
        <v>0</v>
      </c>
      <c r="G225">
        <f t="shared" si="12"/>
        <v>0</v>
      </c>
      <c r="H225">
        <f t="shared" si="13"/>
        <v>0</v>
      </c>
      <c r="I225">
        <f t="shared" si="14"/>
        <v>0</v>
      </c>
      <c r="J225">
        <f t="shared" si="15"/>
        <v>0</v>
      </c>
    </row>
    <row r="226" spans="1:10">
      <c r="A226" s="26" t="s">
        <v>1339</v>
      </c>
      <c r="B226" s="26" t="s">
        <v>1340</v>
      </c>
      <c r="C226" s="28" t="e">
        <f>VLOOKUP(B226,Losses!$E$3:$Y$85,19,0)</f>
        <v>#N/A</v>
      </c>
      <c r="D226" s="28" t="e">
        <f>VLOOKUP(B226,Losses!$E$3:$Y$85,16,0)</f>
        <v>#N/A</v>
      </c>
      <c r="E226">
        <v>0</v>
      </c>
      <c r="F226">
        <v>0</v>
      </c>
      <c r="G226">
        <f t="shared" si="12"/>
        <v>0</v>
      </c>
      <c r="H226">
        <f t="shared" si="13"/>
        <v>0</v>
      </c>
      <c r="I226">
        <f t="shared" si="14"/>
        <v>0</v>
      </c>
      <c r="J226">
        <f t="shared" si="15"/>
        <v>0</v>
      </c>
    </row>
    <row r="227" spans="1:10">
      <c r="A227" s="26" t="s">
        <v>1341</v>
      </c>
      <c r="B227" s="26" t="s">
        <v>1342</v>
      </c>
      <c r="C227" s="28" t="e">
        <f>VLOOKUP(B227,Losses!$E$3:$Y$85,19,0)</f>
        <v>#N/A</v>
      </c>
      <c r="D227" s="28" t="e">
        <f>VLOOKUP(B227,Losses!$E$3:$Y$85,16,0)</f>
        <v>#N/A</v>
      </c>
      <c r="E227">
        <v>0</v>
      </c>
      <c r="F227">
        <v>0</v>
      </c>
      <c r="G227">
        <f t="shared" si="12"/>
        <v>0</v>
      </c>
      <c r="H227">
        <f t="shared" si="13"/>
        <v>0</v>
      </c>
      <c r="I227">
        <f t="shared" si="14"/>
        <v>0</v>
      </c>
      <c r="J227">
        <f t="shared" si="15"/>
        <v>0</v>
      </c>
    </row>
    <row r="228" spans="1:10">
      <c r="A228" s="26" t="s">
        <v>1343</v>
      </c>
      <c r="B228" s="26" t="s">
        <v>1344</v>
      </c>
      <c r="C228" s="28" t="e">
        <f>VLOOKUP(B228,Losses!$E$3:$Y$85,19,0)</f>
        <v>#N/A</v>
      </c>
      <c r="D228" s="28" t="e">
        <f>VLOOKUP(B228,Losses!$E$3:$Y$85,16,0)</f>
        <v>#N/A</v>
      </c>
      <c r="E228">
        <v>0</v>
      </c>
      <c r="F228">
        <v>0</v>
      </c>
      <c r="G228">
        <f t="shared" si="12"/>
        <v>0</v>
      </c>
      <c r="H228">
        <f t="shared" si="13"/>
        <v>0</v>
      </c>
      <c r="I228">
        <f t="shared" si="14"/>
        <v>0</v>
      </c>
      <c r="J228">
        <f t="shared" si="15"/>
        <v>0</v>
      </c>
    </row>
    <row r="229" spans="1:10">
      <c r="A229" s="26" t="s">
        <v>1345</v>
      </c>
      <c r="B229" s="26" t="s">
        <v>1346</v>
      </c>
      <c r="C229" s="28" t="e">
        <f>VLOOKUP(B229,Losses!$E$3:$Y$85,19,0)</f>
        <v>#N/A</v>
      </c>
      <c r="D229" s="28" t="e">
        <f>VLOOKUP(B229,Losses!$E$3:$Y$85,16,0)</f>
        <v>#N/A</v>
      </c>
      <c r="E229">
        <v>0</v>
      </c>
      <c r="F229">
        <v>0</v>
      </c>
      <c r="G229">
        <f t="shared" si="12"/>
        <v>0</v>
      </c>
      <c r="H229">
        <f t="shared" si="13"/>
        <v>0</v>
      </c>
      <c r="I229">
        <f t="shared" si="14"/>
        <v>0</v>
      </c>
      <c r="J229">
        <f t="shared" si="15"/>
        <v>0</v>
      </c>
    </row>
    <row r="230" spans="1:10">
      <c r="A230" s="26" t="s">
        <v>1347</v>
      </c>
      <c r="B230" s="26" t="s">
        <v>1348</v>
      </c>
      <c r="C230" s="28" t="e">
        <f>VLOOKUP(B230,Losses!$E$3:$Y$85,19,0)</f>
        <v>#N/A</v>
      </c>
      <c r="D230" s="28" t="e">
        <f>VLOOKUP(B230,Losses!$E$3:$Y$85,16,0)</f>
        <v>#N/A</v>
      </c>
      <c r="E230">
        <v>0</v>
      </c>
      <c r="F230">
        <v>0</v>
      </c>
      <c r="G230">
        <f t="shared" si="12"/>
        <v>0</v>
      </c>
      <c r="H230">
        <f t="shared" si="13"/>
        <v>0</v>
      </c>
      <c r="I230">
        <f t="shared" si="14"/>
        <v>0</v>
      </c>
      <c r="J230">
        <f t="shared" si="15"/>
        <v>0</v>
      </c>
    </row>
    <row r="231" spans="1:10">
      <c r="A231" s="26" t="s">
        <v>1349</v>
      </c>
      <c r="B231" s="26" t="s">
        <v>1350</v>
      </c>
      <c r="C231" s="28" t="e">
        <f>VLOOKUP(B231,Losses!$E$3:$Y$85,19,0)</f>
        <v>#N/A</v>
      </c>
      <c r="D231" s="28" t="e">
        <f>VLOOKUP(B231,Losses!$E$3:$Y$85,16,0)</f>
        <v>#N/A</v>
      </c>
      <c r="E231">
        <v>0</v>
      </c>
      <c r="F231">
        <v>0</v>
      </c>
      <c r="G231">
        <f t="shared" si="12"/>
        <v>0</v>
      </c>
      <c r="H231">
        <f t="shared" si="13"/>
        <v>0</v>
      </c>
      <c r="I231">
        <f t="shared" si="14"/>
        <v>0</v>
      </c>
      <c r="J231">
        <f t="shared" si="15"/>
        <v>0</v>
      </c>
    </row>
    <row r="232" spans="1:10">
      <c r="A232" s="26" t="s">
        <v>1351</v>
      </c>
      <c r="B232" s="26" t="s">
        <v>1352</v>
      </c>
      <c r="C232" s="28" t="e">
        <f>VLOOKUP(B232,Losses!$E$3:$Y$85,19,0)</f>
        <v>#N/A</v>
      </c>
      <c r="D232" s="28" t="e">
        <f>VLOOKUP(B232,Losses!$E$3:$Y$85,16,0)</f>
        <v>#N/A</v>
      </c>
      <c r="E232">
        <v>0</v>
      </c>
      <c r="F232">
        <v>0</v>
      </c>
      <c r="G232">
        <f t="shared" si="12"/>
        <v>0</v>
      </c>
      <c r="H232">
        <f t="shared" si="13"/>
        <v>0</v>
      </c>
      <c r="I232">
        <f t="shared" si="14"/>
        <v>0</v>
      </c>
      <c r="J232">
        <f t="shared" si="15"/>
        <v>0</v>
      </c>
    </row>
    <row r="233" spans="1:10">
      <c r="A233" s="26" t="s">
        <v>1353</v>
      </c>
      <c r="B233" s="26" t="s">
        <v>1354</v>
      </c>
      <c r="C233" s="28" t="e">
        <f>VLOOKUP(B233,Losses!$E$3:$Y$85,19,0)</f>
        <v>#N/A</v>
      </c>
      <c r="D233" s="28" t="e">
        <f>VLOOKUP(B233,Losses!$E$3:$Y$85,16,0)</f>
        <v>#N/A</v>
      </c>
      <c r="E233">
        <v>0</v>
      </c>
      <c r="F233">
        <v>0</v>
      </c>
      <c r="G233">
        <f t="shared" si="12"/>
        <v>0</v>
      </c>
      <c r="H233">
        <f t="shared" si="13"/>
        <v>0</v>
      </c>
      <c r="I233">
        <f t="shared" si="14"/>
        <v>0</v>
      </c>
      <c r="J233">
        <f t="shared" si="15"/>
        <v>0</v>
      </c>
    </row>
    <row r="234" spans="1:10">
      <c r="A234" s="26" t="s">
        <v>1355</v>
      </c>
      <c r="B234" s="26" t="s">
        <v>1356</v>
      </c>
      <c r="C234" s="28" t="e">
        <f>VLOOKUP(B234,Losses!$E$3:$Y$85,19,0)</f>
        <v>#N/A</v>
      </c>
      <c r="D234" s="28" t="e">
        <f>VLOOKUP(B234,Losses!$E$3:$Y$85,16,0)</f>
        <v>#N/A</v>
      </c>
      <c r="E234">
        <v>0</v>
      </c>
      <c r="F234">
        <v>0</v>
      </c>
      <c r="G234">
        <f t="shared" si="12"/>
        <v>0</v>
      </c>
      <c r="H234">
        <f t="shared" si="13"/>
        <v>0</v>
      </c>
      <c r="I234">
        <f t="shared" si="14"/>
        <v>0</v>
      </c>
      <c r="J234">
        <f t="shared" si="15"/>
        <v>0</v>
      </c>
    </row>
    <row r="235" spans="1:10">
      <c r="A235" s="26" t="s">
        <v>1357</v>
      </c>
      <c r="B235" s="26" t="s">
        <v>1358</v>
      </c>
      <c r="C235" s="28" t="e">
        <f>VLOOKUP(B235,Losses!$E$3:$Y$85,19,0)</f>
        <v>#N/A</v>
      </c>
      <c r="D235" s="28" t="e">
        <f>VLOOKUP(B235,Losses!$E$3:$Y$85,16,0)</f>
        <v>#N/A</v>
      </c>
      <c r="E235">
        <v>0</v>
      </c>
      <c r="F235">
        <v>0</v>
      </c>
      <c r="G235">
        <f t="shared" si="12"/>
        <v>0</v>
      </c>
      <c r="H235">
        <f t="shared" si="13"/>
        <v>0</v>
      </c>
      <c r="I235">
        <f t="shared" si="14"/>
        <v>0</v>
      </c>
      <c r="J235">
        <f t="shared" si="15"/>
        <v>0</v>
      </c>
    </row>
    <row r="236" spans="1:10">
      <c r="A236" s="26" t="s">
        <v>1359</v>
      </c>
      <c r="B236" s="26" t="s">
        <v>1360</v>
      </c>
      <c r="C236" s="28" t="e">
        <f>VLOOKUP(B236,Losses!$E$3:$Y$85,19,0)</f>
        <v>#N/A</v>
      </c>
      <c r="D236" s="28" t="e">
        <f>VLOOKUP(B236,Losses!$E$3:$Y$85,16,0)</f>
        <v>#N/A</v>
      </c>
      <c r="E236">
        <v>0</v>
      </c>
      <c r="F236">
        <v>0</v>
      </c>
      <c r="G236">
        <f t="shared" si="12"/>
        <v>0</v>
      </c>
      <c r="H236">
        <f t="shared" si="13"/>
        <v>0</v>
      </c>
      <c r="I236">
        <f t="shared" si="14"/>
        <v>0</v>
      </c>
      <c r="J236">
        <f t="shared" si="15"/>
        <v>0</v>
      </c>
    </row>
    <row r="237" spans="1:10">
      <c r="A237" s="26" t="s">
        <v>1361</v>
      </c>
      <c r="B237" s="26" t="s">
        <v>1362</v>
      </c>
      <c r="C237" s="28" t="e">
        <f>VLOOKUP(B237,Losses!$E$3:$Y$85,19,0)</f>
        <v>#N/A</v>
      </c>
      <c r="D237" s="28" t="e">
        <f>VLOOKUP(B237,Losses!$E$3:$Y$85,16,0)</f>
        <v>#N/A</v>
      </c>
      <c r="E237">
        <v>0</v>
      </c>
      <c r="F237">
        <v>0</v>
      </c>
      <c r="G237">
        <f t="shared" si="12"/>
        <v>0</v>
      </c>
      <c r="H237">
        <f t="shared" si="13"/>
        <v>0</v>
      </c>
      <c r="I237">
        <f t="shared" si="14"/>
        <v>0</v>
      </c>
      <c r="J237">
        <f t="shared" si="15"/>
        <v>0</v>
      </c>
    </row>
    <row r="238" spans="1:10">
      <c r="A238" s="26" t="s">
        <v>1363</v>
      </c>
      <c r="B238" s="26" t="s">
        <v>1364</v>
      </c>
      <c r="C238" s="28" t="e">
        <f>VLOOKUP(B238,Losses!$E$3:$Y$85,19,0)</f>
        <v>#N/A</v>
      </c>
      <c r="D238" s="28" t="e">
        <f>VLOOKUP(B238,Losses!$E$3:$Y$85,16,0)</f>
        <v>#N/A</v>
      </c>
      <c r="E238">
        <v>0</v>
      </c>
      <c r="F238">
        <v>0</v>
      </c>
      <c r="G238">
        <f t="shared" si="12"/>
        <v>0</v>
      </c>
      <c r="H238">
        <f t="shared" si="13"/>
        <v>0</v>
      </c>
      <c r="I238">
        <f t="shared" si="14"/>
        <v>0</v>
      </c>
      <c r="J238">
        <f t="shared" si="15"/>
        <v>0</v>
      </c>
    </row>
    <row r="239" spans="1:10">
      <c r="A239" s="26" t="s">
        <v>1365</v>
      </c>
      <c r="B239" s="26" t="s">
        <v>1366</v>
      </c>
      <c r="C239" s="28" t="e">
        <f>VLOOKUP(B239,Losses!$E$3:$Y$85,19,0)</f>
        <v>#N/A</v>
      </c>
      <c r="D239" s="28" t="e">
        <f>VLOOKUP(B239,Losses!$E$3:$Y$85,16,0)</f>
        <v>#N/A</v>
      </c>
      <c r="E239">
        <v>0</v>
      </c>
      <c r="F239">
        <v>0</v>
      </c>
      <c r="G239">
        <f t="shared" si="12"/>
        <v>0</v>
      </c>
      <c r="H239">
        <f t="shared" si="13"/>
        <v>0</v>
      </c>
      <c r="I239">
        <f t="shared" si="14"/>
        <v>0</v>
      </c>
      <c r="J239">
        <f t="shared" si="15"/>
        <v>0</v>
      </c>
    </row>
    <row r="240" spans="1:10">
      <c r="A240" s="26" t="s">
        <v>1367</v>
      </c>
      <c r="B240" s="26" t="s">
        <v>1368</v>
      </c>
      <c r="C240" s="28" t="e">
        <f>VLOOKUP(B240,Losses!$E$3:$Y$85,19,0)</f>
        <v>#N/A</v>
      </c>
      <c r="D240" s="28" t="e">
        <f>VLOOKUP(B240,Losses!$E$3:$Y$85,16,0)</f>
        <v>#N/A</v>
      </c>
      <c r="E240">
        <v>0</v>
      </c>
      <c r="F240">
        <v>0</v>
      </c>
      <c r="G240">
        <f t="shared" si="12"/>
        <v>0</v>
      </c>
      <c r="H240">
        <f t="shared" si="13"/>
        <v>0</v>
      </c>
      <c r="I240">
        <f t="shared" si="14"/>
        <v>0</v>
      </c>
      <c r="J240">
        <f t="shared" si="15"/>
        <v>0</v>
      </c>
    </row>
    <row r="241" spans="1:10">
      <c r="A241" s="26" t="s">
        <v>1369</v>
      </c>
      <c r="B241" s="26" t="s">
        <v>1370</v>
      </c>
      <c r="C241" s="28" t="e">
        <f>VLOOKUP(B241,Losses!$E$3:$Y$85,19,0)</f>
        <v>#N/A</v>
      </c>
      <c r="D241" s="28" t="e">
        <f>VLOOKUP(B241,Losses!$E$3:$Y$85,16,0)</f>
        <v>#N/A</v>
      </c>
      <c r="E241">
        <v>0</v>
      </c>
      <c r="F241">
        <v>0</v>
      </c>
      <c r="G241">
        <f t="shared" si="12"/>
        <v>0</v>
      </c>
      <c r="H241">
        <f t="shared" si="13"/>
        <v>0</v>
      </c>
      <c r="I241">
        <f t="shared" si="14"/>
        <v>0</v>
      </c>
      <c r="J241">
        <f t="shared" si="15"/>
        <v>0</v>
      </c>
    </row>
    <row r="242" spans="1:10">
      <c r="A242" s="26" t="s">
        <v>1371</v>
      </c>
      <c r="B242" s="26" t="s">
        <v>1372</v>
      </c>
      <c r="C242" s="28" t="e">
        <f>VLOOKUP(B242,Losses!$E$3:$Y$85,19,0)</f>
        <v>#N/A</v>
      </c>
      <c r="D242" s="28" t="e">
        <f>VLOOKUP(B242,Losses!$E$3:$Y$85,16,0)</f>
        <v>#N/A</v>
      </c>
      <c r="E242">
        <v>0</v>
      </c>
      <c r="F242">
        <v>0</v>
      </c>
      <c r="G242">
        <f t="shared" si="12"/>
        <v>0</v>
      </c>
      <c r="H242">
        <f t="shared" si="13"/>
        <v>0</v>
      </c>
      <c r="I242">
        <f t="shared" si="14"/>
        <v>0</v>
      </c>
      <c r="J242">
        <f t="shared" si="15"/>
        <v>0</v>
      </c>
    </row>
    <row r="243" spans="1:10">
      <c r="A243" s="26" t="s">
        <v>1373</v>
      </c>
      <c r="B243" s="26" t="s">
        <v>1374</v>
      </c>
      <c r="C243" s="28" t="e">
        <f>VLOOKUP(B243,Losses!$E$3:$Y$85,19,0)</f>
        <v>#N/A</v>
      </c>
      <c r="D243" s="28" t="e">
        <f>VLOOKUP(B243,Losses!$E$3:$Y$85,16,0)</f>
        <v>#N/A</v>
      </c>
      <c r="E243">
        <v>0</v>
      </c>
      <c r="F243">
        <v>0</v>
      </c>
      <c r="G243">
        <f t="shared" si="12"/>
        <v>0</v>
      </c>
      <c r="H243">
        <f t="shared" si="13"/>
        <v>0</v>
      </c>
      <c r="I243">
        <f t="shared" si="14"/>
        <v>0</v>
      </c>
      <c r="J243">
        <f t="shared" si="15"/>
        <v>0</v>
      </c>
    </row>
    <row r="244" spans="1:10">
      <c r="A244" s="26" t="s">
        <v>1375</v>
      </c>
      <c r="B244" s="26" t="s">
        <v>1376</v>
      </c>
      <c r="C244" s="28" t="e">
        <f>VLOOKUP(B244,Losses!$E$3:$Y$85,19,0)</f>
        <v>#N/A</v>
      </c>
      <c r="D244" s="28" t="e">
        <f>VLOOKUP(B244,Losses!$E$3:$Y$85,16,0)</f>
        <v>#N/A</v>
      </c>
      <c r="E244">
        <v>0</v>
      </c>
      <c r="F244">
        <v>0</v>
      </c>
      <c r="G244">
        <f t="shared" si="12"/>
        <v>0</v>
      </c>
      <c r="H244">
        <f t="shared" si="13"/>
        <v>0</v>
      </c>
      <c r="I244">
        <f t="shared" si="14"/>
        <v>0</v>
      </c>
      <c r="J244">
        <f t="shared" si="15"/>
        <v>0</v>
      </c>
    </row>
    <row r="245" spans="1:10">
      <c r="A245" s="26" t="s">
        <v>1377</v>
      </c>
      <c r="B245" s="26" t="s">
        <v>1378</v>
      </c>
      <c r="C245" s="28" t="e">
        <f>VLOOKUP(B245,Losses!$E$3:$Y$85,19,0)</f>
        <v>#N/A</v>
      </c>
      <c r="D245" s="28" t="e">
        <f>VLOOKUP(B245,Losses!$E$3:$Y$85,16,0)</f>
        <v>#N/A</v>
      </c>
      <c r="E245">
        <v>0</v>
      </c>
      <c r="F245">
        <v>0</v>
      </c>
      <c r="G245">
        <f t="shared" si="12"/>
        <v>0</v>
      </c>
      <c r="H245">
        <f t="shared" si="13"/>
        <v>0</v>
      </c>
      <c r="I245">
        <f t="shared" si="14"/>
        <v>0</v>
      </c>
      <c r="J245">
        <f t="shared" si="15"/>
        <v>0</v>
      </c>
    </row>
    <row r="246" spans="1:10">
      <c r="A246" s="26" t="s">
        <v>1379</v>
      </c>
      <c r="B246" s="26" t="s">
        <v>1380</v>
      </c>
      <c r="C246" s="28" t="e">
        <f>VLOOKUP(B246,Losses!$E$3:$Y$85,19,0)</f>
        <v>#N/A</v>
      </c>
      <c r="D246" s="28" t="e">
        <f>VLOOKUP(B246,Losses!$E$3:$Y$85,16,0)</f>
        <v>#N/A</v>
      </c>
      <c r="E246">
        <v>0</v>
      </c>
      <c r="F246">
        <v>0</v>
      </c>
      <c r="G246">
        <f t="shared" si="12"/>
        <v>0</v>
      </c>
      <c r="H246">
        <f t="shared" si="13"/>
        <v>0</v>
      </c>
      <c r="I246">
        <f t="shared" si="14"/>
        <v>0</v>
      </c>
      <c r="J246">
        <f t="shared" si="15"/>
        <v>0</v>
      </c>
    </row>
    <row r="247" spans="1:10">
      <c r="A247" s="26" t="s">
        <v>1381</v>
      </c>
      <c r="B247" s="26" t="s">
        <v>1382</v>
      </c>
      <c r="C247" s="28" t="e">
        <f>VLOOKUP(B247,Losses!$E$3:$Y$85,19,0)</f>
        <v>#N/A</v>
      </c>
      <c r="D247" s="28" t="e">
        <f>VLOOKUP(B247,Losses!$E$3:$Y$85,16,0)</f>
        <v>#N/A</v>
      </c>
      <c r="E247">
        <v>0</v>
      </c>
      <c r="F247">
        <v>0</v>
      </c>
      <c r="G247">
        <f t="shared" si="12"/>
        <v>0</v>
      </c>
      <c r="H247">
        <f t="shared" si="13"/>
        <v>0</v>
      </c>
      <c r="I247">
        <f t="shared" si="14"/>
        <v>0</v>
      </c>
      <c r="J247">
        <f t="shared" si="15"/>
        <v>0</v>
      </c>
    </row>
    <row r="248" spans="1:10">
      <c r="A248" s="26" t="s">
        <v>1383</v>
      </c>
      <c r="B248" s="26" t="s">
        <v>1384</v>
      </c>
      <c r="C248" s="28" t="e">
        <f>VLOOKUP(B248,Losses!$E$3:$Y$85,19,0)</f>
        <v>#N/A</v>
      </c>
      <c r="D248" s="28" t="e">
        <f>VLOOKUP(B248,Losses!$E$3:$Y$85,16,0)</f>
        <v>#N/A</v>
      </c>
      <c r="E248">
        <v>0</v>
      </c>
      <c r="F248">
        <v>0</v>
      </c>
      <c r="G248">
        <f t="shared" si="12"/>
        <v>0</v>
      </c>
      <c r="H248">
        <f t="shared" si="13"/>
        <v>0</v>
      </c>
      <c r="I248">
        <f t="shared" si="14"/>
        <v>0</v>
      </c>
      <c r="J248">
        <f t="shared" si="15"/>
        <v>0</v>
      </c>
    </row>
    <row r="249" spans="1:10">
      <c r="A249" s="26" t="s">
        <v>1113</v>
      </c>
      <c r="B249" s="26" t="s">
        <v>1385</v>
      </c>
      <c r="C249" s="28" t="e">
        <f>VLOOKUP(B249,Losses!$E$3:$Y$85,19,0)</f>
        <v>#N/A</v>
      </c>
      <c r="D249" s="28" t="e">
        <f>VLOOKUP(B249,Losses!$E$3:$Y$85,16,0)</f>
        <v>#N/A</v>
      </c>
      <c r="E249">
        <v>0</v>
      </c>
      <c r="F249">
        <v>0</v>
      </c>
      <c r="G249">
        <f t="shared" si="12"/>
        <v>0</v>
      </c>
      <c r="H249">
        <f t="shared" si="13"/>
        <v>0</v>
      </c>
      <c r="I249">
        <f t="shared" si="14"/>
        <v>0</v>
      </c>
      <c r="J249">
        <f t="shared" si="15"/>
        <v>0</v>
      </c>
    </row>
    <row r="250" spans="1:10">
      <c r="A250" s="26" t="s">
        <v>1386</v>
      </c>
      <c r="B250" s="26" t="s">
        <v>1387</v>
      </c>
      <c r="C250" s="28" t="e">
        <f>VLOOKUP(B250,Losses!$E$3:$Y$85,19,0)</f>
        <v>#N/A</v>
      </c>
      <c r="D250" s="28" t="e">
        <f>VLOOKUP(B250,Losses!$E$3:$Y$85,16,0)</f>
        <v>#N/A</v>
      </c>
      <c r="E250">
        <v>0</v>
      </c>
      <c r="F250">
        <v>0</v>
      </c>
      <c r="G250">
        <f t="shared" si="12"/>
        <v>0</v>
      </c>
      <c r="H250">
        <f t="shared" si="13"/>
        <v>0</v>
      </c>
      <c r="I250">
        <f t="shared" si="14"/>
        <v>0</v>
      </c>
      <c r="J250">
        <f t="shared" si="15"/>
        <v>0</v>
      </c>
    </row>
    <row r="251" spans="1:10">
      <c r="A251" s="26" t="s">
        <v>1388</v>
      </c>
      <c r="B251" s="26" t="s">
        <v>1389</v>
      </c>
      <c r="C251" s="28" t="e">
        <f>VLOOKUP(B251,Losses!$E$3:$Y$85,19,0)</f>
        <v>#N/A</v>
      </c>
      <c r="D251" s="28" t="e">
        <f>VLOOKUP(B251,Losses!$E$3:$Y$85,16,0)</f>
        <v>#N/A</v>
      </c>
      <c r="E251">
        <v>0</v>
      </c>
      <c r="F251">
        <v>0</v>
      </c>
      <c r="G251">
        <f t="shared" si="12"/>
        <v>0</v>
      </c>
      <c r="H251">
        <f t="shared" si="13"/>
        <v>0</v>
      </c>
      <c r="I251">
        <f t="shared" si="14"/>
        <v>0</v>
      </c>
      <c r="J251">
        <f t="shared" si="15"/>
        <v>0</v>
      </c>
    </row>
    <row r="252" spans="1:10">
      <c r="A252" s="26" t="s">
        <v>1390</v>
      </c>
      <c r="B252" s="26" t="s">
        <v>1391</v>
      </c>
      <c r="C252" s="28" t="e">
        <f>VLOOKUP(B252,Losses!$E$3:$Y$85,19,0)</f>
        <v>#N/A</v>
      </c>
      <c r="D252" s="28" t="e">
        <f>VLOOKUP(B252,Losses!$E$3:$Y$85,16,0)</f>
        <v>#N/A</v>
      </c>
      <c r="E252">
        <v>0</v>
      </c>
      <c r="F252">
        <v>0</v>
      </c>
      <c r="G252">
        <f t="shared" si="12"/>
        <v>0</v>
      </c>
      <c r="H252">
        <f t="shared" si="13"/>
        <v>0</v>
      </c>
      <c r="I252">
        <f t="shared" si="14"/>
        <v>0</v>
      </c>
      <c r="J252">
        <f t="shared" si="15"/>
        <v>0</v>
      </c>
    </row>
    <row r="253" spans="1:10">
      <c r="A253" s="26" t="s">
        <v>1392</v>
      </c>
      <c r="B253" s="26" t="s">
        <v>1393</v>
      </c>
      <c r="C253" s="28" t="e">
        <f>VLOOKUP(B253,Losses!$E$3:$Y$85,19,0)</f>
        <v>#N/A</v>
      </c>
      <c r="D253" s="28" t="e">
        <f>VLOOKUP(B253,Losses!$E$3:$Y$85,16,0)</f>
        <v>#N/A</v>
      </c>
      <c r="E253">
        <v>0</v>
      </c>
      <c r="F253">
        <v>0</v>
      </c>
      <c r="G253">
        <f t="shared" si="12"/>
        <v>0</v>
      </c>
      <c r="H253">
        <f t="shared" si="13"/>
        <v>0</v>
      </c>
      <c r="I253">
        <f t="shared" si="14"/>
        <v>0</v>
      </c>
      <c r="J253">
        <f t="shared" si="15"/>
        <v>0</v>
      </c>
    </row>
    <row r="254" spans="1:10">
      <c r="A254" s="26" t="s">
        <v>1394</v>
      </c>
      <c r="B254" s="26" t="s">
        <v>1395</v>
      </c>
      <c r="C254" s="28" t="e">
        <f>VLOOKUP(B254,Losses!$E$3:$Y$85,19,0)</f>
        <v>#N/A</v>
      </c>
      <c r="D254" s="28" t="e">
        <f>VLOOKUP(B254,Losses!$E$3:$Y$85,16,0)</f>
        <v>#N/A</v>
      </c>
      <c r="E254">
        <v>0</v>
      </c>
      <c r="F254">
        <v>0</v>
      </c>
      <c r="G254">
        <f t="shared" si="12"/>
        <v>0</v>
      </c>
      <c r="H254">
        <f t="shared" si="13"/>
        <v>0</v>
      </c>
      <c r="I254">
        <f t="shared" si="14"/>
        <v>0</v>
      </c>
      <c r="J254">
        <f t="shared" si="15"/>
        <v>0</v>
      </c>
    </row>
    <row r="255" spans="1:10">
      <c r="A255" s="26" t="s">
        <v>1396</v>
      </c>
      <c r="B255" s="26" t="s">
        <v>1397</v>
      </c>
      <c r="C255" s="28" t="e">
        <f>VLOOKUP(B255,Losses!$E$3:$Y$85,19,0)</f>
        <v>#N/A</v>
      </c>
      <c r="D255" s="28" t="e">
        <f>VLOOKUP(B255,Losses!$E$3:$Y$85,16,0)</f>
        <v>#N/A</v>
      </c>
      <c r="E255">
        <v>0</v>
      </c>
      <c r="F255">
        <v>0</v>
      </c>
      <c r="G255">
        <f t="shared" si="12"/>
        <v>0</v>
      </c>
      <c r="H255">
        <f t="shared" si="13"/>
        <v>0</v>
      </c>
      <c r="I255">
        <f t="shared" si="14"/>
        <v>0</v>
      </c>
      <c r="J255">
        <f t="shared" si="15"/>
        <v>0</v>
      </c>
    </row>
    <row r="256" spans="1:10">
      <c r="A256" s="26" t="s">
        <v>1398</v>
      </c>
      <c r="B256" s="26" t="s">
        <v>1399</v>
      </c>
      <c r="C256" s="28" t="e">
        <f>VLOOKUP(B256,Losses!$E$3:$Y$85,19,0)</f>
        <v>#N/A</v>
      </c>
      <c r="D256" s="28" t="e">
        <f>VLOOKUP(B256,Losses!$E$3:$Y$85,16,0)</f>
        <v>#N/A</v>
      </c>
      <c r="E256">
        <v>0</v>
      </c>
      <c r="F256">
        <v>0</v>
      </c>
      <c r="G256">
        <f t="shared" si="12"/>
        <v>0</v>
      </c>
      <c r="H256">
        <f t="shared" si="13"/>
        <v>0</v>
      </c>
      <c r="I256">
        <f t="shared" si="14"/>
        <v>0</v>
      </c>
      <c r="J256">
        <f t="shared" si="15"/>
        <v>0</v>
      </c>
    </row>
    <row r="257" spans="1:10">
      <c r="A257" s="26" t="s">
        <v>1400</v>
      </c>
      <c r="B257" s="26" t="s">
        <v>1401</v>
      </c>
      <c r="C257" s="28" t="e">
        <f>VLOOKUP(B257,Losses!$E$3:$Y$85,19,0)</f>
        <v>#N/A</v>
      </c>
      <c r="D257" s="28" t="e">
        <f>VLOOKUP(B257,Losses!$E$3:$Y$85,16,0)</f>
        <v>#N/A</v>
      </c>
      <c r="E257">
        <v>0</v>
      </c>
      <c r="F257">
        <v>0</v>
      </c>
      <c r="G257">
        <f t="shared" si="12"/>
        <v>0</v>
      </c>
      <c r="H257">
        <f t="shared" si="13"/>
        <v>0</v>
      </c>
      <c r="I257">
        <f t="shared" si="14"/>
        <v>0</v>
      </c>
      <c r="J257">
        <f t="shared" si="15"/>
        <v>0</v>
      </c>
    </row>
    <row r="258" spans="1:10">
      <c r="A258" s="26" t="s">
        <v>1402</v>
      </c>
      <c r="B258" s="26" t="s">
        <v>1403</v>
      </c>
      <c r="C258" s="28" t="e">
        <f>VLOOKUP(B258,Losses!$E$3:$Y$85,19,0)</f>
        <v>#N/A</v>
      </c>
      <c r="D258" s="28" t="e">
        <f>VLOOKUP(B258,Losses!$E$3:$Y$85,16,0)</f>
        <v>#N/A</v>
      </c>
      <c r="E258">
        <v>0</v>
      </c>
      <c r="F258">
        <v>0</v>
      </c>
      <c r="G258">
        <f t="shared" si="12"/>
        <v>0</v>
      </c>
      <c r="H258">
        <f t="shared" si="13"/>
        <v>0</v>
      </c>
      <c r="I258">
        <f t="shared" si="14"/>
        <v>0</v>
      </c>
      <c r="J258">
        <f t="shared" si="15"/>
        <v>0</v>
      </c>
    </row>
    <row r="259" spans="1:10">
      <c r="A259" s="26" t="s">
        <v>1404</v>
      </c>
      <c r="B259" s="26" t="s">
        <v>1405</v>
      </c>
      <c r="C259" s="28" t="e">
        <f>VLOOKUP(B259,Losses!$E$3:$Y$85,19,0)</f>
        <v>#N/A</v>
      </c>
      <c r="D259" s="28" t="e">
        <f>VLOOKUP(B259,Losses!$E$3:$Y$85,16,0)</f>
        <v>#N/A</v>
      </c>
      <c r="E259">
        <v>0</v>
      </c>
      <c r="F259">
        <v>0</v>
      </c>
      <c r="G259">
        <f t="shared" si="12"/>
        <v>0</v>
      </c>
      <c r="H259">
        <f t="shared" si="13"/>
        <v>0</v>
      </c>
      <c r="I259">
        <f t="shared" si="14"/>
        <v>0</v>
      </c>
      <c r="J259">
        <f t="shared" si="15"/>
        <v>0</v>
      </c>
    </row>
    <row r="260" spans="1:10">
      <c r="A260" s="26" t="s">
        <v>1406</v>
      </c>
      <c r="B260" s="26" t="s">
        <v>1407</v>
      </c>
      <c r="C260" s="28" t="e">
        <f>VLOOKUP(B260,Losses!$E$3:$Y$85,19,0)</f>
        <v>#N/A</v>
      </c>
      <c r="D260" s="28" t="e">
        <f>VLOOKUP(B260,Losses!$E$3:$Y$85,16,0)</f>
        <v>#N/A</v>
      </c>
      <c r="E260">
        <v>0</v>
      </c>
      <c r="F260">
        <v>0</v>
      </c>
      <c r="G260">
        <f t="shared" ref="G260:G323" si="16">ROUND(E260,0)</f>
        <v>0</v>
      </c>
      <c r="H260">
        <f t="shared" ref="H260:H323" si="17">ROUND(F260,0)</f>
        <v>0</v>
      </c>
      <c r="I260">
        <f t="shared" ref="I260:I323" si="18">IF(H260=0,0,D260)</f>
        <v>0</v>
      </c>
      <c r="J260">
        <f t="shared" ref="J260:J323" si="19">ROUND(I260,0)</f>
        <v>0</v>
      </c>
    </row>
    <row r="261" spans="1:10">
      <c r="A261" s="26" t="s">
        <v>1408</v>
      </c>
      <c r="B261" s="26" t="s">
        <v>1409</v>
      </c>
      <c r="C261" s="28" t="e">
        <f>VLOOKUP(B261,Losses!$E$3:$Y$85,19,0)</f>
        <v>#N/A</v>
      </c>
      <c r="D261" s="28" t="e">
        <f>VLOOKUP(B261,Losses!$E$3:$Y$85,16,0)</f>
        <v>#N/A</v>
      </c>
      <c r="E261">
        <v>0</v>
      </c>
      <c r="F261">
        <v>0</v>
      </c>
      <c r="G261">
        <f t="shared" si="16"/>
        <v>0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>
      <c r="A262" s="26" t="s">
        <v>1410</v>
      </c>
      <c r="B262" s="26" t="s">
        <v>1411</v>
      </c>
      <c r="C262" s="28" t="e">
        <f>VLOOKUP(B262,Losses!$E$3:$Y$85,19,0)</f>
        <v>#N/A</v>
      </c>
      <c r="D262" s="28" t="e">
        <f>VLOOKUP(B262,Losses!$E$3:$Y$85,16,0)</f>
        <v>#N/A</v>
      </c>
      <c r="E262">
        <v>0</v>
      </c>
      <c r="F262">
        <v>0</v>
      </c>
      <c r="G262">
        <f t="shared" si="16"/>
        <v>0</v>
      </c>
      <c r="H262">
        <f t="shared" si="17"/>
        <v>0</v>
      </c>
      <c r="I262">
        <f t="shared" si="18"/>
        <v>0</v>
      </c>
      <c r="J262">
        <f t="shared" si="19"/>
        <v>0</v>
      </c>
    </row>
    <row r="263" spans="1:10">
      <c r="A263" s="26" t="s">
        <v>1412</v>
      </c>
      <c r="B263" s="26" t="s">
        <v>1413</v>
      </c>
      <c r="C263" s="28" t="e">
        <f>VLOOKUP(B263,Losses!$E$3:$Y$85,19,0)</f>
        <v>#N/A</v>
      </c>
      <c r="D263" s="28" t="e">
        <f>VLOOKUP(B263,Losses!$E$3:$Y$85,16,0)</f>
        <v>#N/A</v>
      </c>
      <c r="E263">
        <v>0</v>
      </c>
      <c r="F263">
        <v>0</v>
      </c>
      <c r="G263">
        <f t="shared" si="16"/>
        <v>0</v>
      </c>
      <c r="H263">
        <f t="shared" si="17"/>
        <v>0</v>
      </c>
      <c r="I263">
        <f t="shared" si="18"/>
        <v>0</v>
      </c>
      <c r="J263">
        <f t="shared" si="19"/>
        <v>0</v>
      </c>
    </row>
    <row r="264" spans="1:10">
      <c r="A264" s="26" t="s">
        <v>1414</v>
      </c>
      <c r="B264" s="26" t="s">
        <v>1415</v>
      </c>
      <c r="C264" s="28" t="e">
        <f>VLOOKUP(B264,Losses!$E$3:$Y$85,19,0)</f>
        <v>#N/A</v>
      </c>
      <c r="D264" s="28" t="e">
        <f>VLOOKUP(B264,Losses!$E$3:$Y$85,16,0)</f>
        <v>#N/A</v>
      </c>
      <c r="E264">
        <v>0</v>
      </c>
      <c r="F264">
        <v>0</v>
      </c>
      <c r="G264">
        <f t="shared" si="16"/>
        <v>0</v>
      </c>
      <c r="H264">
        <f t="shared" si="17"/>
        <v>0</v>
      </c>
      <c r="I264">
        <f t="shared" si="18"/>
        <v>0</v>
      </c>
      <c r="J264">
        <f t="shared" si="19"/>
        <v>0</v>
      </c>
    </row>
    <row r="265" spans="1:10">
      <c r="A265" s="26" t="s">
        <v>1100</v>
      </c>
      <c r="B265" s="26" t="s">
        <v>1101</v>
      </c>
      <c r="C265" s="28" t="e">
        <f>VLOOKUP(B265,Losses!$E$3:$Y$85,19,0)</f>
        <v>#N/A</v>
      </c>
      <c r="D265" s="28" t="e">
        <f>VLOOKUP(B265,Losses!$E$3:$Y$85,16,0)</f>
        <v>#N/A</v>
      </c>
      <c r="E265">
        <v>0</v>
      </c>
      <c r="F265">
        <v>0</v>
      </c>
      <c r="G265">
        <f t="shared" si="16"/>
        <v>0</v>
      </c>
      <c r="H265">
        <f t="shared" si="17"/>
        <v>0</v>
      </c>
      <c r="I265">
        <f t="shared" si="18"/>
        <v>0</v>
      </c>
      <c r="J265">
        <f t="shared" si="19"/>
        <v>0</v>
      </c>
    </row>
    <row r="266" spans="1:10">
      <c r="A266" s="26" t="s">
        <v>1102</v>
      </c>
      <c r="B266" s="26" t="s">
        <v>1103</v>
      </c>
      <c r="C266" s="28" t="e">
        <f>VLOOKUP(B266,Losses!$E$3:$Y$85,19,0)</f>
        <v>#N/A</v>
      </c>
      <c r="D266" s="28" t="e">
        <f>VLOOKUP(B266,Losses!$E$3:$Y$85,16,0)</f>
        <v>#N/A</v>
      </c>
      <c r="E266">
        <v>0</v>
      </c>
      <c r="F266">
        <v>0</v>
      </c>
      <c r="G266">
        <f t="shared" si="16"/>
        <v>0</v>
      </c>
      <c r="H266">
        <f t="shared" si="17"/>
        <v>0</v>
      </c>
      <c r="I266">
        <f t="shared" si="18"/>
        <v>0</v>
      </c>
      <c r="J266">
        <f t="shared" si="19"/>
        <v>0</v>
      </c>
    </row>
    <row r="267" spans="1:10">
      <c r="A267" s="26" t="s">
        <v>1092</v>
      </c>
      <c r="B267" s="26" t="s">
        <v>1093</v>
      </c>
      <c r="C267" s="28" t="e">
        <f>VLOOKUP(B267,Losses!$E$3:$Y$85,19,0)</f>
        <v>#N/A</v>
      </c>
      <c r="D267" s="28" t="e">
        <f>VLOOKUP(B267,Losses!$E$3:$Y$85,16,0)</f>
        <v>#N/A</v>
      </c>
      <c r="E267">
        <v>0</v>
      </c>
      <c r="F267">
        <v>0</v>
      </c>
      <c r="G267">
        <f t="shared" si="16"/>
        <v>0</v>
      </c>
      <c r="H267">
        <f t="shared" si="17"/>
        <v>0</v>
      </c>
      <c r="I267">
        <f t="shared" si="18"/>
        <v>0</v>
      </c>
      <c r="J267">
        <f t="shared" si="19"/>
        <v>0</v>
      </c>
    </row>
    <row r="268" spans="1:10">
      <c r="A268" s="26" t="s">
        <v>1416</v>
      </c>
      <c r="B268" s="26" t="s">
        <v>1417</v>
      </c>
      <c r="C268" s="28" t="e">
        <f>VLOOKUP(B268,Losses!$E$3:$Y$85,19,0)</f>
        <v>#N/A</v>
      </c>
      <c r="D268" s="28" t="e">
        <f>VLOOKUP(B268,Losses!$E$3:$Y$85,16,0)</f>
        <v>#N/A</v>
      </c>
      <c r="E268">
        <v>0</v>
      </c>
      <c r="F268">
        <v>0</v>
      </c>
      <c r="G268">
        <f t="shared" si="16"/>
        <v>0</v>
      </c>
      <c r="H268">
        <f t="shared" si="17"/>
        <v>0</v>
      </c>
      <c r="I268">
        <f t="shared" si="18"/>
        <v>0</v>
      </c>
      <c r="J268">
        <f t="shared" si="19"/>
        <v>0</v>
      </c>
    </row>
    <row r="269" spans="1:10">
      <c r="A269" s="26" t="s">
        <v>1095</v>
      </c>
      <c r="B269" s="26" t="s">
        <v>1418</v>
      </c>
      <c r="C269" s="28" t="e">
        <f>VLOOKUP(B269,Losses!$E$3:$Y$85,19,0)</f>
        <v>#N/A</v>
      </c>
      <c r="D269" s="28" t="e">
        <f>VLOOKUP(B269,Losses!$E$3:$Y$85,16,0)</f>
        <v>#N/A</v>
      </c>
      <c r="E269">
        <v>0</v>
      </c>
      <c r="F269">
        <v>0</v>
      </c>
      <c r="G269">
        <f t="shared" si="16"/>
        <v>0</v>
      </c>
      <c r="H269">
        <f t="shared" si="17"/>
        <v>0</v>
      </c>
      <c r="I269">
        <f t="shared" si="18"/>
        <v>0</v>
      </c>
      <c r="J269">
        <f t="shared" si="19"/>
        <v>0</v>
      </c>
    </row>
    <row r="270" spans="1:10">
      <c r="A270" s="26" t="s">
        <v>1419</v>
      </c>
      <c r="B270" s="26" t="s">
        <v>1096</v>
      </c>
      <c r="C270" s="28" t="e">
        <f>VLOOKUP(B270,Losses!$E$3:$Y$85,19,0)</f>
        <v>#N/A</v>
      </c>
      <c r="D270" s="28" t="e">
        <f>VLOOKUP(B270,Losses!$E$3:$Y$85,16,0)</f>
        <v>#N/A</v>
      </c>
      <c r="E270">
        <v>1000</v>
      </c>
      <c r="F270">
        <v>1000</v>
      </c>
      <c r="G270">
        <f t="shared" si="16"/>
        <v>1000</v>
      </c>
      <c r="H270">
        <f t="shared" si="17"/>
        <v>1000</v>
      </c>
      <c r="I270">
        <v>1000</v>
      </c>
      <c r="J270">
        <f t="shared" si="19"/>
        <v>1000</v>
      </c>
    </row>
    <row r="271" spans="1:10">
      <c r="A271" s="26" t="s">
        <v>1420</v>
      </c>
      <c r="B271" s="26" t="s">
        <v>1421</v>
      </c>
      <c r="C271" s="28" t="e">
        <f>VLOOKUP(B271,Losses!$E$3:$Y$85,19,0)</f>
        <v>#N/A</v>
      </c>
      <c r="D271" s="28" t="e">
        <f>VLOOKUP(B271,Losses!$E$3:$Y$85,16,0)</f>
        <v>#N/A</v>
      </c>
      <c r="E271">
        <v>0</v>
      </c>
      <c r="F271">
        <v>0</v>
      </c>
      <c r="G271">
        <f t="shared" si="16"/>
        <v>0</v>
      </c>
      <c r="H271">
        <f t="shared" si="17"/>
        <v>0</v>
      </c>
      <c r="I271">
        <f t="shared" si="18"/>
        <v>0</v>
      </c>
      <c r="J271">
        <f t="shared" si="19"/>
        <v>0</v>
      </c>
    </row>
    <row r="272" spans="1:10">
      <c r="A272" s="26" t="s">
        <v>1422</v>
      </c>
      <c r="B272" s="26" t="s">
        <v>1423</v>
      </c>
      <c r="C272" s="28" t="e">
        <f>VLOOKUP(B272,Losses!$E$3:$Y$85,19,0)</f>
        <v>#N/A</v>
      </c>
      <c r="D272" s="28" t="e">
        <f>VLOOKUP(B272,Losses!$E$3:$Y$85,16,0)</f>
        <v>#N/A</v>
      </c>
      <c r="E272">
        <v>0</v>
      </c>
      <c r="F272">
        <v>0</v>
      </c>
      <c r="G272">
        <f t="shared" si="16"/>
        <v>0</v>
      </c>
      <c r="H272">
        <f t="shared" si="17"/>
        <v>0</v>
      </c>
      <c r="I272">
        <f t="shared" si="18"/>
        <v>0</v>
      </c>
      <c r="J272">
        <f t="shared" si="19"/>
        <v>0</v>
      </c>
    </row>
    <row r="273" spans="1:10">
      <c r="A273" s="26" t="s">
        <v>1115</v>
      </c>
      <c r="B273" s="26" t="s">
        <v>1116</v>
      </c>
      <c r="C273" s="28" t="e">
        <f>VLOOKUP(B273,Losses!$E$3:$Y$85,19,0)</f>
        <v>#N/A</v>
      </c>
      <c r="D273" s="28" t="e">
        <f>VLOOKUP(B273,Losses!$E$3:$Y$85,16,0)</f>
        <v>#N/A</v>
      </c>
      <c r="E273">
        <v>0</v>
      </c>
      <c r="F273">
        <v>0</v>
      </c>
      <c r="G273">
        <f t="shared" si="16"/>
        <v>0</v>
      </c>
      <c r="H273">
        <f t="shared" si="17"/>
        <v>0</v>
      </c>
      <c r="I273">
        <f t="shared" si="18"/>
        <v>0</v>
      </c>
      <c r="J273">
        <f t="shared" si="19"/>
        <v>0</v>
      </c>
    </row>
    <row r="274" spans="1:10">
      <c r="A274" s="26" t="s">
        <v>1104</v>
      </c>
      <c r="B274" s="26" t="s">
        <v>1105</v>
      </c>
      <c r="C274" s="28" t="e">
        <f>VLOOKUP(B274,Losses!$E$3:$Y$85,19,0)</f>
        <v>#N/A</v>
      </c>
      <c r="D274" s="28" t="e">
        <f>VLOOKUP(B274,Losses!$E$3:$Y$85,16,0)</f>
        <v>#N/A</v>
      </c>
      <c r="E274">
        <v>0</v>
      </c>
      <c r="F274">
        <v>0</v>
      </c>
      <c r="G274">
        <f t="shared" si="16"/>
        <v>0</v>
      </c>
      <c r="H274">
        <f t="shared" si="17"/>
        <v>0</v>
      </c>
      <c r="I274">
        <f t="shared" si="18"/>
        <v>0</v>
      </c>
      <c r="J274">
        <f t="shared" si="19"/>
        <v>0</v>
      </c>
    </row>
    <row r="275" spans="1:10">
      <c r="A275" s="26" t="s">
        <v>1424</v>
      </c>
      <c r="B275" s="26" t="s">
        <v>1425</v>
      </c>
      <c r="C275" s="28" t="e">
        <f>VLOOKUP(B275,Losses!$E$3:$Y$85,19,0)</f>
        <v>#N/A</v>
      </c>
      <c r="D275" s="28" t="e">
        <f>VLOOKUP(B275,Losses!$E$3:$Y$85,16,0)</f>
        <v>#N/A</v>
      </c>
      <c r="E275">
        <v>0</v>
      </c>
      <c r="F275">
        <v>0</v>
      </c>
      <c r="G275">
        <f t="shared" si="16"/>
        <v>0</v>
      </c>
      <c r="H275">
        <f t="shared" si="17"/>
        <v>0</v>
      </c>
      <c r="I275">
        <f t="shared" si="18"/>
        <v>0</v>
      </c>
      <c r="J275">
        <f t="shared" si="19"/>
        <v>0</v>
      </c>
    </row>
    <row r="276" spans="1:10">
      <c r="A276" s="26" t="s">
        <v>1426</v>
      </c>
      <c r="B276" s="26" t="s">
        <v>1427</v>
      </c>
      <c r="C276" s="28" t="e">
        <f>VLOOKUP(B276,Losses!$E$3:$Y$85,19,0)</f>
        <v>#N/A</v>
      </c>
      <c r="D276" s="28" t="e">
        <f>VLOOKUP(B276,Losses!$E$3:$Y$85,16,0)</f>
        <v>#N/A</v>
      </c>
      <c r="E276">
        <v>0</v>
      </c>
      <c r="F276">
        <v>0</v>
      </c>
      <c r="G276">
        <f t="shared" si="16"/>
        <v>0</v>
      </c>
      <c r="H276">
        <f t="shared" si="17"/>
        <v>0</v>
      </c>
      <c r="I276">
        <f t="shared" si="18"/>
        <v>0</v>
      </c>
      <c r="J276">
        <f t="shared" si="19"/>
        <v>0</v>
      </c>
    </row>
    <row r="277" spans="1:10">
      <c r="A277" s="26" t="s">
        <v>1106</v>
      </c>
      <c r="B277" s="26" t="s">
        <v>1107</v>
      </c>
      <c r="C277" s="28" t="e">
        <f>VLOOKUP(B277,Losses!$E$3:$Y$85,19,0)</f>
        <v>#N/A</v>
      </c>
      <c r="D277" s="28" t="e">
        <f>VLOOKUP(B277,Losses!$E$3:$Y$85,16,0)</f>
        <v>#N/A</v>
      </c>
      <c r="E277">
        <v>0</v>
      </c>
      <c r="F277">
        <v>0</v>
      </c>
      <c r="G277">
        <f t="shared" si="16"/>
        <v>0</v>
      </c>
      <c r="H277">
        <f t="shared" si="17"/>
        <v>0</v>
      </c>
      <c r="I277">
        <f t="shared" si="18"/>
        <v>0</v>
      </c>
      <c r="J277">
        <f t="shared" si="19"/>
        <v>0</v>
      </c>
    </row>
    <row r="278" spans="1:10">
      <c r="A278" s="26" t="s">
        <v>1428</v>
      </c>
      <c r="B278" s="26" t="s">
        <v>1429</v>
      </c>
      <c r="C278" s="28" t="e">
        <f>VLOOKUP(B278,Losses!$E$3:$Y$85,19,0)</f>
        <v>#N/A</v>
      </c>
      <c r="D278" s="28" t="e">
        <f>VLOOKUP(B278,Losses!$E$3:$Y$85,16,0)</f>
        <v>#N/A</v>
      </c>
      <c r="E278">
        <v>0</v>
      </c>
      <c r="F278">
        <v>0</v>
      </c>
      <c r="G278">
        <f t="shared" si="16"/>
        <v>0</v>
      </c>
      <c r="H278">
        <f t="shared" si="17"/>
        <v>0</v>
      </c>
      <c r="I278">
        <f t="shared" si="18"/>
        <v>0</v>
      </c>
      <c r="J278">
        <f t="shared" si="19"/>
        <v>0</v>
      </c>
    </row>
    <row r="279" spans="1:10">
      <c r="A279" s="26" t="s">
        <v>1430</v>
      </c>
      <c r="B279" s="26" t="s">
        <v>1431</v>
      </c>
      <c r="C279" s="28" t="e">
        <f>VLOOKUP(B279,Losses!$E$3:$Y$85,19,0)</f>
        <v>#N/A</v>
      </c>
      <c r="D279" s="28" t="e">
        <f>VLOOKUP(B279,Losses!$E$3:$Y$85,16,0)</f>
        <v>#N/A</v>
      </c>
      <c r="E279">
        <v>0</v>
      </c>
      <c r="F279">
        <v>0</v>
      </c>
      <c r="G279">
        <f t="shared" si="16"/>
        <v>0</v>
      </c>
      <c r="H279">
        <f t="shared" si="17"/>
        <v>0</v>
      </c>
      <c r="I279">
        <f t="shared" si="18"/>
        <v>0</v>
      </c>
      <c r="J279">
        <f t="shared" si="19"/>
        <v>0</v>
      </c>
    </row>
    <row r="280" spans="1:10">
      <c r="A280" s="26" t="s">
        <v>1432</v>
      </c>
      <c r="B280" s="26" t="s">
        <v>1433</v>
      </c>
      <c r="C280" s="28" t="e">
        <f>VLOOKUP(B280,Losses!$E$3:$Y$85,19,0)</f>
        <v>#N/A</v>
      </c>
      <c r="D280" s="28" t="e">
        <f>VLOOKUP(B280,Losses!$E$3:$Y$85,16,0)</f>
        <v>#N/A</v>
      </c>
      <c r="E280">
        <v>0</v>
      </c>
      <c r="F280">
        <v>0</v>
      </c>
      <c r="G280">
        <f t="shared" si="16"/>
        <v>0</v>
      </c>
      <c r="H280">
        <f t="shared" si="17"/>
        <v>0</v>
      </c>
      <c r="I280">
        <f t="shared" si="18"/>
        <v>0</v>
      </c>
      <c r="J280">
        <f t="shared" si="19"/>
        <v>0</v>
      </c>
    </row>
    <row r="281" spans="1:10">
      <c r="A281" s="26" t="s">
        <v>1434</v>
      </c>
      <c r="B281" s="26" t="s">
        <v>1435</v>
      </c>
      <c r="C281" s="28" t="e">
        <f>VLOOKUP(B281,Losses!$E$3:$Y$85,19,0)</f>
        <v>#N/A</v>
      </c>
      <c r="D281" s="28" t="e">
        <f>VLOOKUP(B281,Losses!$E$3:$Y$85,16,0)</f>
        <v>#N/A</v>
      </c>
      <c r="E281">
        <v>0</v>
      </c>
      <c r="F281">
        <v>0</v>
      </c>
      <c r="G281">
        <f t="shared" si="16"/>
        <v>0</v>
      </c>
      <c r="H281">
        <f t="shared" si="17"/>
        <v>0</v>
      </c>
      <c r="I281">
        <f t="shared" si="18"/>
        <v>0</v>
      </c>
      <c r="J281">
        <f t="shared" si="19"/>
        <v>0</v>
      </c>
    </row>
    <row r="282" spans="1:10">
      <c r="A282" s="26" t="s">
        <v>1436</v>
      </c>
      <c r="B282" s="26" t="s">
        <v>1437</v>
      </c>
      <c r="C282" s="28" t="e">
        <f>VLOOKUP(B282,Losses!$E$3:$Y$85,19,0)</f>
        <v>#N/A</v>
      </c>
      <c r="D282" s="28" t="e">
        <f>VLOOKUP(B282,Losses!$E$3:$Y$85,16,0)</f>
        <v>#N/A</v>
      </c>
      <c r="E282">
        <v>0</v>
      </c>
      <c r="F282">
        <v>0</v>
      </c>
      <c r="G282">
        <f t="shared" si="16"/>
        <v>0</v>
      </c>
      <c r="H282">
        <f t="shared" si="17"/>
        <v>0</v>
      </c>
      <c r="I282">
        <f t="shared" si="18"/>
        <v>0</v>
      </c>
      <c r="J282">
        <f t="shared" si="19"/>
        <v>0</v>
      </c>
    </row>
    <row r="283" spans="1:10">
      <c r="A283" s="26" t="s">
        <v>1438</v>
      </c>
      <c r="B283" s="26" t="s">
        <v>1439</v>
      </c>
      <c r="C283" s="28" t="e">
        <f>VLOOKUP(B283,Losses!$E$3:$Y$85,19,0)</f>
        <v>#N/A</v>
      </c>
      <c r="D283" s="28" t="e">
        <f>VLOOKUP(B283,Losses!$E$3:$Y$85,16,0)</f>
        <v>#N/A</v>
      </c>
      <c r="E283">
        <v>0</v>
      </c>
      <c r="F283">
        <v>0</v>
      </c>
      <c r="G283">
        <f t="shared" si="16"/>
        <v>0</v>
      </c>
      <c r="H283">
        <f t="shared" si="17"/>
        <v>0</v>
      </c>
      <c r="I283">
        <f t="shared" si="18"/>
        <v>0</v>
      </c>
      <c r="J283">
        <f t="shared" si="19"/>
        <v>0</v>
      </c>
    </row>
    <row r="284" spans="1:10">
      <c r="A284" s="26" t="s">
        <v>1440</v>
      </c>
      <c r="B284" s="26" t="s">
        <v>1441</v>
      </c>
      <c r="C284" s="28" t="e">
        <f>VLOOKUP(B284,Losses!$E$3:$Y$85,19,0)</f>
        <v>#N/A</v>
      </c>
      <c r="D284" s="28" t="e">
        <f>VLOOKUP(B284,Losses!$E$3:$Y$85,16,0)</f>
        <v>#N/A</v>
      </c>
      <c r="E284">
        <v>0</v>
      </c>
      <c r="F284">
        <v>0</v>
      </c>
      <c r="G284">
        <f t="shared" si="16"/>
        <v>0</v>
      </c>
      <c r="H284">
        <f t="shared" si="17"/>
        <v>0</v>
      </c>
      <c r="I284">
        <f t="shared" si="18"/>
        <v>0</v>
      </c>
      <c r="J284">
        <f t="shared" si="19"/>
        <v>0</v>
      </c>
    </row>
    <row r="285" spans="1:10">
      <c r="A285" s="26" t="s">
        <v>1442</v>
      </c>
      <c r="B285" s="26" t="s">
        <v>1443</v>
      </c>
      <c r="C285" s="28" t="e">
        <f>VLOOKUP(B285,Losses!$E$3:$Y$85,19,0)</f>
        <v>#N/A</v>
      </c>
      <c r="D285" s="28" t="e">
        <f>VLOOKUP(B285,Losses!$E$3:$Y$85,16,0)</f>
        <v>#N/A</v>
      </c>
      <c r="E285">
        <v>0</v>
      </c>
      <c r="F285">
        <v>0</v>
      </c>
      <c r="G285">
        <f t="shared" si="16"/>
        <v>0</v>
      </c>
      <c r="H285">
        <f t="shared" si="17"/>
        <v>0</v>
      </c>
      <c r="I285">
        <f t="shared" si="18"/>
        <v>0</v>
      </c>
      <c r="J285">
        <f t="shared" si="19"/>
        <v>0</v>
      </c>
    </row>
    <row r="286" spans="1:10">
      <c r="A286" s="26" t="s">
        <v>1444</v>
      </c>
      <c r="B286" s="26" t="s">
        <v>1445</v>
      </c>
      <c r="C286" s="28" t="e">
        <f>VLOOKUP(B286,Losses!$E$3:$Y$85,19,0)</f>
        <v>#N/A</v>
      </c>
      <c r="D286" s="28" t="e">
        <f>VLOOKUP(B286,Losses!$E$3:$Y$85,16,0)</f>
        <v>#N/A</v>
      </c>
      <c r="E286">
        <v>0</v>
      </c>
      <c r="F286">
        <v>0</v>
      </c>
      <c r="G286">
        <f t="shared" si="16"/>
        <v>0</v>
      </c>
      <c r="H286">
        <f t="shared" si="17"/>
        <v>0</v>
      </c>
      <c r="I286">
        <f t="shared" si="18"/>
        <v>0</v>
      </c>
      <c r="J286">
        <f t="shared" si="19"/>
        <v>0</v>
      </c>
    </row>
    <row r="287" spans="1:10">
      <c r="A287" s="26" t="s">
        <v>1446</v>
      </c>
      <c r="B287" s="26" t="s">
        <v>1447</v>
      </c>
      <c r="C287" s="28" t="e">
        <f>VLOOKUP(B287,Losses!$E$3:$Y$85,19,0)</f>
        <v>#N/A</v>
      </c>
      <c r="D287" s="28" t="e">
        <f>VLOOKUP(B287,Losses!$E$3:$Y$85,16,0)</f>
        <v>#N/A</v>
      </c>
      <c r="E287">
        <v>0</v>
      </c>
      <c r="F287">
        <v>0</v>
      </c>
      <c r="G287">
        <f t="shared" si="16"/>
        <v>0</v>
      </c>
      <c r="H287">
        <f t="shared" si="17"/>
        <v>0</v>
      </c>
      <c r="I287">
        <f t="shared" si="18"/>
        <v>0</v>
      </c>
      <c r="J287">
        <f t="shared" si="19"/>
        <v>0</v>
      </c>
    </row>
    <row r="288" spans="1:10">
      <c r="A288" s="26" t="s">
        <v>1448</v>
      </c>
      <c r="B288" s="26" t="s">
        <v>1449</v>
      </c>
      <c r="C288" s="28" t="e">
        <f>VLOOKUP(B288,Losses!$E$3:$Y$85,19,0)</f>
        <v>#N/A</v>
      </c>
      <c r="D288" s="28" t="e">
        <f>VLOOKUP(B288,Losses!$E$3:$Y$85,16,0)</f>
        <v>#N/A</v>
      </c>
      <c r="E288">
        <v>0</v>
      </c>
      <c r="F288">
        <v>0</v>
      </c>
      <c r="G288">
        <f t="shared" si="16"/>
        <v>0</v>
      </c>
      <c r="H288">
        <f t="shared" si="17"/>
        <v>0</v>
      </c>
      <c r="I288">
        <f t="shared" si="18"/>
        <v>0</v>
      </c>
      <c r="J288">
        <f t="shared" si="19"/>
        <v>0</v>
      </c>
    </row>
    <row r="289" spans="1:10">
      <c r="A289" s="26" t="s">
        <v>1450</v>
      </c>
      <c r="B289" s="26" t="s">
        <v>1451</v>
      </c>
      <c r="C289" s="28" t="e">
        <f>VLOOKUP(B289,Losses!$E$3:$Y$85,19,0)</f>
        <v>#N/A</v>
      </c>
      <c r="D289" s="28" t="e">
        <f>VLOOKUP(B289,Losses!$E$3:$Y$85,16,0)</f>
        <v>#N/A</v>
      </c>
      <c r="E289">
        <v>0</v>
      </c>
      <c r="F289">
        <v>0</v>
      </c>
      <c r="G289">
        <f t="shared" si="16"/>
        <v>0</v>
      </c>
      <c r="H289">
        <f t="shared" si="17"/>
        <v>0</v>
      </c>
      <c r="I289">
        <f t="shared" si="18"/>
        <v>0</v>
      </c>
      <c r="J289">
        <f t="shared" si="19"/>
        <v>0</v>
      </c>
    </row>
    <row r="290" spans="1:10">
      <c r="A290" s="26" t="s">
        <v>1452</v>
      </c>
      <c r="B290" s="26" t="s">
        <v>1453</v>
      </c>
      <c r="C290" s="28" t="e">
        <f>VLOOKUP(B290,Losses!$E$3:$Y$85,19,0)</f>
        <v>#N/A</v>
      </c>
      <c r="D290" s="28" t="e">
        <f>VLOOKUP(B290,Losses!$E$3:$Y$85,16,0)</f>
        <v>#N/A</v>
      </c>
      <c r="E290">
        <v>0</v>
      </c>
      <c r="F290">
        <v>0</v>
      </c>
      <c r="G290">
        <f t="shared" si="16"/>
        <v>0</v>
      </c>
      <c r="H290">
        <f t="shared" si="17"/>
        <v>0</v>
      </c>
      <c r="I290">
        <f t="shared" si="18"/>
        <v>0</v>
      </c>
      <c r="J290">
        <f t="shared" si="19"/>
        <v>0</v>
      </c>
    </row>
    <row r="291" spans="1:10">
      <c r="A291" s="26" t="s">
        <v>1454</v>
      </c>
      <c r="B291" s="26" t="s">
        <v>1455</v>
      </c>
      <c r="C291" s="28" t="e">
        <f>VLOOKUP(B291,Losses!$E$3:$Y$85,19,0)</f>
        <v>#N/A</v>
      </c>
      <c r="D291" s="28" t="e">
        <f>VLOOKUP(B291,Losses!$E$3:$Y$85,16,0)</f>
        <v>#N/A</v>
      </c>
      <c r="E291">
        <v>0</v>
      </c>
      <c r="F291">
        <v>0</v>
      </c>
      <c r="G291">
        <f t="shared" si="16"/>
        <v>0</v>
      </c>
      <c r="H291">
        <f t="shared" si="17"/>
        <v>0</v>
      </c>
      <c r="I291">
        <f t="shared" si="18"/>
        <v>0</v>
      </c>
      <c r="J291">
        <f t="shared" si="19"/>
        <v>0</v>
      </c>
    </row>
    <row r="292" spans="1:10">
      <c r="A292" s="26" t="s">
        <v>1456</v>
      </c>
      <c r="B292" s="26" t="s">
        <v>1457</v>
      </c>
      <c r="C292" s="28" t="e">
        <f>VLOOKUP(B292,Losses!$E$3:$Y$85,19,0)</f>
        <v>#N/A</v>
      </c>
      <c r="D292" s="28" t="e">
        <f>VLOOKUP(B292,Losses!$E$3:$Y$85,16,0)</f>
        <v>#N/A</v>
      </c>
      <c r="E292">
        <v>0</v>
      </c>
      <c r="F292">
        <v>0</v>
      </c>
      <c r="G292">
        <f t="shared" si="16"/>
        <v>0</v>
      </c>
      <c r="H292">
        <f t="shared" si="17"/>
        <v>0</v>
      </c>
      <c r="I292">
        <f t="shared" si="18"/>
        <v>0</v>
      </c>
      <c r="J292">
        <f t="shared" si="19"/>
        <v>0</v>
      </c>
    </row>
    <row r="293" spans="1:10">
      <c r="A293" s="26" t="s">
        <v>1458</v>
      </c>
      <c r="B293" s="26" t="s">
        <v>1459</v>
      </c>
      <c r="C293" s="28" t="e">
        <f>VLOOKUP(B293,Losses!$E$3:$Y$85,19,0)</f>
        <v>#N/A</v>
      </c>
      <c r="D293" s="28" t="e">
        <f>VLOOKUP(B293,Losses!$E$3:$Y$85,16,0)</f>
        <v>#N/A</v>
      </c>
      <c r="E293">
        <v>0</v>
      </c>
      <c r="F293">
        <v>0</v>
      </c>
      <c r="G293">
        <f t="shared" si="16"/>
        <v>0</v>
      </c>
      <c r="H293">
        <f t="shared" si="17"/>
        <v>0</v>
      </c>
      <c r="I293">
        <f t="shared" si="18"/>
        <v>0</v>
      </c>
      <c r="J293">
        <f t="shared" si="19"/>
        <v>0</v>
      </c>
    </row>
    <row r="294" spans="1:10">
      <c r="A294" s="26" t="s">
        <v>1460</v>
      </c>
      <c r="B294" s="26" t="s">
        <v>1461</v>
      </c>
      <c r="C294" s="28" t="e">
        <f>VLOOKUP(B294,Losses!$E$3:$Y$85,19,0)</f>
        <v>#N/A</v>
      </c>
      <c r="D294" s="28" t="e">
        <f>VLOOKUP(B294,Losses!$E$3:$Y$85,16,0)</f>
        <v>#N/A</v>
      </c>
      <c r="E294">
        <v>0</v>
      </c>
      <c r="F294">
        <v>0</v>
      </c>
      <c r="G294">
        <f t="shared" si="16"/>
        <v>0</v>
      </c>
      <c r="H294">
        <f t="shared" si="17"/>
        <v>0</v>
      </c>
      <c r="I294">
        <f t="shared" si="18"/>
        <v>0</v>
      </c>
      <c r="J294">
        <f t="shared" si="19"/>
        <v>0</v>
      </c>
    </row>
    <row r="295" spans="1:10">
      <c r="A295" s="26" t="s">
        <v>1462</v>
      </c>
      <c r="B295" s="26" t="s">
        <v>1463</v>
      </c>
      <c r="C295" s="28" t="e">
        <f>VLOOKUP(B295,Losses!$E$3:$Y$85,19,0)</f>
        <v>#N/A</v>
      </c>
      <c r="D295" s="28" t="e">
        <f>VLOOKUP(B295,Losses!$E$3:$Y$85,16,0)</f>
        <v>#N/A</v>
      </c>
      <c r="E295">
        <v>0</v>
      </c>
      <c r="F295">
        <v>0</v>
      </c>
      <c r="G295">
        <f t="shared" si="16"/>
        <v>0</v>
      </c>
      <c r="H295">
        <f t="shared" si="17"/>
        <v>0</v>
      </c>
      <c r="I295">
        <f t="shared" si="18"/>
        <v>0</v>
      </c>
      <c r="J295">
        <f t="shared" si="19"/>
        <v>0</v>
      </c>
    </row>
    <row r="296" spans="1:10">
      <c r="A296" s="26" t="s">
        <v>1464</v>
      </c>
      <c r="B296" s="26" t="s">
        <v>1465</v>
      </c>
      <c r="C296" s="28" t="e">
        <f>VLOOKUP(B296,Losses!$E$3:$Y$85,19,0)</f>
        <v>#N/A</v>
      </c>
      <c r="D296" s="28" t="e">
        <f>VLOOKUP(B296,Losses!$E$3:$Y$85,16,0)</f>
        <v>#N/A</v>
      </c>
      <c r="E296">
        <v>0</v>
      </c>
      <c r="F296">
        <v>0</v>
      </c>
      <c r="G296">
        <f t="shared" si="16"/>
        <v>0</v>
      </c>
      <c r="H296">
        <f t="shared" si="17"/>
        <v>0</v>
      </c>
      <c r="I296">
        <f t="shared" si="18"/>
        <v>0</v>
      </c>
      <c r="J296">
        <f t="shared" si="19"/>
        <v>0</v>
      </c>
    </row>
    <row r="297" spans="1:10">
      <c r="A297" s="26" t="s">
        <v>1466</v>
      </c>
      <c r="B297" s="26" t="s">
        <v>1467</v>
      </c>
      <c r="C297" s="28" t="e">
        <f>VLOOKUP(B297,Losses!$E$3:$Y$85,19,0)</f>
        <v>#N/A</v>
      </c>
      <c r="D297" s="28" t="e">
        <f>VLOOKUP(B297,Losses!$E$3:$Y$85,16,0)</f>
        <v>#N/A</v>
      </c>
      <c r="E297">
        <v>0</v>
      </c>
      <c r="F297">
        <v>0</v>
      </c>
      <c r="G297">
        <f t="shared" si="16"/>
        <v>0</v>
      </c>
      <c r="H297">
        <f t="shared" si="17"/>
        <v>0</v>
      </c>
      <c r="I297">
        <f t="shared" si="18"/>
        <v>0</v>
      </c>
      <c r="J297">
        <f t="shared" si="19"/>
        <v>0</v>
      </c>
    </row>
    <row r="298" spans="1:10">
      <c r="A298" s="26" t="s">
        <v>1468</v>
      </c>
      <c r="B298" s="26" t="s">
        <v>1469</v>
      </c>
      <c r="C298" s="28" t="e">
        <f>VLOOKUP(B298,Losses!$E$3:$Y$85,19,0)</f>
        <v>#N/A</v>
      </c>
      <c r="D298" s="28" t="e">
        <f>VLOOKUP(B298,Losses!$E$3:$Y$85,16,0)</f>
        <v>#N/A</v>
      </c>
      <c r="E298">
        <v>0</v>
      </c>
      <c r="F298">
        <v>0</v>
      </c>
      <c r="G298">
        <f t="shared" si="16"/>
        <v>0</v>
      </c>
      <c r="H298">
        <f t="shared" si="17"/>
        <v>0</v>
      </c>
      <c r="I298">
        <f t="shared" si="18"/>
        <v>0</v>
      </c>
      <c r="J298">
        <f t="shared" si="19"/>
        <v>0</v>
      </c>
    </row>
    <row r="299" spans="1:10">
      <c r="A299" s="26" t="s">
        <v>1470</v>
      </c>
      <c r="B299" s="26" t="s">
        <v>1471</v>
      </c>
      <c r="C299" s="28" t="e">
        <f>VLOOKUP(B299,Losses!$E$3:$Y$85,19,0)</f>
        <v>#N/A</v>
      </c>
      <c r="D299" s="28" t="e">
        <f>VLOOKUP(B299,Losses!$E$3:$Y$85,16,0)</f>
        <v>#N/A</v>
      </c>
      <c r="E299">
        <v>0</v>
      </c>
      <c r="F299">
        <v>0</v>
      </c>
      <c r="G299">
        <f t="shared" si="16"/>
        <v>0</v>
      </c>
      <c r="H299">
        <f t="shared" si="17"/>
        <v>0</v>
      </c>
      <c r="I299">
        <f t="shared" si="18"/>
        <v>0</v>
      </c>
      <c r="J299">
        <f t="shared" si="19"/>
        <v>0</v>
      </c>
    </row>
    <row r="300" spans="1:10">
      <c r="A300" s="26" t="s">
        <v>1472</v>
      </c>
      <c r="B300" s="26" t="s">
        <v>1473</v>
      </c>
      <c r="C300" s="28" t="e">
        <f>VLOOKUP(B300,Losses!$E$3:$Y$85,19,0)</f>
        <v>#N/A</v>
      </c>
      <c r="D300" s="28" t="e">
        <f>VLOOKUP(B300,Losses!$E$3:$Y$85,16,0)</f>
        <v>#N/A</v>
      </c>
      <c r="E300">
        <v>0</v>
      </c>
      <c r="F300">
        <v>0</v>
      </c>
      <c r="G300">
        <f t="shared" si="16"/>
        <v>0</v>
      </c>
      <c r="H300">
        <f t="shared" si="17"/>
        <v>0</v>
      </c>
      <c r="I300">
        <f t="shared" si="18"/>
        <v>0</v>
      </c>
      <c r="J300">
        <f t="shared" si="19"/>
        <v>0</v>
      </c>
    </row>
    <row r="301" spans="1:10">
      <c r="A301" s="26" t="s">
        <v>1474</v>
      </c>
      <c r="B301" s="26" t="s">
        <v>1475</v>
      </c>
      <c r="C301" s="28" t="e">
        <f>VLOOKUP(B301,Losses!$E$3:$Y$85,19,0)</f>
        <v>#N/A</v>
      </c>
      <c r="D301" s="28" t="e">
        <f>VLOOKUP(B301,Losses!$E$3:$Y$85,16,0)</f>
        <v>#N/A</v>
      </c>
      <c r="E301">
        <v>0</v>
      </c>
      <c r="F301">
        <v>0</v>
      </c>
      <c r="G301">
        <f t="shared" si="16"/>
        <v>0</v>
      </c>
      <c r="H301">
        <f t="shared" si="17"/>
        <v>0</v>
      </c>
      <c r="I301">
        <f t="shared" si="18"/>
        <v>0</v>
      </c>
      <c r="J301">
        <f t="shared" si="19"/>
        <v>0</v>
      </c>
    </row>
    <row r="302" spans="1:10">
      <c r="A302" s="26" t="s">
        <v>1476</v>
      </c>
      <c r="B302" s="26" t="s">
        <v>1318</v>
      </c>
      <c r="C302" s="28" t="e">
        <f>VLOOKUP(B302,Losses!$E$3:$Y$85,19,0)</f>
        <v>#N/A</v>
      </c>
      <c r="D302" s="28" t="e">
        <f>VLOOKUP(B302,Losses!$E$3:$Y$85,16,0)</f>
        <v>#N/A</v>
      </c>
      <c r="E302">
        <v>0</v>
      </c>
      <c r="F302">
        <v>0</v>
      </c>
      <c r="G302">
        <f t="shared" si="16"/>
        <v>0</v>
      </c>
      <c r="H302">
        <f t="shared" si="17"/>
        <v>0</v>
      </c>
      <c r="I302">
        <f t="shared" si="18"/>
        <v>0</v>
      </c>
      <c r="J302">
        <f t="shared" si="19"/>
        <v>0</v>
      </c>
    </row>
    <row r="303" spans="1:10">
      <c r="A303" s="26" t="s">
        <v>1477</v>
      </c>
      <c r="B303" s="26" t="s">
        <v>1478</v>
      </c>
      <c r="C303" s="28" t="e">
        <f>VLOOKUP(B303,Losses!$E$3:$Y$85,19,0)</f>
        <v>#N/A</v>
      </c>
      <c r="D303" s="28" t="e">
        <f>VLOOKUP(B303,Losses!$E$3:$Y$85,16,0)</f>
        <v>#N/A</v>
      </c>
      <c r="E303">
        <v>0</v>
      </c>
      <c r="F303">
        <v>0</v>
      </c>
      <c r="G303">
        <f t="shared" si="16"/>
        <v>0</v>
      </c>
      <c r="H303">
        <f t="shared" si="17"/>
        <v>0</v>
      </c>
      <c r="I303">
        <f t="shared" si="18"/>
        <v>0</v>
      </c>
      <c r="J303">
        <f t="shared" si="19"/>
        <v>0</v>
      </c>
    </row>
    <row r="304" spans="1:10">
      <c r="A304" s="26" t="s">
        <v>1479</v>
      </c>
      <c r="B304" s="26" t="s">
        <v>1322</v>
      </c>
      <c r="C304" s="28" t="e">
        <f>VLOOKUP(B304,Losses!$E$3:$Y$85,19,0)</f>
        <v>#N/A</v>
      </c>
      <c r="D304" s="28" t="e">
        <f>VLOOKUP(B304,Losses!$E$3:$Y$85,16,0)</f>
        <v>#N/A</v>
      </c>
      <c r="E304">
        <v>0</v>
      </c>
      <c r="F304">
        <v>0</v>
      </c>
      <c r="G304">
        <f t="shared" si="16"/>
        <v>0</v>
      </c>
      <c r="H304">
        <f t="shared" si="17"/>
        <v>0</v>
      </c>
      <c r="I304">
        <f t="shared" si="18"/>
        <v>0</v>
      </c>
      <c r="J304">
        <f t="shared" si="19"/>
        <v>0</v>
      </c>
    </row>
    <row r="305" spans="1:10">
      <c r="A305" s="26" t="s">
        <v>1480</v>
      </c>
      <c r="B305" s="26" t="s">
        <v>1481</v>
      </c>
      <c r="C305" s="28" t="e">
        <f>VLOOKUP(B305,Losses!$E$3:$Y$85,19,0)</f>
        <v>#N/A</v>
      </c>
      <c r="D305" s="28" t="e">
        <f>VLOOKUP(B305,Losses!$E$3:$Y$85,16,0)</f>
        <v>#N/A</v>
      </c>
      <c r="E305">
        <v>0</v>
      </c>
      <c r="F305">
        <v>0</v>
      </c>
      <c r="G305">
        <f t="shared" si="16"/>
        <v>0</v>
      </c>
      <c r="H305">
        <f t="shared" si="17"/>
        <v>0</v>
      </c>
      <c r="I305">
        <f t="shared" si="18"/>
        <v>0</v>
      </c>
      <c r="J305">
        <f t="shared" si="19"/>
        <v>0</v>
      </c>
    </row>
    <row r="306" spans="1:10">
      <c r="A306" s="26" t="s">
        <v>1482</v>
      </c>
      <c r="B306" s="26" t="s">
        <v>1483</v>
      </c>
      <c r="C306" s="28" t="e">
        <f>VLOOKUP(B306,Losses!$E$3:$Y$85,19,0)</f>
        <v>#N/A</v>
      </c>
      <c r="D306" s="28" t="e">
        <f>VLOOKUP(B306,Losses!$E$3:$Y$85,16,0)</f>
        <v>#N/A</v>
      </c>
      <c r="E306">
        <v>0</v>
      </c>
      <c r="F306">
        <v>0</v>
      </c>
      <c r="G306">
        <f t="shared" si="16"/>
        <v>0</v>
      </c>
      <c r="H306">
        <f t="shared" si="17"/>
        <v>0</v>
      </c>
      <c r="I306">
        <f t="shared" si="18"/>
        <v>0</v>
      </c>
      <c r="J306">
        <f t="shared" si="19"/>
        <v>0</v>
      </c>
    </row>
    <row r="307" spans="1:10">
      <c r="A307" s="26" t="s">
        <v>1484</v>
      </c>
      <c r="B307" s="26" t="s">
        <v>1485</v>
      </c>
      <c r="C307" s="28" t="e">
        <f>VLOOKUP(B307,Losses!$E$3:$Y$85,19,0)</f>
        <v>#N/A</v>
      </c>
      <c r="D307" s="28" t="e">
        <f>VLOOKUP(B307,Losses!$E$3:$Y$85,16,0)</f>
        <v>#N/A</v>
      </c>
      <c r="E307">
        <v>0</v>
      </c>
      <c r="F307">
        <v>0</v>
      </c>
      <c r="G307">
        <f t="shared" si="16"/>
        <v>0</v>
      </c>
      <c r="H307">
        <f t="shared" si="17"/>
        <v>0</v>
      </c>
      <c r="I307">
        <f t="shared" si="18"/>
        <v>0</v>
      </c>
      <c r="J307">
        <f t="shared" si="19"/>
        <v>0</v>
      </c>
    </row>
    <row r="308" spans="1:10">
      <c r="A308" s="26" t="s">
        <v>1486</v>
      </c>
      <c r="B308" s="26" t="s">
        <v>1487</v>
      </c>
      <c r="C308" s="28" t="e">
        <f>VLOOKUP(B308,Losses!$E$3:$Y$85,19,0)</f>
        <v>#N/A</v>
      </c>
      <c r="D308" s="28" t="e">
        <f>VLOOKUP(B308,Losses!$E$3:$Y$85,16,0)</f>
        <v>#N/A</v>
      </c>
      <c r="E308">
        <v>0</v>
      </c>
      <c r="F308">
        <v>0</v>
      </c>
      <c r="G308">
        <f t="shared" si="16"/>
        <v>0</v>
      </c>
      <c r="H308">
        <f t="shared" si="17"/>
        <v>0</v>
      </c>
      <c r="I308">
        <f t="shared" si="18"/>
        <v>0</v>
      </c>
      <c r="J308">
        <f t="shared" si="19"/>
        <v>0</v>
      </c>
    </row>
    <row r="309" spans="1:10">
      <c r="A309" s="26" t="s">
        <v>1488</v>
      </c>
      <c r="B309" s="26" t="s">
        <v>1489</v>
      </c>
      <c r="C309" s="28" t="e">
        <f>VLOOKUP(B309,Losses!$E$3:$Y$85,19,0)</f>
        <v>#N/A</v>
      </c>
      <c r="D309" s="28" t="e">
        <f>VLOOKUP(B309,Losses!$E$3:$Y$85,16,0)</f>
        <v>#N/A</v>
      </c>
      <c r="E309">
        <v>0</v>
      </c>
      <c r="F309">
        <v>0</v>
      </c>
      <c r="G309">
        <f t="shared" si="16"/>
        <v>0</v>
      </c>
      <c r="H309">
        <f t="shared" si="17"/>
        <v>0</v>
      </c>
      <c r="I309">
        <f t="shared" si="18"/>
        <v>0</v>
      </c>
      <c r="J309">
        <f t="shared" si="19"/>
        <v>0</v>
      </c>
    </row>
    <row r="310" spans="1:10">
      <c r="A310" s="26" t="s">
        <v>1490</v>
      </c>
      <c r="B310" s="26" t="s">
        <v>1491</v>
      </c>
      <c r="C310" s="28" t="e">
        <f>VLOOKUP(B310,Losses!$E$3:$Y$85,19,0)</f>
        <v>#N/A</v>
      </c>
      <c r="D310" s="28" t="e">
        <f>VLOOKUP(B310,Losses!$E$3:$Y$85,16,0)</f>
        <v>#N/A</v>
      </c>
      <c r="E310">
        <v>0</v>
      </c>
      <c r="F310">
        <v>0</v>
      </c>
      <c r="G310">
        <f t="shared" si="16"/>
        <v>0</v>
      </c>
      <c r="H310">
        <f t="shared" si="17"/>
        <v>0</v>
      </c>
      <c r="I310">
        <f t="shared" si="18"/>
        <v>0</v>
      </c>
      <c r="J310">
        <f t="shared" si="19"/>
        <v>0</v>
      </c>
    </row>
    <row r="311" spans="1:10">
      <c r="A311" s="26" t="s">
        <v>1492</v>
      </c>
      <c r="B311" s="26" t="s">
        <v>1493</v>
      </c>
      <c r="C311" s="28" t="e">
        <f>VLOOKUP(B311,Losses!$E$3:$Y$85,19,0)</f>
        <v>#N/A</v>
      </c>
      <c r="D311" s="28" t="e">
        <f>VLOOKUP(B311,Losses!$E$3:$Y$85,16,0)</f>
        <v>#N/A</v>
      </c>
      <c r="E311">
        <v>0</v>
      </c>
      <c r="F311">
        <v>0</v>
      </c>
      <c r="G311">
        <f t="shared" si="16"/>
        <v>0</v>
      </c>
      <c r="H311">
        <f t="shared" si="17"/>
        <v>0</v>
      </c>
      <c r="I311">
        <f t="shared" si="18"/>
        <v>0</v>
      </c>
      <c r="J311">
        <f t="shared" si="19"/>
        <v>0</v>
      </c>
    </row>
    <row r="312" spans="1:10">
      <c r="A312" s="26" t="s">
        <v>1494</v>
      </c>
      <c r="B312" s="26" t="s">
        <v>1495</v>
      </c>
      <c r="C312" s="28" t="e">
        <f>VLOOKUP(B312,Losses!$E$3:$Y$85,19,0)</f>
        <v>#N/A</v>
      </c>
      <c r="D312" s="28" t="e">
        <f>VLOOKUP(B312,Losses!$E$3:$Y$85,16,0)</f>
        <v>#N/A</v>
      </c>
      <c r="E312">
        <v>0</v>
      </c>
      <c r="F312">
        <v>0</v>
      </c>
      <c r="G312">
        <f t="shared" si="16"/>
        <v>0</v>
      </c>
      <c r="H312">
        <f t="shared" si="17"/>
        <v>0</v>
      </c>
      <c r="I312">
        <f t="shared" si="18"/>
        <v>0</v>
      </c>
      <c r="J312">
        <f t="shared" si="19"/>
        <v>0</v>
      </c>
    </row>
    <row r="313" spans="1:10">
      <c r="A313" s="26" t="s">
        <v>1496</v>
      </c>
      <c r="B313" s="26" t="s">
        <v>1497</v>
      </c>
      <c r="C313" s="28" t="e">
        <f>VLOOKUP(B313,Losses!$E$3:$Y$85,19,0)</f>
        <v>#N/A</v>
      </c>
      <c r="D313" s="28" t="e">
        <f>VLOOKUP(B313,Losses!$E$3:$Y$85,16,0)</f>
        <v>#N/A</v>
      </c>
      <c r="E313">
        <v>0</v>
      </c>
      <c r="F313">
        <v>0</v>
      </c>
      <c r="G313">
        <f t="shared" si="16"/>
        <v>0</v>
      </c>
      <c r="H313">
        <f t="shared" si="17"/>
        <v>0</v>
      </c>
      <c r="I313">
        <f t="shared" si="18"/>
        <v>0</v>
      </c>
      <c r="J313">
        <f t="shared" si="19"/>
        <v>0</v>
      </c>
    </row>
    <row r="314" spans="1:10">
      <c r="A314" s="26" t="s">
        <v>1498</v>
      </c>
      <c r="B314" s="26" t="s">
        <v>1499</v>
      </c>
      <c r="C314" s="28" t="e">
        <f>VLOOKUP(B314,Losses!$E$3:$Y$85,19,0)</f>
        <v>#N/A</v>
      </c>
      <c r="D314" s="28" t="e">
        <f>VLOOKUP(B314,Losses!$E$3:$Y$85,16,0)</f>
        <v>#N/A</v>
      </c>
      <c r="E314">
        <v>0</v>
      </c>
      <c r="F314">
        <v>0</v>
      </c>
      <c r="G314">
        <f t="shared" si="16"/>
        <v>0</v>
      </c>
      <c r="H314">
        <f t="shared" si="17"/>
        <v>0</v>
      </c>
      <c r="I314">
        <f t="shared" si="18"/>
        <v>0</v>
      </c>
      <c r="J314">
        <f t="shared" si="19"/>
        <v>0</v>
      </c>
    </row>
    <row r="315" spans="1:10">
      <c r="A315" s="26" t="s">
        <v>1500</v>
      </c>
      <c r="B315" s="26" t="s">
        <v>1501</v>
      </c>
      <c r="C315" s="28" t="e">
        <f>VLOOKUP(B315,Losses!$E$3:$Y$85,19,0)</f>
        <v>#N/A</v>
      </c>
      <c r="D315" s="28" t="e">
        <f>VLOOKUP(B315,Losses!$E$3:$Y$85,16,0)</f>
        <v>#N/A</v>
      </c>
      <c r="E315">
        <v>0</v>
      </c>
      <c r="F315">
        <v>0</v>
      </c>
      <c r="G315">
        <f t="shared" si="16"/>
        <v>0</v>
      </c>
      <c r="H315">
        <f t="shared" si="17"/>
        <v>0</v>
      </c>
      <c r="I315">
        <f t="shared" si="18"/>
        <v>0</v>
      </c>
      <c r="J315">
        <f t="shared" si="19"/>
        <v>0</v>
      </c>
    </row>
    <row r="316" spans="1:10">
      <c r="A316" s="26" t="s">
        <v>1502</v>
      </c>
      <c r="B316" s="26" t="s">
        <v>1503</v>
      </c>
      <c r="C316" s="28" t="e">
        <f>VLOOKUP(B316,Losses!$E$3:$Y$85,19,0)</f>
        <v>#N/A</v>
      </c>
      <c r="D316" s="28" t="e">
        <f>VLOOKUP(B316,Losses!$E$3:$Y$85,16,0)</f>
        <v>#N/A</v>
      </c>
      <c r="E316">
        <v>0</v>
      </c>
      <c r="F316">
        <v>0</v>
      </c>
      <c r="G316">
        <f t="shared" si="16"/>
        <v>0</v>
      </c>
      <c r="H316">
        <f t="shared" si="17"/>
        <v>0</v>
      </c>
      <c r="I316">
        <f t="shared" si="18"/>
        <v>0</v>
      </c>
      <c r="J316">
        <f t="shared" si="19"/>
        <v>0</v>
      </c>
    </row>
    <row r="317" spans="1:10">
      <c r="A317" s="26" t="s">
        <v>1504</v>
      </c>
      <c r="B317" s="26" t="s">
        <v>1505</v>
      </c>
      <c r="C317" s="28" t="e">
        <f>VLOOKUP(B317,Losses!$E$3:$Y$85,19,0)</f>
        <v>#N/A</v>
      </c>
      <c r="D317" s="28" t="e">
        <f>VLOOKUP(B317,Losses!$E$3:$Y$85,16,0)</f>
        <v>#N/A</v>
      </c>
      <c r="E317">
        <v>0</v>
      </c>
      <c r="F317">
        <v>0</v>
      </c>
      <c r="G317">
        <f t="shared" si="16"/>
        <v>0</v>
      </c>
      <c r="H317">
        <f t="shared" si="17"/>
        <v>0</v>
      </c>
      <c r="I317">
        <f t="shared" si="18"/>
        <v>0</v>
      </c>
      <c r="J317">
        <f t="shared" si="19"/>
        <v>0</v>
      </c>
    </row>
    <row r="318" spans="1:10">
      <c r="A318" s="26" t="s">
        <v>1506</v>
      </c>
      <c r="B318" s="26" t="s">
        <v>1507</v>
      </c>
      <c r="C318" s="28" t="e">
        <f>VLOOKUP(B318,Losses!$E$3:$Y$85,19,0)</f>
        <v>#N/A</v>
      </c>
      <c r="D318" s="28" t="e">
        <f>VLOOKUP(B318,Losses!$E$3:$Y$85,16,0)</f>
        <v>#N/A</v>
      </c>
      <c r="E318">
        <v>0</v>
      </c>
      <c r="F318">
        <v>0</v>
      </c>
      <c r="G318">
        <f t="shared" si="16"/>
        <v>0</v>
      </c>
      <c r="H318">
        <f t="shared" si="17"/>
        <v>0</v>
      </c>
      <c r="I318">
        <f t="shared" si="18"/>
        <v>0</v>
      </c>
      <c r="J318">
        <f t="shared" si="19"/>
        <v>0</v>
      </c>
    </row>
    <row r="319" spans="1:10">
      <c r="A319" s="26" t="s">
        <v>1508</v>
      </c>
      <c r="B319" s="26" t="s">
        <v>1509</v>
      </c>
      <c r="C319" s="28" t="e">
        <f>VLOOKUP(B319,Losses!$E$3:$Y$85,19,0)</f>
        <v>#N/A</v>
      </c>
      <c r="D319" s="28" t="e">
        <f>VLOOKUP(B319,Losses!$E$3:$Y$85,16,0)</f>
        <v>#N/A</v>
      </c>
      <c r="E319">
        <v>0</v>
      </c>
      <c r="F319">
        <v>0</v>
      </c>
      <c r="G319">
        <f t="shared" si="16"/>
        <v>0</v>
      </c>
      <c r="H319">
        <f t="shared" si="17"/>
        <v>0</v>
      </c>
      <c r="I319">
        <f t="shared" si="18"/>
        <v>0</v>
      </c>
      <c r="J319">
        <f t="shared" si="19"/>
        <v>0</v>
      </c>
    </row>
    <row r="320" spans="1:10">
      <c r="A320" s="26" t="s">
        <v>1510</v>
      </c>
      <c r="B320" s="26" t="s">
        <v>1511</v>
      </c>
      <c r="C320" s="28" t="e">
        <f>VLOOKUP(B320,Losses!$E$3:$Y$85,19,0)</f>
        <v>#N/A</v>
      </c>
      <c r="D320" s="28" t="e">
        <f>VLOOKUP(B320,Losses!$E$3:$Y$85,16,0)</f>
        <v>#N/A</v>
      </c>
      <c r="E320">
        <v>0</v>
      </c>
      <c r="F320">
        <v>0</v>
      </c>
      <c r="G320">
        <f t="shared" si="16"/>
        <v>0</v>
      </c>
      <c r="H320">
        <f t="shared" si="17"/>
        <v>0</v>
      </c>
      <c r="I320">
        <f t="shared" si="18"/>
        <v>0</v>
      </c>
      <c r="J320">
        <f t="shared" si="19"/>
        <v>0</v>
      </c>
    </row>
    <row r="321" spans="1:10">
      <c r="A321" s="26" t="s">
        <v>1512</v>
      </c>
      <c r="B321" s="26" t="s">
        <v>1513</v>
      </c>
      <c r="C321" s="28" t="e">
        <f>VLOOKUP(B321,Losses!$E$3:$Y$85,19,0)</f>
        <v>#N/A</v>
      </c>
      <c r="D321" s="28" t="e">
        <f>VLOOKUP(B321,Losses!$E$3:$Y$85,16,0)</f>
        <v>#N/A</v>
      </c>
      <c r="E321">
        <v>0</v>
      </c>
      <c r="F321">
        <v>0</v>
      </c>
      <c r="G321">
        <f t="shared" si="16"/>
        <v>0</v>
      </c>
      <c r="H321">
        <f t="shared" si="17"/>
        <v>0</v>
      </c>
      <c r="I321">
        <f t="shared" si="18"/>
        <v>0</v>
      </c>
      <c r="J321">
        <f t="shared" si="19"/>
        <v>0</v>
      </c>
    </row>
    <row r="322" spans="1:10">
      <c r="A322" s="26" t="s">
        <v>1514</v>
      </c>
      <c r="B322" s="26" t="s">
        <v>1515</v>
      </c>
      <c r="C322" s="28" t="e">
        <f>VLOOKUP(B322,Losses!$E$3:$Y$85,19,0)</f>
        <v>#N/A</v>
      </c>
      <c r="D322" s="28" t="e">
        <f>VLOOKUP(B322,Losses!$E$3:$Y$85,16,0)</f>
        <v>#N/A</v>
      </c>
      <c r="E322">
        <v>0</v>
      </c>
      <c r="F322">
        <v>0</v>
      </c>
      <c r="G322">
        <f t="shared" si="16"/>
        <v>0</v>
      </c>
      <c r="H322">
        <f t="shared" si="17"/>
        <v>0</v>
      </c>
      <c r="I322">
        <f t="shared" si="18"/>
        <v>0</v>
      </c>
      <c r="J322">
        <f t="shared" si="19"/>
        <v>0</v>
      </c>
    </row>
    <row r="323" spans="1:10">
      <c r="A323" s="26" t="s">
        <v>1516</v>
      </c>
      <c r="B323" s="26" t="s">
        <v>1517</v>
      </c>
      <c r="C323" s="28" t="e">
        <f>VLOOKUP(B323,Losses!$E$3:$Y$85,19,0)</f>
        <v>#N/A</v>
      </c>
      <c r="D323" s="28" t="e">
        <f>VLOOKUP(B323,Losses!$E$3:$Y$85,16,0)</f>
        <v>#N/A</v>
      </c>
      <c r="E323">
        <v>0</v>
      </c>
      <c r="F323">
        <v>0</v>
      </c>
      <c r="G323">
        <f t="shared" si="16"/>
        <v>0</v>
      </c>
      <c r="H323">
        <f t="shared" si="17"/>
        <v>0</v>
      </c>
      <c r="I323">
        <f t="shared" si="18"/>
        <v>0</v>
      </c>
      <c r="J323">
        <f t="shared" si="19"/>
        <v>0</v>
      </c>
    </row>
    <row r="324" spans="1:10">
      <c r="A324" s="26" t="s">
        <v>1518</v>
      </c>
      <c r="B324" s="26" t="s">
        <v>1519</v>
      </c>
      <c r="C324" s="28" t="e">
        <f>VLOOKUP(B324,Losses!$E$3:$Y$85,19,0)</f>
        <v>#N/A</v>
      </c>
      <c r="D324" s="28" t="e">
        <f>VLOOKUP(B324,Losses!$E$3:$Y$85,16,0)</f>
        <v>#N/A</v>
      </c>
      <c r="E324">
        <v>0</v>
      </c>
      <c r="F324">
        <v>0</v>
      </c>
      <c r="G324">
        <f t="shared" ref="G324:G343" si="20">ROUND(E324,0)</f>
        <v>0</v>
      </c>
      <c r="H324">
        <f t="shared" ref="H324:H343" si="21">ROUND(F324,0)</f>
        <v>0</v>
      </c>
      <c r="I324">
        <f t="shared" ref="I324:I343" si="22">IF(H324=0,0,D324)</f>
        <v>0</v>
      </c>
      <c r="J324">
        <f t="shared" ref="J324:J343" si="23">ROUND(I324,0)</f>
        <v>0</v>
      </c>
    </row>
    <row r="325" spans="1:10">
      <c r="A325" s="26" t="s">
        <v>1520</v>
      </c>
      <c r="B325" s="26" t="s">
        <v>1521</v>
      </c>
      <c r="C325" s="28" t="e">
        <f>VLOOKUP(B325,Losses!$E$3:$Y$85,19,0)</f>
        <v>#N/A</v>
      </c>
      <c r="D325" s="28" t="e">
        <f>VLOOKUP(B325,Losses!$E$3:$Y$85,16,0)</f>
        <v>#N/A</v>
      </c>
      <c r="E325">
        <v>0</v>
      </c>
      <c r="F325">
        <v>0</v>
      </c>
      <c r="G325">
        <f t="shared" si="20"/>
        <v>0</v>
      </c>
      <c r="H325">
        <f t="shared" si="21"/>
        <v>0</v>
      </c>
      <c r="I325">
        <f t="shared" si="22"/>
        <v>0</v>
      </c>
      <c r="J325">
        <f t="shared" si="23"/>
        <v>0</v>
      </c>
    </row>
    <row r="326" spans="1:10">
      <c r="A326" s="26" t="s">
        <v>1522</v>
      </c>
      <c r="B326" s="26" t="s">
        <v>1523</v>
      </c>
      <c r="C326" s="28" t="e">
        <f>VLOOKUP(B326,Losses!$E$3:$Y$85,19,0)</f>
        <v>#N/A</v>
      </c>
      <c r="D326" s="28" t="e">
        <f>VLOOKUP(B326,Losses!$E$3:$Y$85,16,0)</f>
        <v>#N/A</v>
      </c>
      <c r="E326">
        <v>0</v>
      </c>
      <c r="F326">
        <v>0</v>
      </c>
      <c r="G326">
        <f t="shared" si="20"/>
        <v>0</v>
      </c>
      <c r="H326">
        <f t="shared" si="21"/>
        <v>0</v>
      </c>
      <c r="I326">
        <f t="shared" si="22"/>
        <v>0</v>
      </c>
      <c r="J326">
        <f t="shared" si="23"/>
        <v>0</v>
      </c>
    </row>
    <row r="327" spans="1:10">
      <c r="A327" s="26" t="s">
        <v>1524</v>
      </c>
      <c r="B327" s="26" t="s">
        <v>1525</v>
      </c>
      <c r="C327" s="28" t="e">
        <f>VLOOKUP(B327,Losses!$E$3:$Y$85,19,0)</f>
        <v>#N/A</v>
      </c>
      <c r="D327" s="28" t="e">
        <f>VLOOKUP(B327,Losses!$E$3:$Y$85,16,0)</f>
        <v>#N/A</v>
      </c>
      <c r="E327">
        <v>0</v>
      </c>
      <c r="F327">
        <v>0</v>
      </c>
      <c r="G327">
        <f t="shared" si="20"/>
        <v>0</v>
      </c>
      <c r="H327">
        <f t="shared" si="21"/>
        <v>0</v>
      </c>
      <c r="I327">
        <f t="shared" si="22"/>
        <v>0</v>
      </c>
      <c r="J327">
        <f t="shared" si="23"/>
        <v>0</v>
      </c>
    </row>
    <row r="328" spans="1:10">
      <c r="A328" s="26" t="s">
        <v>1526</v>
      </c>
      <c r="B328" s="26" t="s">
        <v>1527</v>
      </c>
      <c r="C328" s="28" t="e">
        <f>VLOOKUP(B328,Losses!$E$3:$Y$85,19,0)</f>
        <v>#N/A</v>
      </c>
      <c r="D328" s="28" t="e">
        <f>VLOOKUP(B328,Losses!$E$3:$Y$85,16,0)</f>
        <v>#N/A</v>
      </c>
      <c r="E328">
        <v>0</v>
      </c>
      <c r="F328">
        <v>0</v>
      </c>
      <c r="G328">
        <f t="shared" si="20"/>
        <v>0</v>
      </c>
      <c r="H328">
        <f t="shared" si="21"/>
        <v>0</v>
      </c>
      <c r="I328">
        <f t="shared" si="22"/>
        <v>0</v>
      </c>
      <c r="J328">
        <f t="shared" si="23"/>
        <v>0</v>
      </c>
    </row>
    <row r="329" spans="1:10">
      <c r="A329" s="26" t="s">
        <v>1528</v>
      </c>
      <c r="B329" s="26" t="s">
        <v>1529</v>
      </c>
      <c r="C329" s="28" t="e">
        <f>VLOOKUP(B329,Losses!$E$3:$Y$85,19,0)</f>
        <v>#N/A</v>
      </c>
      <c r="D329" s="28" t="e">
        <f>VLOOKUP(B329,Losses!$E$3:$Y$85,16,0)</f>
        <v>#N/A</v>
      </c>
      <c r="E329">
        <v>0</v>
      </c>
      <c r="F329">
        <v>0</v>
      </c>
      <c r="G329">
        <f t="shared" si="20"/>
        <v>0</v>
      </c>
      <c r="H329">
        <f t="shared" si="21"/>
        <v>0</v>
      </c>
      <c r="I329">
        <f t="shared" si="22"/>
        <v>0</v>
      </c>
      <c r="J329">
        <f t="shared" si="23"/>
        <v>0</v>
      </c>
    </row>
    <row r="330" spans="1:10">
      <c r="A330" s="26" t="s">
        <v>1530</v>
      </c>
      <c r="B330" s="26" t="s">
        <v>1531</v>
      </c>
      <c r="C330" s="28" t="e">
        <f>VLOOKUP(B330,Losses!$E$3:$Y$85,19,0)</f>
        <v>#N/A</v>
      </c>
      <c r="D330" s="28" t="e">
        <f>VLOOKUP(B330,Losses!$E$3:$Y$85,16,0)</f>
        <v>#N/A</v>
      </c>
      <c r="E330">
        <v>0</v>
      </c>
      <c r="F330">
        <v>0</v>
      </c>
      <c r="G330">
        <f t="shared" si="20"/>
        <v>0</v>
      </c>
      <c r="H330">
        <f t="shared" si="21"/>
        <v>0</v>
      </c>
      <c r="I330">
        <f t="shared" si="22"/>
        <v>0</v>
      </c>
      <c r="J330">
        <f t="shared" si="23"/>
        <v>0</v>
      </c>
    </row>
    <row r="331" spans="1:10">
      <c r="A331" s="26" t="s">
        <v>1532</v>
      </c>
      <c r="B331" s="26" t="s">
        <v>1533</v>
      </c>
      <c r="C331" s="28" t="e">
        <f>VLOOKUP(B331,Losses!$E$3:$Y$85,19,0)</f>
        <v>#N/A</v>
      </c>
      <c r="D331" s="28" t="e">
        <f>VLOOKUP(B331,Losses!$E$3:$Y$85,16,0)</f>
        <v>#N/A</v>
      </c>
      <c r="E331">
        <v>0</v>
      </c>
      <c r="F331">
        <v>0</v>
      </c>
      <c r="G331">
        <f t="shared" si="20"/>
        <v>0</v>
      </c>
      <c r="H331">
        <f t="shared" si="21"/>
        <v>0</v>
      </c>
      <c r="I331">
        <f t="shared" si="22"/>
        <v>0</v>
      </c>
      <c r="J331">
        <f t="shared" si="23"/>
        <v>0</v>
      </c>
    </row>
    <row r="332" spans="1:10">
      <c r="A332" s="26" t="s">
        <v>1534</v>
      </c>
      <c r="B332" s="26" t="s">
        <v>1535</v>
      </c>
      <c r="C332" s="28" t="e">
        <f>VLOOKUP(B332,Losses!$E$3:$Y$85,19,0)</f>
        <v>#N/A</v>
      </c>
      <c r="D332" s="28" t="e">
        <f>VLOOKUP(B332,Losses!$E$3:$Y$85,16,0)</f>
        <v>#N/A</v>
      </c>
      <c r="E332">
        <v>0</v>
      </c>
      <c r="F332">
        <v>0</v>
      </c>
      <c r="G332">
        <f t="shared" si="20"/>
        <v>0</v>
      </c>
      <c r="H332">
        <f t="shared" si="21"/>
        <v>0</v>
      </c>
      <c r="I332">
        <f t="shared" si="22"/>
        <v>0</v>
      </c>
      <c r="J332">
        <f t="shared" si="23"/>
        <v>0</v>
      </c>
    </row>
    <row r="333" spans="1:10">
      <c r="A333" s="26" t="s">
        <v>1536</v>
      </c>
      <c r="B333" s="26" t="s">
        <v>1537</v>
      </c>
      <c r="C333" s="28" t="e">
        <f>VLOOKUP(B333,Losses!$E$3:$Y$85,19,0)</f>
        <v>#N/A</v>
      </c>
      <c r="D333" s="28" t="e">
        <f>VLOOKUP(B333,Losses!$E$3:$Y$85,16,0)</f>
        <v>#N/A</v>
      </c>
      <c r="E333">
        <v>0</v>
      </c>
      <c r="F333">
        <v>0</v>
      </c>
      <c r="G333">
        <f t="shared" si="20"/>
        <v>0</v>
      </c>
      <c r="H333">
        <f t="shared" si="21"/>
        <v>0</v>
      </c>
      <c r="I333">
        <f t="shared" si="22"/>
        <v>0</v>
      </c>
      <c r="J333">
        <f t="shared" si="23"/>
        <v>0</v>
      </c>
    </row>
    <row r="334" spans="1:10">
      <c r="A334" s="26" t="s">
        <v>1538</v>
      </c>
      <c r="B334" s="26" t="s">
        <v>1539</v>
      </c>
      <c r="C334" s="28" t="e">
        <f>VLOOKUP(B334,Losses!$E$3:$Y$85,19,0)</f>
        <v>#N/A</v>
      </c>
      <c r="D334" s="28" t="e">
        <f>VLOOKUP(B334,Losses!$E$3:$Y$85,16,0)</f>
        <v>#N/A</v>
      </c>
      <c r="E334">
        <v>0</v>
      </c>
      <c r="F334">
        <v>0</v>
      </c>
      <c r="G334">
        <f t="shared" si="20"/>
        <v>0</v>
      </c>
      <c r="H334">
        <f t="shared" si="21"/>
        <v>0</v>
      </c>
      <c r="I334">
        <f t="shared" si="22"/>
        <v>0</v>
      </c>
      <c r="J334">
        <f t="shared" si="23"/>
        <v>0</v>
      </c>
    </row>
    <row r="335" spans="1:10">
      <c r="A335" s="26" t="s">
        <v>1540</v>
      </c>
      <c r="B335" s="26" t="s">
        <v>1541</v>
      </c>
      <c r="C335" s="28" t="e">
        <f>VLOOKUP(B335,Losses!$E$3:$Y$85,19,0)</f>
        <v>#N/A</v>
      </c>
      <c r="D335" s="28" t="e">
        <f>VLOOKUP(B335,Losses!$E$3:$Y$85,16,0)</f>
        <v>#N/A</v>
      </c>
      <c r="E335">
        <v>0</v>
      </c>
      <c r="F335">
        <v>0</v>
      </c>
      <c r="G335">
        <f t="shared" si="20"/>
        <v>0</v>
      </c>
      <c r="H335">
        <f t="shared" si="21"/>
        <v>0</v>
      </c>
      <c r="I335">
        <f t="shared" si="22"/>
        <v>0</v>
      </c>
      <c r="J335">
        <f t="shared" si="23"/>
        <v>0</v>
      </c>
    </row>
    <row r="336" spans="1:10">
      <c r="A336" s="26" t="s">
        <v>1542</v>
      </c>
      <c r="B336" s="26" t="s">
        <v>1543</v>
      </c>
      <c r="C336" s="28" t="e">
        <f>VLOOKUP(B336,Losses!$E$3:$Y$85,19,0)</f>
        <v>#N/A</v>
      </c>
      <c r="D336" s="28" t="e">
        <f>VLOOKUP(B336,Losses!$E$3:$Y$85,16,0)</f>
        <v>#N/A</v>
      </c>
      <c r="E336">
        <v>0</v>
      </c>
      <c r="F336">
        <v>0</v>
      </c>
      <c r="G336">
        <f t="shared" si="20"/>
        <v>0</v>
      </c>
      <c r="H336">
        <f t="shared" si="21"/>
        <v>0</v>
      </c>
      <c r="I336">
        <f t="shared" si="22"/>
        <v>0</v>
      </c>
      <c r="J336">
        <f t="shared" si="23"/>
        <v>0</v>
      </c>
    </row>
    <row r="337" spans="1:10">
      <c r="A337" s="26" t="s">
        <v>1544</v>
      </c>
      <c r="B337" s="26" t="s">
        <v>1545</v>
      </c>
      <c r="C337" s="28" t="e">
        <f>VLOOKUP(B337,Losses!$E$3:$Y$85,19,0)</f>
        <v>#N/A</v>
      </c>
      <c r="D337" s="28" t="e">
        <f>VLOOKUP(B337,Losses!$E$3:$Y$85,16,0)</f>
        <v>#N/A</v>
      </c>
      <c r="E337">
        <v>0</v>
      </c>
      <c r="F337">
        <v>0</v>
      </c>
      <c r="G337">
        <f t="shared" si="20"/>
        <v>0</v>
      </c>
      <c r="H337">
        <f t="shared" si="21"/>
        <v>0</v>
      </c>
      <c r="I337">
        <f t="shared" si="22"/>
        <v>0</v>
      </c>
      <c r="J337">
        <f t="shared" si="23"/>
        <v>0</v>
      </c>
    </row>
    <row r="338" spans="1:10">
      <c r="A338" s="26" t="s">
        <v>1546</v>
      </c>
      <c r="B338" s="26" t="s">
        <v>1547</v>
      </c>
      <c r="C338" s="28" t="e">
        <f>VLOOKUP(B338,Losses!$E$3:$Y$85,19,0)</f>
        <v>#N/A</v>
      </c>
      <c r="D338" s="28" t="e">
        <f>VLOOKUP(B338,Losses!$E$3:$Y$85,16,0)</f>
        <v>#N/A</v>
      </c>
      <c r="E338">
        <v>0</v>
      </c>
      <c r="F338">
        <v>0</v>
      </c>
      <c r="G338">
        <f t="shared" si="20"/>
        <v>0</v>
      </c>
      <c r="H338">
        <f t="shared" si="21"/>
        <v>0</v>
      </c>
      <c r="I338">
        <f t="shared" si="22"/>
        <v>0</v>
      </c>
      <c r="J338">
        <f t="shared" si="23"/>
        <v>0</v>
      </c>
    </row>
    <row r="339" spans="1:10">
      <c r="A339" s="26" t="s">
        <v>1548</v>
      </c>
      <c r="B339" s="26" t="s">
        <v>1549</v>
      </c>
      <c r="C339" s="28" t="e">
        <f>VLOOKUP(B339,Losses!$E$3:$Y$85,19,0)</f>
        <v>#N/A</v>
      </c>
      <c r="D339" s="28" t="e">
        <f>VLOOKUP(B339,Losses!$E$3:$Y$85,16,0)</f>
        <v>#N/A</v>
      </c>
      <c r="E339">
        <v>0</v>
      </c>
      <c r="F339">
        <v>0</v>
      </c>
      <c r="G339">
        <f t="shared" si="20"/>
        <v>0</v>
      </c>
      <c r="H339">
        <f t="shared" si="21"/>
        <v>0</v>
      </c>
      <c r="I339">
        <f t="shared" si="22"/>
        <v>0</v>
      </c>
      <c r="J339">
        <f t="shared" si="23"/>
        <v>0</v>
      </c>
    </row>
    <row r="340" spans="1:10">
      <c r="A340" s="26" t="s">
        <v>1550</v>
      </c>
      <c r="B340" s="26" t="s">
        <v>1551</v>
      </c>
      <c r="C340" s="28" t="e">
        <f>VLOOKUP(B340,Losses!$E$3:$Y$85,19,0)</f>
        <v>#N/A</v>
      </c>
      <c r="D340" s="28" t="e">
        <f>VLOOKUP(B340,Losses!$E$3:$Y$85,16,0)</f>
        <v>#N/A</v>
      </c>
      <c r="E340">
        <v>0</v>
      </c>
      <c r="F340">
        <v>0</v>
      </c>
      <c r="G340">
        <f t="shared" si="20"/>
        <v>0</v>
      </c>
      <c r="H340">
        <f t="shared" si="21"/>
        <v>0</v>
      </c>
      <c r="I340">
        <f t="shared" si="22"/>
        <v>0</v>
      </c>
      <c r="J340">
        <f t="shared" si="23"/>
        <v>0</v>
      </c>
    </row>
    <row r="341" spans="1:10">
      <c r="A341" s="26" t="s">
        <v>1552</v>
      </c>
      <c r="B341" s="26" t="s">
        <v>1553</v>
      </c>
      <c r="C341" s="28" t="e">
        <f>VLOOKUP(B341,Losses!$E$3:$Y$85,19,0)</f>
        <v>#N/A</v>
      </c>
      <c r="D341" s="28" t="e">
        <f>VLOOKUP(B341,Losses!$E$3:$Y$85,16,0)</f>
        <v>#N/A</v>
      </c>
      <c r="E341">
        <v>0</v>
      </c>
      <c r="F341">
        <v>0</v>
      </c>
      <c r="G341">
        <f t="shared" si="20"/>
        <v>0</v>
      </c>
      <c r="H341">
        <f t="shared" si="21"/>
        <v>0</v>
      </c>
      <c r="I341">
        <f t="shared" si="22"/>
        <v>0</v>
      </c>
      <c r="J341">
        <f t="shared" si="23"/>
        <v>0</v>
      </c>
    </row>
    <row r="342" spans="1:10">
      <c r="A342" s="26" t="s">
        <v>1554</v>
      </c>
      <c r="B342" s="26" t="s">
        <v>1555</v>
      </c>
      <c r="C342" s="28" t="e">
        <f>VLOOKUP(B342,Losses!$E$3:$Y$85,19,0)</f>
        <v>#N/A</v>
      </c>
      <c r="D342" s="28" t="e">
        <f>VLOOKUP(B342,Losses!$E$3:$Y$85,16,0)</f>
        <v>#N/A</v>
      </c>
      <c r="E342">
        <v>0</v>
      </c>
      <c r="F342">
        <v>0</v>
      </c>
      <c r="G342">
        <f t="shared" si="20"/>
        <v>0</v>
      </c>
      <c r="H342">
        <f t="shared" si="21"/>
        <v>0</v>
      </c>
      <c r="I342">
        <f t="shared" si="22"/>
        <v>0</v>
      </c>
      <c r="J342">
        <f t="shared" si="23"/>
        <v>0</v>
      </c>
    </row>
    <row r="343" spans="1:10">
      <c r="A343" s="26" t="s">
        <v>1556</v>
      </c>
      <c r="B343" s="26" t="s">
        <v>1557</v>
      </c>
      <c r="C343" s="28" t="e">
        <f>VLOOKUP(B343,Losses!$E$3:$Y$85,19,0)</f>
        <v>#N/A</v>
      </c>
      <c r="D343" s="28" t="e">
        <f>VLOOKUP(B343,Losses!$E$3:$Y$85,16,0)</f>
        <v>#N/A</v>
      </c>
      <c r="E343">
        <v>0</v>
      </c>
      <c r="F343">
        <v>0</v>
      </c>
      <c r="G343">
        <f t="shared" si="20"/>
        <v>0</v>
      </c>
      <c r="H343">
        <f t="shared" si="21"/>
        <v>0</v>
      </c>
      <c r="I343">
        <f t="shared" si="22"/>
        <v>0</v>
      </c>
      <c r="J343">
        <f t="shared" si="23"/>
        <v>0</v>
      </c>
    </row>
    <row r="344" spans="1:10">
      <c r="A344" s="26" t="s">
        <v>1558</v>
      </c>
      <c r="B344" s="26" t="s">
        <v>1559</v>
      </c>
      <c r="C344" s="28" t="e">
        <f>VLOOKUP(B344,Losses!$E$3:$Y$85,19,0)</f>
        <v>#N/A</v>
      </c>
      <c r="D344" s="28" t="e">
        <f>VLOOKUP(B344,Losses!$E$3:$Y$85,16,0)</f>
        <v>#N/A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B345" s="27" t="s">
        <v>1566</v>
      </c>
      <c r="C345" s="25">
        <f>AVERAGE(E14:E20,E23:E27,E29,E33:E39,E41:E42,E44:E46,E48,E50,E52,E54:E59,E62:E70,E110:E111,E115:E117,E125,E130,E137:E138,E142,E150:E151,E113)</f>
        <v>724.21206011981042</v>
      </c>
      <c r="D345" s="25">
        <f>AVERAGE(F14:F20,F23:F27,F29,F33:F39,F41:F42,F44:F46,F48,F50,F52,F54:F59,F62:F70,F110:F111,F115:F117,F125,F130,F137:F138,F142,F150:F151,F113)</f>
        <v>1841.4451024591469</v>
      </c>
      <c r="G345" s="28">
        <f>AVERAGE(I14:I20,I23:I27,I29,I33:I39,I41:I42,I44:I46,I48,I50,I52,I54:I59,I62:I70,I110:I111,I115:I117,I125,I130,I137:I138,I142,I150:I151,I113)</f>
        <v>4177.0377994328646</v>
      </c>
    </row>
  </sheetData>
  <mergeCells count="4">
    <mergeCell ref="C1:D1"/>
    <mergeCell ref="E1:F1"/>
    <mergeCell ref="G1:H1"/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76"/>
  <sheetViews>
    <sheetView workbookViewId="0">
      <selection activeCell="D3" sqref="D3"/>
    </sheetView>
  </sheetViews>
  <sheetFormatPr baseColWidth="10" defaultRowHeight="15" x14ac:dyDescent="0"/>
  <cols>
    <col min="3" max="3" width="19.1640625" bestFit="1" customWidth="1"/>
    <col min="4" max="4" width="19.5" customWidth="1"/>
    <col min="5" max="24" width="10.83203125" style="30"/>
  </cols>
  <sheetData>
    <row r="1" spans="2:26">
      <c r="E1" s="33" t="s">
        <v>1569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2:26" s="14" customFormat="1">
      <c r="B2" s="22" t="s">
        <v>1573</v>
      </c>
      <c r="C2" s="22" t="s">
        <v>1574</v>
      </c>
      <c r="D2" s="22" t="s">
        <v>1570</v>
      </c>
      <c r="E2" s="29">
        <v>1</v>
      </c>
      <c r="F2" s="29">
        <v>2</v>
      </c>
      <c r="G2" s="29">
        <v>3</v>
      </c>
      <c r="H2" s="29">
        <v>4</v>
      </c>
      <c r="I2" s="29">
        <v>5</v>
      </c>
      <c r="J2" s="29">
        <v>6</v>
      </c>
      <c r="K2" s="29">
        <v>7</v>
      </c>
      <c r="L2" s="29">
        <v>8</v>
      </c>
      <c r="M2" s="29">
        <v>9</v>
      </c>
      <c r="N2" s="29">
        <v>10</v>
      </c>
      <c r="O2" s="29">
        <v>11</v>
      </c>
      <c r="P2" s="29">
        <v>12</v>
      </c>
      <c r="Q2" s="29">
        <v>13</v>
      </c>
      <c r="R2" s="29">
        <v>14</v>
      </c>
      <c r="S2" s="29">
        <v>15</v>
      </c>
      <c r="T2" s="29">
        <v>16</v>
      </c>
      <c r="U2" s="29">
        <v>17</v>
      </c>
      <c r="V2" s="29">
        <v>18</v>
      </c>
      <c r="W2" s="29">
        <v>19</v>
      </c>
      <c r="X2" s="29">
        <v>20</v>
      </c>
      <c r="Y2" s="14" t="s">
        <v>1571</v>
      </c>
      <c r="Z2" s="14" t="s">
        <v>1572</v>
      </c>
    </row>
    <row r="3" spans="2:26">
      <c r="B3" t="s">
        <v>135</v>
      </c>
      <c r="C3">
        <v>1083.6099850000001</v>
      </c>
      <c r="D3">
        <v>0.06</v>
      </c>
      <c r="E3" s="30">
        <f t="shared" ref="E3:E34" si="0">C3</f>
        <v>1083.6099850000001</v>
      </c>
      <c r="F3" s="30">
        <f>E3*(1+$D3)</f>
        <v>1148.6265841000002</v>
      </c>
      <c r="G3" s="30">
        <f t="shared" ref="G3:V3" si="1">F3*(1+$D3)</f>
        <v>1217.5441791460003</v>
      </c>
      <c r="H3" s="30">
        <f t="shared" si="1"/>
        <v>1290.5968298947603</v>
      </c>
      <c r="I3" s="30">
        <f t="shared" si="1"/>
        <v>1368.0326396884459</v>
      </c>
      <c r="J3" s="30">
        <f t="shared" si="1"/>
        <v>1450.1145980697527</v>
      </c>
      <c r="K3" s="30">
        <f t="shared" si="1"/>
        <v>1537.121473953938</v>
      </c>
      <c r="L3" s="30">
        <f t="shared" si="1"/>
        <v>1629.3487623911744</v>
      </c>
      <c r="M3" s="30">
        <f t="shared" si="1"/>
        <v>1727.109688134645</v>
      </c>
      <c r="N3" s="30">
        <f t="shared" si="1"/>
        <v>1830.7362694227238</v>
      </c>
      <c r="O3" s="30">
        <f t="shared" si="1"/>
        <v>1940.5804455880873</v>
      </c>
      <c r="P3" s="30">
        <f t="shared" si="1"/>
        <v>2057.0152723233728</v>
      </c>
      <c r="Q3" s="30">
        <f t="shared" si="1"/>
        <v>2180.4361886627753</v>
      </c>
      <c r="R3" s="30">
        <f t="shared" si="1"/>
        <v>2311.262359982542</v>
      </c>
      <c r="S3" s="30">
        <f t="shared" si="1"/>
        <v>2449.9381015814947</v>
      </c>
      <c r="T3" s="30">
        <f t="shared" si="1"/>
        <v>2596.9343876763846</v>
      </c>
      <c r="U3" s="30">
        <f t="shared" si="1"/>
        <v>2752.7504509369678</v>
      </c>
      <c r="V3" s="30">
        <f t="shared" si="1"/>
        <v>2917.915477993186</v>
      </c>
      <c r="W3" s="30">
        <f t="shared" ref="V3:X18" si="2">V3*(1+$D3)</f>
        <v>3092.9904066727772</v>
      </c>
      <c r="X3" s="30">
        <f t="shared" si="2"/>
        <v>3278.5698310731441</v>
      </c>
      <c r="Y3" s="30">
        <f>SUM(E3:S3)*(1/($S$2-$E$2))</f>
        <v>1801.5766698528364</v>
      </c>
      <c r="Z3" s="30">
        <f>SUM(E3:X3)*(1/($X$2-$E$2))</f>
        <v>2097.9596806469567</v>
      </c>
    </row>
    <row r="4" spans="2:26">
      <c r="B4" t="s">
        <v>282</v>
      </c>
      <c r="C4">
        <v>774.36999500000002</v>
      </c>
      <c r="D4">
        <v>0.06</v>
      </c>
      <c r="E4" s="30">
        <f t="shared" si="0"/>
        <v>774.36999500000002</v>
      </c>
      <c r="F4" s="30">
        <f t="shared" ref="F4:U19" si="3">E4*(1+$D4)</f>
        <v>820.83219470000006</v>
      </c>
      <c r="G4" s="30">
        <f t="shared" si="3"/>
        <v>870.08212638200007</v>
      </c>
      <c r="H4" s="30">
        <f t="shared" si="3"/>
        <v>922.28705396492012</v>
      </c>
      <c r="I4" s="30">
        <f t="shared" si="3"/>
        <v>977.62427720281539</v>
      </c>
      <c r="J4" s="30">
        <f t="shared" si="3"/>
        <v>1036.2817338349844</v>
      </c>
      <c r="K4" s="30">
        <f t="shared" si="3"/>
        <v>1098.4586378650836</v>
      </c>
      <c r="L4" s="30">
        <f t="shared" si="3"/>
        <v>1164.3661561369886</v>
      </c>
      <c r="M4" s="30">
        <f t="shared" si="3"/>
        <v>1234.228125505208</v>
      </c>
      <c r="N4" s="30">
        <f t="shared" si="3"/>
        <v>1308.2818130355206</v>
      </c>
      <c r="O4" s="30">
        <f t="shared" si="3"/>
        <v>1386.778721817652</v>
      </c>
      <c r="P4" s="30">
        <f t="shared" si="3"/>
        <v>1469.9854451267113</v>
      </c>
      <c r="Q4" s="30">
        <f t="shared" si="3"/>
        <v>1558.1845718343141</v>
      </c>
      <c r="R4" s="30">
        <f t="shared" si="3"/>
        <v>1651.6756461443729</v>
      </c>
      <c r="S4" s="30">
        <f t="shared" si="3"/>
        <v>1750.7761849130354</v>
      </c>
      <c r="T4" s="30">
        <f t="shared" si="3"/>
        <v>1855.8227560078176</v>
      </c>
      <c r="U4" s="30">
        <f t="shared" si="3"/>
        <v>1967.1721213682868</v>
      </c>
      <c r="V4" s="30">
        <f t="shared" si="2"/>
        <v>2085.2024486503842</v>
      </c>
      <c r="W4" s="30">
        <f t="shared" si="2"/>
        <v>2210.3145955694072</v>
      </c>
      <c r="X4" s="30">
        <f t="shared" si="2"/>
        <v>2342.9334713035719</v>
      </c>
      <c r="Y4" s="30">
        <f t="shared" ref="Y4:Y67" si="4">SUM(E4:S4)*(1/($S$2-$E$2))</f>
        <v>1287.4437631045432</v>
      </c>
      <c r="Z4" s="30">
        <f t="shared" ref="Z4:Z67" si="5">SUM(E4:X4)*(1/($X$2-$E$2))</f>
        <v>1499.2451619138458</v>
      </c>
    </row>
    <row r="5" spans="2:26">
      <c r="B5" t="s">
        <v>339</v>
      </c>
      <c r="C5">
        <v>764.169983</v>
      </c>
      <c r="D5">
        <v>7.0000000000000007E-2</v>
      </c>
      <c r="E5" s="30">
        <f t="shared" si="0"/>
        <v>764.169983</v>
      </c>
      <c r="F5" s="30">
        <f t="shared" si="3"/>
        <v>817.66188181000007</v>
      </c>
      <c r="G5" s="30">
        <f t="shared" si="3"/>
        <v>874.89821353670015</v>
      </c>
      <c r="H5" s="30">
        <f t="shared" si="3"/>
        <v>936.14108848426918</v>
      </c>
      <c r="I5" s="30">
        <f t="shared" si="3"/>
        <v>1001.670964678168</v>
      </c>
      <c r="J5" s="30">
        <f t="shared" si="3"/>
        <v>1071.7879322056399</v>
      </c>
      <c r="K5" s="30">
        <f t="shared" si="3"/>
        <v>1146.8130874600347</v>
      </c>
      <c r="L5" s="30">
        <f t="shared" si="3"/>
        <v>1227.0900035822372</v>
      </c>
      <c r="M5" s="30">
        <f t="shared" si="3"/>
        <v>1312.9863038329938</v>
      </c>
      <c r="N5" s="30">
        <f t="shared" si="3"/>
        <v>1404.8953451013035</v>
      </c>
      <c r="O5" s="30">
        <f t="shared" si="3"/>
        <v>1503.2380192583948</v>
      </c>
      <c r="P5" s="30">
        <f t="shared" si="3"/>
        <v>1608.4646806064825</v>
      </c>
      <c r="Q5" s="30">
        <f t="shared" si="3"/>
        <v>1721.0572082489364</v>
      </c>
      <c r="R5" s="30">
        <f t="shared" si="3"/>
        <v>1841.531212826362</v>
      </c>
      <c r="S5" s="30">
        <f t="shared" si="3"/>
        <v>1970.4383977242073</v>
      </c>
      <c r="T5" s="30">
        <f t="shared" si="3"/>
        <v>2108.369085564902</v>
      </c>
      <c r="U5" s="30">
        <f t="shared" si="3"/>
        <v>2255.9549215544453</v>
      </c>
      <c r="V5" s="30">
        <f t="shared" si="2"/>
        <v>2413.8717660632565</v>
      </c>
      <c r="W5" s="30">
        <f t="shared" si="2"/>
        <v>2582.8427896876847</v>
      </c>
      <c r="X5" s="30">
        <f t="shared" si="2"/>
        <v>2763.6417849658228</v>
      </c>
      <c r="Y5" s="30">
        <f t="shared" si="4"/>
        <v>1371.6317373111235</v>
      </c>
      <c r="Z5" s="30">
        <f t="shared" si="5"/>
        <v>1648.8170879048339</v>
      </c>
    </row>
    <row r="6" spans="2:26">
      <c r="B6" t="s">
        <v>220</v>
      </c>
      <c r="C6">
        <v>812.71002199999998</v>
      </c>
      <c r="D6">
        <v>7.0000000000000007E-2</v>
      </c>
      <c r="E6" s="30">
        <f t="shared" si="0"/>
        <v>812.71002199999998</v>
      </c>
      <c r="F6" s="30">
        <f t="shared" si="3"/>
        <v>869.59972354000001</v>
      </c>
      <c r="G6" s="30">
        <f t="shared" si="3"/>
        <v>930.47170418780001</v>
      </c>
      <c r="H6" s="30">
        <f t="shared" si="3"/>
        <v>995.60472348094606</v>
      </c>
      <c r="I6" s="30">
        <f t="shared" si="3"/>
        <v>1065.2970541246123</v>
      </c>
      <c r="J6" s="30">
        <f t="shared" si="3"/>
        <v>1139.8678479133353</v>
      </c>
      <c r="K6" s="30">
        <f t="shared" si="3"/>
        <v>1219.6585972672688</v>
      </c>
      <c r="L6" s="30">
        <f t="shared" si="3"/>
        <v>1305.0346990759776</v>
      </c>
      <c r="M6" s="30">
        <f t="shared" si="3"/>
        <v>1396.3871280112962</v>
      </c>
      <c r="N6" s="30">
        <f t="shared" si="3"/>
        <v>1494.1342269720872</v>
      </c>
      <c r="O6" s="30">
        <f t="shared" si="3"/>
        <v>1598.7236228601334</v>
      </c>
      <c r="P6" s="30">
        <f t="shared" si="3"/>
        <v>1710.6342764603428</v>
      </c>
      <c r="Q6" s="30">
        <f t="shared" si="3"/>
        <v>1830.3786758125668</v>
      </c>
      <c r="R6" s="30">
        <f t="shared" si="3"/>
        <v>1958.5051831194467</v>
      </c>
      <c r="S6" s="30">
        <f t="shared" si="3"/>
        <v>2095.600545937808</v>
      </c>
      <c r="T6" s="30">
        <f t="shared" si="3"/>
        <v>2242.2925841534548</v>
      </c>
      <c r="U6" s="30">
        <f t="shared" si="3"/>
        <v>2399.2530650441968</v>
      </c>
      <c r="V6" s="30">
        <f t="shared" si="2"/>
        <v>2567.2007795972909</v>
      </c>
      <c r="W6" s="30">
        <f t="shared" si="2"/>
        <v>2746.9048341691014</v>
      </c>
      <c r="X6" s="30">
        <f t="shared" si="2"/>
        <v>2939.1881725609387</v>
      </c>
      <c r="Y6" s="30">
        <f t="shared" si="4"/>
        <v>1458.7577164831155</v>
      </c>
      <c r="Z6" s="30">
        <f t="shared" si="5"/>
        <v>1753.5498666467686</v>
      </c>
    </row>
    <row r="7" spans="2:26">
      <c r="B7" t="s">
        <v>84</v>
      </c>
      <c r="C7">
        <v>703.5</v>
      </c>
      <c r="D7">
        <v>7.0000000000000007E-2</v>
      </c>
      <c r="E7" s="30">
        <f t="shared" si="0"/>
        <v>703.5</v>
      </c>
      <c r="F7" s="30">
        <f t="shared" si="3"/>
        <v>752.745</v>
      </c>
      <c r="G7" s="30">
        <f t="shared" si="3"/>
        <v>805.43715000000009</v>
      </c>
      <c r="H7" s="30">
        <f t="shared" si="3"/>
        <v>861.8177505000001</v>
      </c>
      <c r="I7" s="30">
        <f t="shared" si="3"/>
        <v>922.1449930350002</v>
      </c>
      <c r="J7" s="30">
        <f t="shared" si="3"/>
        <v>986.69514254745025</v>
      </c>
      <c r="K7" s="30">
        <f t="shared" si="3"/>
        <v>1055.7638025257718</v>
      </c>
      <c r="L7" s="30">
        <f t="shared" si="3"/>
        <v>1129.6672687025759</v>
      </c>
      <c r="M7" s="30">
        <f t="shared" si="3"/>
        <v>1208.7439775117564</v>
      </c>
      <c r="N7" s="30">
        <f t="shared" si="3"/>
        <v>1293.3560559375794</v>
      </c>
      <c r="O7" s="30">
        <f t="shared" si="3"/>
        <v>1383.89097985321</v>
      </c>
      <c r="P7" s="30">
        <f t="shared" si="3"/>
        <v>1480.7633484429348</v>
      </c>
      <c r="Q7" s="30">
        <f t="shared" si="3"/>
        <v>1584.4167828339403</v>
      </c>
      <c r="R7" s="30">
        <f t="shared" si="3"/>
        <v>1695.3259576323162</v>
      </c>
      <c r="S7" s="30">
        <f t="shared" si="3"/>
        <v>1813.9987746665784</v>
      </c>
      <c r="T7" s="30">
        <f t="shared" si="3"/>
        <v>1940.978688893239</v>
      </c>
      <c r="U7" s="30">
        <f t="shared" si="3"/>
        <v>2076.847197115766</v>
      </c>
      <c r="V7" s="30">
        <f t="shared" si="2"/>
        <v>2222.2265009138696</v>
      </c>
      <c r="W7" s="30">
        <f t="shared" si="2"/>
        <v>2377.7823559778408</v>
      </c>
      <c r="X7" s="30">
        <f t="shared" si="2"/>
        <v>2544.2271208962898</v>
      </c>
      <c r="Y7" s="30">
        <f t="shared" si="4"/>
        <v>1262.7333560135078</v>
      </c>
      <c r="Z7" s="30">
        <f t="shared" si="5"/>
        <v>1517.912044630848</v>
      </c>
    </row>
    <row r="8" spans="2:26">
      <c r="B8" t="s">
        <v>294</v>
      </c>
      <c r="C8">
        <v>828.59997599999997</v>
      </c>
      <c r="D8">
        <v>7.0000000000000007E-2</v>
      </c>
      <c r="E8" s="30">
        <f t="shared" si="0"/>
        <v>828.59997599999997</v>
      </c>
      <c r="F8" s="30">
        <f t="shared" si="3"/>
        <v>886.60197432000007</v>
      </c>
      <c r="G8" s="30">
        <f t="shared" si="3"/>
        <v>948.66411252240016</v>
      </c>
      <c r="H8" s="30">
        <f t="shared" si="3"/>
        <v>1015.0706003989683</v>
      </c>
      <c r="I8" s="30">
        <f t="shared" si="3"/>
        <v>1086.1255424268961</v>
      </c>
      <c r="J8" s="30">
        <f t="shared" si="3"/>
        <v>1162.154330396779</v>
      </c>
      <c r="K8" s="30">
        <f t="shared" si="3"/>
        <v>1243.5051335245535</v>
      </c>
      <c r="L8" s="30">
        <f t="shared" si="3"/>
        <v>1330.5504928712724</v>
      </c>
      <c r="M8" s="30">
        <f t="shared" si="3"/>
        <v>1423.6890273722615</v>
      </c>
      <c r="N8" s="30">
        <f t="shared" si="3"/>
        <v>1523.3472592883199</v>
      </c>
      <c r="O8" s="30">
        <f t="shared" si="3"/>
        <v>1629.9815674385025</v>
      </c>
      <c r="P8" s="30">
        <f t="shared" si="3"/>
        <v>1744.0802771591977</v>
      </c>
      <c r="Q8" s="30">
        <f t="shared" si="3"/>
        <v>1866.1658965603417</v>
      </c>
      <c r="R8" s="30">
        <f t="shared" si="3"/>
        <v>1996.7975093195657</v>
      </c>
      <c r="S8" s="30">
        <f t="shared" si="3"/>
        <v>2136.5733349719353</v>
      </c>
      <c r="T8" s="30">
        <f t="shared" si="3"/>
        <v>2286.133468419971</v>
      </c>
      <c r="U8" s="30">
        <f t="shared" si="3"/>
        <v>2446.162811209369</v>
      </c>
      <c r="V8" s="30">
        <f t="shared" si="2"/>
        <v>2617.3942079940248</v>
      </c>
      <c r="W8" s="30">
        <f t="shared" si="2"/>
        <v>2800.6118025536066</v>
      </c>
      <c r="X8" s="30">
        <f t="shared" si="2"/>
        <v>2996.654628732359</v>
      </c>
      <c r="Y8" s="30">
        <f t="shared" si="4"/>
        <v>1487.2790738979279</v>
      </c>
      <c r="Z8" s="30">
        <f t="shared" si="5"/>
        <v>1787.8349449200168</v>
      </c>
    </row>
    <row r="9" spans="2:26">
      <c r="B9" t="s">
        <v>385</v>
      </c>
      <c r="C9">
        <v>890.40002400000003</v>
      </c>
      <c r="D9">
        <v>7.0000000000000007E-2</v>
      </c>
      <c r="E9" s="30">
        <f t="shared" si="0"/>
        <v>890.40002400000003</v>
      </c>
      <c r="F9" s="30">
        <f t="shared" si="3"/>
        <v>952.72802568000009</v>
      </c>
      <c r="G9" s="30">
        <f t="shared" si="3"/>
        <v>1019.4189874776001</v>
      </c>
      <c r="H9" s="30">
        <f t="shared" si="3"/>
        <v>1090.7783166010322</v>
      </c>
      <c r="I9" s="30">
        <f t="shared" si="3"/>
        <v>1167.1327987631046</v>
      </c>
      <c r="J9" s="30">
        <f t="shared" si="3"/>
        <v>1248.832094676522</v>
      </c>
      <c r="K9" s="30">
        <f t="shared" si="3"/>
        <v>1336.2503413038787</v>
      </c>
      <c r="L9" s="30">
        <f t="shared" si="3"/>
        <v>1429.7878651951503</v>
      </c>
      <c r="M9" s="30">
        <f t="shared" si="3"/>
        <v>1529.8730157588109</v>
      </c>
      <c r="N9" s="30">
        <f t="shared" si="3"/>
        <v>1636.9641268619278</v>
      </c>
      <c r="O9" s="30">
        <f t="shared" si="3"/>
        <v>1751.5516157422628</v>
      </c>
      <c r="P9" s="30">
        <f t="shared" si="3"/>
        <v>1874.1602288442214</v>
      </c>
      <c r="Q9" s="30">
        <f t="shared" si="3"/>
        <v>2005.3514448633171</v>
      </c>
      <c r="R9" s="30">
        <f t="shared" si="3"/>
        <v>2145.7260460037492</v>
      </c>
      <c r="S9" s="30">
        <f t="shared" si="3"/>
        <v>2295.9268692240116</v>
      </c>
      <c r="T9" s="30">
        <f t="shared" si="3"/>
        <v>2456.6417500696925</v>
      </c>
      <c r="U9" s="30">
        <f t="shared" si="3"/>
        <v>2628.6066725745713</v>
      </c>
      <c r="V9" s="30">
        <f t="shared" si="2"/>
        <v>2812.6091396547913</v>
      </c>
      <c r="W9" s="30">
        <f t="shared" si="2"/>
        <v>3009.491779430627</v>
      </c>
      <c r="X9" s="30">
        <f t="shared" si="2"/>
        <v>3220.1562039907712</v>
      </c>
      <c r="Y9" s="30">
        <f t="shared" si="4"/>
        <v>1598.2058429282561</v>
      </c>
      <c r="Z9" s="30">
        <f t="shared" si="5"/>
        <v>1921.1782814061071</v>
      </c>
    </row>
    <row r="10" spans="2:26">
      <c r="B10" t="s">
        <v>342</v>
      </c>
      <c r="C10">
        <v>768.64001499999995</v>
      </c>
      <c r="D10">
        <v>7.0000000000000007E-2</v>
      </c>
      <c r="E10" s="30">
        <f t="shared" si="0"/>
        <v>768.64001499999995</v>
      </c>
      <c r="F10" s="30">
        <f t="shared" si="3"/>
        <v>822.44481604999999</v>
      </c>
      <c r="G10" s="30">
        <f t="shared" si="3"/>
        <v>880.01595317350007</v>
      </c>
      <c r="H10" s="30">
        <f t="shared" si="3"/>
        <v>941.61706989564516</v>
      </c>
      <c r="I10" s="30">
        <f t="shared" si="3"/>
        <v>1007.5302647883403</v>
      </c>
      <c r="J10" s="30">
        <f t="shared" si="3"/>
        <v>1078.0573833235242</v>
      </c>
      <c r="K10" s="30">
        <f t="shared" si="3"/>
        <v>1153.521400156171</v>
      </c>
      <c r="L10" s="30">
        <f t="shared" si="3"/>
        <v>1234.2678981671031</v>
      </c>
      <c r="M10" s="30">
        <f t="shared" si="3"/>
        <v>1320.6666510388004</v>
      </c>
      <c r="N10" s="30">
        <f t="shared" si="3"/>
        <v>1413.1133166115164</v>
      </c>
      <c r="O10" s="30">
        <f t="shared" si="3"/>
        <v>1512.0312487743226</v>
      </c>
      <c r="P10" s="30">
        <f t="shared" si="3"/>
        <v>1617.8734361885254</v>
      </c>
      <c r="Q10" s="30">
        <f t="shared" si="3"/>
        <v>1731.1245767217222</v>
      </c>
      <c r="R10" s="30">
        <f t="shared" si="3"/>
        <v>1852.3032970922429</v>
      </c>
      <c r="S10" s="30">
        <f t="shared" si="3"/>
        <v>1981.9645278887001</v>
      </c>
      <c r="T10" s="30">
        <f t="shared" si="3"/>
        <v>2120.7020448409094</v>
      </c>
      <c r="U10" s="30">
        <f t="shared" si="3"/>
        <v>2269.1511879797731</v>
      </c>
      <c r="V10" s="30">
        <f t="shared" si="2"/>
        <v>2427.9917711383573</v>
      </c>
      <c r="W10" s="30">
        <f t="shared" si="2"/>
        <v>2597.9511951180425</v>
      </c>
      <c r="X10" s="30">
        <f t="shared" si="2"/>
        <v>2779.8077787763054</v>
      </c>
      <c r="Y10" s="30">
        <f t="shared" si="4"/>
        <v>1379.6551324907223</v>
      </c>
      <c r="Z10" s="30">
        <f t="shared" si="5"/>
        <v>1658.4618859328159</v>
      </c>
    </row>
    <row r="11" spans="2:26">
      <c r="B11" t="s">
        <v>328</v>
      </c>
      <c r="C11">
        <v>774.27002000000005</v>
      </c>
      <c r="D11">
        <v>7.0000000000000007E-2</v>
      </c>
      <c r="E11" s="30">
        <f t="shared" si="0"/>
        <v>774.27002000000005</v>
      </c>
      <c r="F11" s="30">
        <f t="shared" si="3"/>
        <v>828.46892140000011</v>
      </c>
      <c r="G11" s="30">
        <f t="shared" si="3"/>
        <v>886.46174589800012</v>
      </c>
      <c r="H11" s="30">
        <f t="shared" si="3"/>
        <v>948.51406811086019</v>
      </c>
      <c r="I11" s="30">
        <f t="shared" si="3"/>
        <v>1014.9100528786205</v>
      </c>
      <c r="J11" s="30">
        <f t="shared" si="3"/>
        <v>1085.953756580124</v>
      </c>
      <c r="K11" s="30">
        <f t="shared" si="3"/>
        <v>1161.9705195407328</v>
      </c>
      <c r="L11" s="30">
        <f t="shared" si="3"/>
        <v>1243.3084559085842</v>
      </c>
      <c r="M11" s="30">
        <f t="shared" si="3"/>
        <v>1330.3400478221852</v>
      </c>
      <c r="N11" s="30">
        <f t="shared" si="3"/>
        <v>1423.4638511697383</v>
      </c>
      <c r="O11" s="30">
        <f t="shared" si="3"/>
        <v>1523.1063207516202</v>
      </c>
      <c r="P11" s="30">
        <f t="shared" si="3"/>
        <v>1629.7237632042336</v>
      </c>
      <c r="Q11" s="30">
        <f t="shared" si="3"/>
        <v>1743.8044266285301</v>
      </c>
      <c r="R11" s="30">
        <f t="shared" si="3"/>
        <v>1865.8707364925274</v>
      </c>
      <c r="S11" s="30">
        <f t="shared" si="3"/>
        <v>1996.4816880470044</v>
      </c>
      <c r="T11" s="30">
        <f t="shared" si="3"/>
        <v>2136.235406210295</v>
      </c>
      <c r="U11" s="30">
        <f t="shared" si="3"/>
        <v>2285.7718846450157</v>
      </c>
      <c r="V11" s="30">
        <f t="shared" si="2"/>
        <v>2445.7759165701668</v>
      </c>
      <c r="W11" s="30">
        <f t="shared" si="2"/>
        <v>2616.9802307300788</v>
      </c>
      <c r="X11" s="30">
        <f t="shared" si="2"/>
        <v>2800.1688468811844</v>
      </c>
      <c r="Y11" s="30">
        <f t="shared" si="4"/>
        <v>1389.7605981737688</v>
      </c>
      <c r="Z11" s="30">
        <f t="shared" si="5"/>
        <v>1670.6095083931318</v>
      </c>
    </row>
    <row r="12" spans="2:26">
      <c r="B12" t="s">
        <v>375</v>
      </c>
      <c r="C12">
        <v>774.27002000000005</v>
      </c>
      <c r="D12">
        <v>7.0000000000000007E-2</v>
      </c>
      <c r="E12" s="30">
        <f t="shared" si="0"/>
        <v>774.27002000000005</v>
      </c>
      <c r="F12" s="30">
        <f t="shared" si="3"/>
        <v>828.46892140000011</v>
      </c>
      <c r="G12" s="30">
        <f t="shared" si="3"/>
        <v>886.46174589800012</v>
      </c>
      <c r="H12" s="30">
        <f t="shared" si="3"/>
        <v>948.51406811086019</v>
      </c>
      <c r="I12" s="30">
        <f t="shared" si="3"/>
        <v>1014.9100528786205</v>
      </c>
      <c r="J12" s="30">
        <f t="shared" si="3"/>
        <v>1085.953756580124</v>
      </c>
      <c r="K12" s="30">
        <f t="shared" si="3"/>
        <v>1161.9705195407328</v>
      </c>
      <c r="L12" s="30">
        <f t="shared" si="3"/>
        <v>1243.3084559085842</v>
      </c>
      <c r="M12" s="30">
        <f t="shared" si="3"/>
        <v>1330.3400478221852</v>
      </c>
      <c r="N12" s="30">
        <f t="shared" si="3"/>
        <v>1423.4638511697383</v>
      </c>
      <c r="O12" s="30">
        <f t="shared" si="3"/>
        <v>1523.1063207516202</v>
      </c>
      <c r="P12" s="30">
        <f t="shared" si="3"/>
        <v>1629.7237632042336</v>
      </c>
      <c r="Q12" s="30">
        <f t="shared" si="3"/>
        <v>1743.8044266285301</v>
      </c>
      <c r="R12" s="30">
        <f t="shared" si="3"/>
        <v>1865.8707364925274</v>
      </c>
      <c r="S12" s="30">
        <f t="shared" si="3"/>
        <v>1996.4816880470044</v>
      </c>
      <c r="T12" s="30">
        <f t="shared" si="3"/>
        <v>2136.235406210295</v>
      </c>
      <c r="U12" s="30">
        <f t="shared" si="3"/>
        <v>2285.7718846450157</v>
      </c>
      <c r="V12" s="30">
        <f t="shared" si="2"/>
        <v>2445.7759165701668</v>
      </c>
      <c r="W12" s="30">
        <f t="shared" si="2"/>
        <v>2616.9802307300788</v>
      </c>
      <c r="X12" s="30">
        <f t="shared" si="2"/>
        <v>2800.1688468811844</v>
      </c>
      <c r="Y12" s="30">
        <f t="shared" si="4"/>
        <v>1389.7605981737688</v>
      </c>
      <c r="Z12" s="30">
        <f t="shared" si="5"/>
        <v>1670.6095083931318</v>
      </c>
    </row>
    <row r="13" spans="2:26">
      <c r="B13" t="s">
        <v>453</v>
      </c>
      <c r="C13">
        <v>713.40997300000004</v>
      </c>
      <c r="D13">
        <v>7.0000000000000007E-2</v>
      </c>
      <c r="E13" s="30">
        <f t="shared" si="0"/>
        <v>713.40997300000004</v>
      </c>
      <c r="F13" s="30">
        <f t="shared" si="3"/>
        <v>763.34867111000005</v>
      </c>
      <c r="G13" s="30">
        <f t="shared" si="3"/>
        <v>816.78307808770012</v>
      </c>
      <c r="H13" s="30">
        <f t="shared" si="3"/>
        <v>873.9578935538392</v>
      </c>
      <c r="I13" s="30">
        <f t="shared" si="3"/>
        <v>935.13494610260796</v>
      </c>
      <c r="J13" s="30">
        <f t="shared" si="3"/>
        <v>1000.5943923297906</v>
      </c>
      <c r="K13" s="30">
        <f t="shared" si="3"/>
        <v>1070.635999792876</v>
      </c>
      <c r="L13" s="30">
        <f t="shared" si="3"/>
        <v>1145.5805197783773</v>
      </c>
      <c r="M13" s="30">
        <f t="shared" si="3"/>
        <v>1225.7711561628637</v>
      </c>
      <c r="N13" s="30">
        <f t="shared" si="3"/>
        <v>1311.5751370942642</v>
      </c>
      <c r="O13" s="30">
        <f t="shared" si="3"/>
        <v>1403.3853966908628</v>
      </c>
      <c r="P13" s="30">
        <f t="shared" si="3"/>
        <v>1501.6223744592232</v>
      </c>
      <c r="Q13" s="30">
        <f t="shared" si="3"/>
        <v>1606.735940671369</v>
      </c>
      <c r="R13" s="30">
        <f t="shared" si="3"/>
        <v>1719.207456518365</v>
      </c>
      <c r="S13" s="30">
        <f t="shared" si="3"/>
        <v>1839.5519784746507</v>
      </c>
      <c r="T13" s="30">
        <f t="shared" si="3"/>
        <v>1968.3206169678763</v>
      </c>
      <c r="U13" s="30">
        <f t="shared" si="3"/>
        <v>2106.1030601556276</v>
      </c>
      <c r="V13" s="30">
        <f t="shared" si="2"/>
        <v>2253.5302743665216</v>
      </c>
      <c r="W13" s="30">
        <f t="shared" si="2"/>
        <v>2411.2773935721784</v>
      </c>
      <c r="X13" s="30">
        <f t="shared" si="2"/>
        <v>2580.0668111222312</v>
      </c>
      <c r="Y13" s="30">
        <f t="shared" si="4"/>
        <v>1280.5210652733422</v>
      </c>
      <c r="Z13" s="30">
        <f t="shared" si="5"/>
        <v>1539.2943721058541</v>
      </c>
    </row>
    <row r="14" spans="2:26">
      <c r="B14" t="s">
        <v>393</v>
      </c>
      <c r="C14">
        <v>774.27002000000005</v>
      </c>
      <c r="D14">
        <v>7.0000000000000007E-2</v>
      </c>
      <c r="E14" s="30">
        <f t="shared" si="0"/>
        <v>774.27002000000005</v>
      </c>
      <c r="F14" s="30">
        <f t="shared" si="3"/>
        <v>828.46892140000011</v>
      </c>
      <c r="G14" s="30">
        <f t="shared" si="3"/>
        <v>886.46174589800012</v>
      </c>
      <c r="H14" s="30">
        <f t="shared" si="3"/>
        <v>948.51406811086019</v>
      </c>
      <c r="I14" s="30">
        <f t="shared" si="3"/>
        <v>1014.9100528786205</v>
      </c>
      <c r="J14" s="30">
        <f t="shared" si="3"/>
        <v>1085.953756580124</v>
      </c>
      <c r="K14" s="30">
        <f t="shared" si="3"/>
        <v>1161.9705195407328</v>
      </c>
      <c r="L14" s="30">
        <f t="shared" si="3"/>
        <v>1243.3084559085842</v>
      </c>
      <c r="M14" s="30">
        <f t="shared" si="3"/>
        <v>1330.3400478221852</v>
      </c>
      <c r="N14" s="30">
        <f t="shared" si="3"/>
        <v>1423.4638511697383</v>
      </c>
      <c r="O14" s="30">
        <f t="shared" si="3"/>
        <v>1523.1063207516202</v>
      </c>
      <c r="P14" s="30">
        <f t="shared" si="3"/>
        <v>1629.7237632042336</v>
      </c>
      <c r="Q14" s="30">
        <f t="shared" si="3"/>
        <v>1743.8044266285301</v>
      </c>
      <c r="R14" s="30">
        <f t="shared" si="3"/>
        <v>1865.8707364925274</v>
      </c>
      <c r="S14" s="30">
        <f t="shared" si="3"/>
        <v>1996.4816880470044</v>
      </c>
      <c r="T14" s="30">
        <f t="shared" si="3"/>
        <v>2136.235406210295</v>
      </c>
      <c r="U14" s="30">
        <f t="shared" si="3"/>
        <v>2285.7718846450157</v>
      </c>
      <c r="V14" s="30">
        <f t="shared" si="2"/>
        <v>2445.7759165701668</v>
      </c>
      <c r="W14" s="30">
        <f t="shared" si="2"/>
        <v>2616.9802307300788</v>
      </c>
      <c r="X14" s="30">
        <f t="shared" si="2"/>
        <v>2800.1688468811844</v>
      </c>
      <c r="Y14" s="30">
        <f t="shared" si="4"/>
        <v>1389.7605981737688</v>
      </c>
      <c r="Z14" s="30">
        <f t="shared" si="5"/>
        <v>1670.6095083931318</v>
      </c>
    </row>
    <row r="15" spans="2:26">
      <c r="B15" t="s">
        <v>423</v>
      </c>
      <c r="C15">
        <v>797.76000999999997</v>
      </c>
      <c r="D15">
        <v>7.0000000000000007E-2</v>
      </c>
      <c r="E15" s="30">
        <f t="shared" si="0"/>
        <v>797.76000999999997</v>
      </c>
      <c r="F15" s="30">
        <f t="shared" si="3"/>
        <v>853.60321069999998</v>
      </c>
      <c r="G15" s="30">
        <f t="shared" si="3"/>
        <v>913.35543544900008</v>
      </c>
      <c r="H15" s="30">
        <f t="shared" si="3"/>
        <v>977.2903159304301</v>
      </c>
      <c r="I15" s="30">
        <f t="shared" si="3"/>
        <v>1045.7006380455603</v>
      </c>
      <c r="J15" s="30">
        <f t="shared" si="3"/>
        <v>1118.8996827087494</v>
      </c>
      <c r="K15" s="30">
        <f t="shared" si="3"/>
        <v>1197.2226604983618</v>
      </c>
      <c r="L15" s="30">
        <f t="shared" si="3"/>
        <v>1281.0282467332472</v>
      </c>
      <c r="M15" s="30">
        <f t="shared" si="3"/>
        <v>1370.7002240045747</v>
      </c>
      <c r="N15" s="30">
        <f t="shared" si="3"/>
        <v>1466.6492396848951</v>
      </c>
      <c r="O15" s="30">
        <f t="shared" si="3"/>
        <v>1569.3146864628377</v>
      </c>
      <c r="P15" s="30">
        <f t="shared" si="3"/>
        <v>1679.1667145152364</v>
      </c>
      <c r="Q15" s="30">
        <f t="shared" si="3"/>
        <v>1796.7083845313032</v>
      </c>
      <c r="R15" s="30">
        <f t="shared" si="3"/>
        <v>1922.4779714484946</v>
      </c>
      <c r="S15" s="30">
        <f t="shared" si="3"/>
        <v>2057.0514294498894</v>
      </c>
      <c r="T15" s="30">
        <f t="shared" si="3"/>
        <v>2201.0450295113819</v>
      </c>
      <c r="U15" s="30">
        <f t="shared" si="3"/>
        <v>2355.1181815771788</v>
      </c>
      <c r="V15" s="30">
        <f t="shared" si="2"/>
        <v>2519.9764542875814</v>
      </c>
      <c r="W15" s="30">
        <f t="shared" si="2"/>
        <v>2696.3748060877124</v>
      </c>
      <c r="X15" s="30">
        <f t="shared" si="2"/>
        <v>2885.1210425138524</v>
      </c>
      <c r="Y15" s="30">
        <f t="shared" si="4"/>
        <v>1431.9234892973273</v>
      </c>
      <c r="Z15" s="30">
        <f t="shared" si="5"/>
        <v>1721.2928612705412</v>
      </c>
    </row>
    <row r="16" spans="2:26">
      <c r="B16" t="s">
        <v>409</v>
      </c>
      <c r="C16">
        <v>335.76001000000002</v>
      </c>
      <c r="D16">
        <v>7.0000000000000007E-2</v>
      </c>
      <c r="E16" s="30">
        <f t="shared" si="0"/>
        <v>335.76001000000002</v>
      </c>
      <c r="F16" s="30">
        <f t="shared" si="3"/>
        <v>359.26321070000006</v>
      </c>
      <c r="G16" s="30">
        <f t="shared" si="3"/>
        <v>384.41163544900007</v>
      </c>
      <c r="H16" s="30">
        <f t="shared" si="3"/>
        <v>411.32044993043013</v>
      </c>
      <c r="I16" s="30">
        <f t="shared" si="3"/>
        <v>440.11288142556026</v>
      </c>
      <c r="J16" s="30">
        <f t="shared" si="3"/>
        <v>470.92078312534949</v>
      </c>
      <c r="K16" s="30">
        <f t="shared" si="3"/>
        <v>503.88523794412396</v>
      </c>
      <c r="L16" s="30">
        <f t="shared" si="3"/>
        <v>539.15720460021271</v>
      </c>
      <c r="M16" s="30">
        <f t="shared" si="3"/>
        <v>576.89820892222758</v>
      </c>
      <c r="N16" s="30">
        <f t="shared" si="3"/>
        <v>617.28108354678352</v>
      </c>
      <c r="O16" s="30">
        <f t="shared" si="3"/>
        <v>660.49075939505838</v>
      </c>
      <c r="P16" s="30">
        <f t="shared" si="3"/>
        <v>706.72511255271252</v>
      </c>
      <c r="Q16" s="30">
        <f t="shared" si="3"/>
        <v>756.19587043140245</v>
      </c>
      <c r="R16" s="30">
        <f t="shared" si="3"/>
        <v>809.12958136160069</v>
      </c>
      <c r="S16" s="30">
        <f t="shared" si="3"/>
        <v>865.76865205691274</v>
      </c>
      <c r="T16" s="30">
        <f t="shared" si="3"/>
        <v>926.37245770089669</v>
      </c>
      <c r="U16" s="30">
        <f t="shared" si="3"/>
        <v>991.21852973995954</v>
      </c>
      <c r="V16" s="30">
        <f t="shared" si="2"/>
        <v>1060.6038268217567</v>
      </c>
      <c r="W16" s="30">
        <f t="shared" si="2"/>
        <v>1134.8460946992798</v>
      </c>
      <c r="X16" s="30">
        <f t="shared" si="2"/>
        <v>1214.2853213282294</v>
      </c>
      <c r="Y16" s="30">
        <f t="shared" si="4"/>
        <v>602.66576296009816</v>
      </c>
      <c r="Z16" s="30">
        <f t="shared" si="5"/>
        <v>724.4551006174471</v>
      </c>
    </row>
    <row r="17" spans="2:26">
      <c r="B17" t="s">
        <v>202</v>
      </c>
      <c r="C17">
        <v>1092.099976</v>
      </c>
      <c r="D17">
        <v>7.0000000000000007E-2</v>
      </c>
      <c r="E17" s="30">
        <f t="shared" si="0"/>
        <v>1092.099976</v>
      </c>
      <c r="F17" s="30">
        <f t="shared" si="3"/>
        <v>1168.5469743200001</v>
      </c>
      <c r="G17" s="30">
        <f t="shared" si="3"/>
        <v>1250.3452625224002</v>
      </c>
      <c r="H17" s="30">
        <f t="shared" si="3"/>
        <v>1337.8694308989682</v>
      </c>
      <c r="I17" s="30">
        <f t="shared" si="3"/>
        <v>1431.5202910618959</v>
      </c>
      <c r="J17" s="30">
        <f t="shared" si="3"/>
        <v>1531.7267114362287</v>
      </c>
      <c r="K17" s="30">
        <f t="shared" si="3"/>
        <v>1638.9475812367648</v>
      </c>
      <c r="L17" s="30">
        <f t="shared" si="3"/>
        <v>1753.6739119233384</v>
      </c>
      <c r="M17" s="30">
        <f t="shared" si="3"/>
        <v>1876.4310857579721</v>
      </c>
      <c r="N17" s="30">
        <f t="shared" si="3"/>
        <v>2007.7812617610302</v>
      </c>
      <c r="O17" s="30">
        <f t="shared" si="3"/>
        <v>2148.3259500843023</v>
      </c>
      <c r="P17" s="30">
        <f t="shared" si="3"/>
        <v>2298.7087665902036</v>
      </c>
      <c r="Q17" s="30">
        <f t="shared" si="3"/>
        <v>2459.6183802515179</v>
      </c>
      <c r="R17" s="30">
        <f t="shared" si="3"/>
        <v>2631.7916668691241</v>
      </c>
      <c r="S17" s="30">
        <f t="shared" si="3"/>
        <v>2816.017083549963</v>
      </c>
      <c r="T17" s="30">
        <f t="shared" si="3"/>
        <v>3013.1382793984608</v>
      </c>
      <c r="U17" s="30">
        <f t="shared" si="3"/>
        <v>3224.0579589563531</v>
      </c>
      <c r="V17" s="30">
        <f t="shared" si="2"/>
        <v>3449.742016083298</v>
      </c>
      <c r="W17" s="30">
        <f t="shared" si="2"/>
        <v>3691.2239572091289</v>
      </c>
      <c r="X17" s="30">
        <f t="shared" si="2"/>
        <v>3949.609634213768</v>
      </c>
      <c r="Y17" s="30">
        <f t="shared" si="4"/>
        <v>1960.2431667331223</v>
      </c>
      <c r="Z17" s="30">
        <f t="shared" si="5"/>
        <v>2356.3776936907748</v>
      </c>
    </row>
    <row r="18" spans="2:26">
      <c r="B18" t="s">
        <v>145</v>
      </c>
      <c r="C18">
        <v>850.19000200000005</v>
      </c>
      <c r="D18">
        <v>7.0000000000000007E-2</v>
      </c>
      <c r="E18" s="30">
        <f t="shared" si="0"/>
        <v>850.19000200000005</v>
      </c>
      <c r="F18" s="30">
        <f t="shared" si="3"/>
        <v>909.70330214000012</v>
      </c>
      <c r="G18" s="30">
        <f t="shared" si="3"/>
        <v>973.38253328980022</v>
      </c>
      <c r="H18" s="30">
        <f t="shared" si="3"/>
        <v>1041.5193106200863</v>
      </c>
      <c r="I18" s="30">
        <f t="shared" si="3"/>
        <v>1114.4256623634924</v>
      </c>
      <c r="J18" s="30">
        <f t="shared" si="3"/>
        <v>1192.435458728937</v>
      </c>
      <c r="K18" s="30">
        <f t="shared" si="3"/>
        <v>1275.9059408399626</v>
      </c>
      <c r="L18" s="30">
        <f t="shared" si="3"/>
        <v>1365.2193566987601</v>
      </c>
      <c r="M18" s="30">
        <f t="shared" si="3"/>
        <v>1460.7847116676733</v>
      </c>
      <c r="N18" s="30">
        <f t="shared" si="3"/>
        <v>1563.0396414844106</v>
      </c>
      <c r="O18" s="30">
        <f t="shared" si="3"/>
        <v>1672.4524163883195</v>
      </c>
      <c r="P18" s="30">
        <f t="shared" si="3"/>
        <v>1789.5240855355021</v>
      </c>
      <c r="Q18" s="30">
        <f t="shared" si="3"/>
        <v>1914.7907715229874</v>
      </c>
      <c r="R18" s="30">
        <f t="shared" si="3"/>
        <v>2048.8261255295965</v>
      </c>
      <c r="S18" s="30">
        <f t="shared" si="3"/>
        <v>2192.2439543166684</v>
      </c>
      <c r="T18" s="30">
        <f t="shared" si="3"/>
        <v>2345.7010311188351</v>
      </c>
      <c r="U18" s="30">
        <f t="shared" si="3"/>
        <v>2509.9001032971537</v>
      </c>
      <c r="V18" s="30">
        <f t="shared" si="2"/>
        <v>2685.5931105279547</v>
      </c>
      <c r="W18" s="30">
        <f t="shared" si="2"/>
        <v>2873.5846282649118</v>
      </c>
      <c r="X18" s="30">
        <f t="shared" si="2"/>
        <v>3074.7355522434559</v>
      </c>
      <c r="Y18" s="30">
        <f t="shared" si="4"/>
        <v>1526.031662366157</v>
      </c>
      <c r="Z18" s="30">
        <f t="shared" si="5"/>
        <v>1834.4188262409741</v>
      </c>
    </row>
    <row r="19" spans="2:26">
      <c r="B19" t="s">
        <v>249</v>
      </c>
      <c r="C19">
        <v>1013.26001</v>
      </c>
      <c r="D19">
        <v>7.0000000000000007E-2</v>
      </c>
      <c r="E19" s="30">
        <f t="shared" si="0"/>
        <v>1013.26001</v>
      </c>
      <c r="F19" s="30">
        <f t="shared" si="3"/>
        <v>1084.1882107000001</v>
      </c>
      <c r="G19" s="30">
        <f t="shared" si="3"/>
        <v>1160.0813854490002</v>
      </c>
      <c r="H19" s="30">
        <f t="shared" si="3"/>
        <v>1241.2870824304302</v>
      </c>
      <c r="I19" s="30">
        <f t="shared" si="3"/>
        <v>1328.1771782005605</v>
      </c>
      <c r="J19" s="30">
        <f t="shared" si="3"/>
        <v>1421.1495806746</v>
      </c>
      <c r="K19" s="30">
        <f t="shared" si="3"/>
        <v>1520.6300513218221</v>
      </c>
      <c r="L19" s="30">
        <f t="shared" si="3"/>
        <v>1627.0741549143497</v>
      </c>
      <c r="M19" s="30">
        <f t="shared" si="3"/>
        <v>1740.9693457583544</v>
      </c>
      <c r="N19" s="30">
        <f t="shared" si="3"/>
        <v>1862.8371999614394</v>
      </c>
      <c r="O19" s="30">
        <f t="shared" si="3"/>
        <v>1993.2358039587402</v>
      </c>
      <c r="P19" s="30">
        <f t="shared" si="3"/>
        <v>2132.7623102358521</v>
      </c>
      <c r="Q19" s="30">
        <f t="shared" si="3"/>
        <v>2282.055671952362</v>
      </c>
      <c r="R19" s="30">
        <f t="shared" si="3"/>
        <v>2441.7995689890276</v>
      </c>
      <c r="S19" s="30">
        <f t="shared" si="3"/>
        <v>2612.7255388182598</v>
      </c>
      <c r="T19" s="30">
        <f t="shared" si="3"/>
        <v>2795.6163265355381</v>
      </c>
      <c r="U19" s="30">
        <f t="shared" ref="U19:X34" si="6">T19*(1+$D19)</f>
        <v>2991.3094693930261</v>
      </c>
      <c r="V19" s="30">
        <f t="shared" si="6"/>
        <v>3200.7011322505382</v>
      </c>
      <c r="W19" s="30">
        <f t="shared" si="6"/>
        <v>3424.7502115080761</v>
      </c>
      <c r="X19" s="30">
        <f t="shared" si="6"/>
        <v>3664.4827263136417</v>
      </c>
      <c r="Y19" s="30">
        <f t="shared" si="4"/>
        <v>1818.7309352403427</v>
      </c>
      <c r="Z19" s="30">
        <f t="shared" si="5"/>
        <v>2186.2680504929272</v>
      </c>
    </row>
    <row r="20" spans="2:26">
      <c r="B20" t="s">
        <v>327</v>
      </c>
      <c r="C20">
        <v>1112.4300539999999</v>
      </c>
      <c r="D20">
        <v>7.0000000000000007E-2</v>
      </c>
      <c r="E20" s="30">
        <f t="shared" si="0"/>
        <v>1112.4300539999999</v>
      </c>
      <c r="F20" s="30">
        <f t="shared" ref="F20:U35" si="7">E20*(1+$D20)</f>
        <v>1190.3001577800001</v>
      </c>
      <c r="G20" s="30">
        <f t="shared" si="7"/>
        <v>1273.6211688246001</v>
      </c>
      <c r="H20" s="30">
        <f t="shared" si="7"/>
        <v>1362.7746506423223</v>
      </c>
      <c r="I20" s="30">
        <f t="shared" si="7"/>
        <v>1458.1688761872849</v>
      </c>
      <c r="J20" s="30">
        <f t="shared" si="7"/>
        <v>1560.2406975203949</v>
      </c>
      <c r="K20" s="30">
        <f t="shared" si="7"/>
        <v>1669.4575463468227</v>
      </c>
      <c r="L20" s="30">
        <f t="shared" si="7"/>
        <v>1786.3195745911005</v>
      </c>
      <c r="M20" s="30">
        <f t="shared" si="7"/>
        <v>1911.3619448124775</v>
      </c>
      <c r="N20" s="30">
        <f t="shared" si="7"/>
        <v>2045.1572809493512</v>
      </c>
      <c r="O20" s="30">
        <f t="shared" si="7"/>
        <v>2188.3182906158058</v>
      </c>
      <c r="P20" s="30">
        <f t="shared" si="7"/>
        <v>2341.5005709589122</v>
      </c>
      <c r="Q20" s="30">
        <f t="shared" si="7"/>
        <v>2505.4056109260364</v>
      </c>
      <c r="R20" s="30">
        <f t="shared" si="7"/>
        <v>2680.7840036908592</v>
      </c>
      <c r="S20" s="30">
        <f t="shared" si="7"/>
        <v>2868.4388839492194</v>
      </c>
      <c r="T20" s="30">
        <f t="shared" si="7"/>
        <v>3069.2296058256647</v>
      </c>
      <c r="U20" s="30">
        <f t="shared" si="7"/>
        <v>3284.0756782334615</v>
      </c>
      <c r="V20" s="30">
        <f t="shared" si="6"/>
        <v>3513.9609757098042</v>
      </c>
      <c r="W20" s="30">
        <f t="shared" si="6"/>
        <v>3759.9382440094905</v>
      </c>
      <c r="X20" s="30">
        <f t="shared" si="6"/>
        <v>4023.1339210901551</v>
      </c>
      <c r="Y20" s="30">
        <f t="shared" si="4"/>
        <v>1996.7342365567993</v>
      </c>
      <c r="Z20" s="30">
        <f t="shared" si="5"/>
        <v>2400.2430387717777</v>
      </c>
    </row>
    <row r="21" spans="2:26">
      <c r="B21" t="s">
        <v>306</v>
      </c>
      <c r="C21">
        <v>1145.130005</v>
      </c>
      <c r="D21">
        <v>7.0000000000000007E-2</v>
      </c>
      <c r="E21" s="30">
        <f t="shared" si="0"/>
        <v>1145.130005</v>
      </c>
      <c r="F21" s="30">
        <f t="shared" si="7"/>
        <v>1225.28910535</v>
      </c>
      <c r="G21" s="30">
        <f t="shared" si="7"/>
        <v>1311.0593427245001</v>
      </c>
      <c r="H21" s="30">
        <f t="shared" si="7"/>
        <v>1402.8334967152152</v>
      </c>
      <c r="I21" s="30">
        <f t="shared" si="7"/>
        <v>1501.0318414852804</v>
      </c>
      <c r="J21" s="30">
        <f t="shared" si="7"/>
        <v>1606.1040703892502</v>
      </c>
      <c r="K21" s="30">
        <f t="shared" si="7"/>
        <v>1718.5313553164979</v>
      </c>
      <c r="L21" s="30">
        <f t="shared" si="7"/>
        <v>1838.8285501886528</v>
      </c>
      <c r="M21" s="30">
        <f t="shared" si="7"/>
        <v>1967.5465487018587</v>
      </c>
      <c r="N21" s="30">
        <f t="shared" si="7"/>
        <v>2105.2748071109891</v>
      </c>
      <c r="O21" s="30">
        <f t="shared" si="7"/>
        <v>2252.6440436087582</v>
      </c>
      <c r="P21" s="30">
        <f t="shared" si="7"/>
        <v>2410.3291266613714</v>
      </c>
      <c r="Q21" s="30">
        <f t="shared" si="7"/>
        <v>2579.0521655276675</v>
      </c>
      <c r="R21" s="30">
        <f t="shared" si="7"/>
        <v>2759.5858171146042</v>
      </c>
      <c r="S21" s="30">
        <f t="shared" si="7"/>
        <v>2952.7568243126266</v>
      </c>
      <c r="T21" s="30">
        <f t="shared" si="7"/>
        <v>3159.4498020145106</v>
      </c>
      <c r="U21" s="30">
        <f t="shared" si="7"/>
        <v>3380.6112881555264</v>
      </c>
      <c r="V21" s="30">
        <f t="shared" si="6"/>
        <v>3617.2540783264135</v>
      </c>
      <c r="W21" s="30">
        <f t="shared" si="6"/>
        <v>3870.4618638092625</v>
      </c>
      <c r="X21" s="30">
        <f t="shared" si="6"/>
        <v>4141.3941942759111</v>
      </c>
      <c r="Y21" s="30">
        <f t="shared" si="4"/>
        <v>2055.4283643005192</v>
      </c>
      <c r="Z21" s="30">
        <f t="shared" si="5"/>
        <v>2470.7983329888889</v>
      </c>
    </row>
    <row r="22" spans="2:26">
      <c r="B22" t="s">
        <v>291</v>
      </c>
      <c r="C22">
        <v>498.76001000000002</v>
      </c>
      <c r="D22">
        <v>7.0000000000000007E-2</v>
      </c>
      <c r="E22" s="30">
        <f t="shared" si="0"/>
        <v>498.76001000000002</v>
      </c>
      <c r="F22" s="30">
        <f t="shared" si="7"/>
        <v>533.67321070000003</v>
      </c>
      <c r="G22" s="30">
        <f t="shared" si="7"/>
        <v>571.03033544900006</v>
      </c>
      <c r="H22" s="30">
        <f t="shared" si="7"/>
        <v>611.00245893043007</v>
      </c>
      <c r="I22" s="30">
        <f t="shared" si="7"/>
        <v>653.77263105556017</v>
      </c>
      <c r="J22" s="30">
        <f t="shared" si="7"/>
        <v>699.53671522944944</v>
      </c>
      <c r="K22" s="30">
        <f t="shared" si="7"/>
        <v>748.50428529551095</v>
      </c>
      <c r="L22" s="30">
        <f t="shared" si="7"/>
        <v>800.89958526619682</v>
      </c>
      <c r="M22" s="30">
        <f t="shared" si="7"/>
        <v>856.96255623483069</v>
      </c>
      <c r="N22" s="30">
        <f t="shared" si="7"/>
        <v>916.94993517126886</v>
      </c>
      <c r="O22" s="30">
        <f t="shared" si="7"/>
        <v>981.13643063325776</v>
      </c>
      <c r="P22" s="30">
        <f t="shared" si="7"/>
        <v>1049.8159807775858</v>
      </c>
      <c r="Q22" s="30">
        <f t="shared" si="7"/>
        <v>1123.3030994320168</v>
      </c>
      <c r="R22" s="30">
        <f t="shared" si="7"/>
        <v>1201.9343163922581</v>
      </c>
      <c r="S22" s="30">
        <f t="shared" si="7"/>
        <v>1286.0697185397162</v>
      </c>
      <c r="T22" s="30">
        <f t="shared" si="7"/>
        <v>1376.0945988374963</v>
      </c>
      <c r="U22" s="30">
        <f t="shared" si="7"/>
        <v>1472.4212207561211</v>
      </c>
      <c r="V22" s="30">
        <f t="shared" si="6"/>
        <v>1575.4907062090497</v>
      </c>
      <c r="W22" s="30">
        <f t="shared" si="6"/>
        <v>1685.7750556436833</v>
      </c>
      <c r="X22" s="30">
        <f t="shared" si="6"/>
        <v>1803.7793095387412</v>
      </c>
      <c r="Y22" s="30">
        <f t="shared" si="4"/>
        <v>895.23937636479161</v>
      </c>
      <c r="Z22" s="30">
        <f t="shared" si="5"/>
        <v>1076.1532715837989</v>
      </c>
    </row>
    <row r="23" spans="2:26">
      <c r="B23" t="s">
        <v>211</v>
      </c>
      <c r="C23">
        <v>1170.910034</v>
      </c>
      <c r="D23">
        <v>7.0000000000000007E-2</v>
      </c>
      <c r="E23" s="30">
        <f t="shared" si="0"/>
        <v>1170.910034</v>
      </c>
      <c r="F23" s="30">
        <f t="shared" si="7"/>
        <v>1252.8737363800001</v>
      </c>
      <c r="G23" s="30">
        <f t="shared" si="7"/>
        <v>1340.5748979266002</v>
      </c>
      <c r="H23" s="30">
        <f t="shared" si="7"/>
        <v>1434.4151407814622</v>
      </c>
      <c r="I23" s="30">
        <f t="shared" si="7"/>
        <v>1534.8242006361647</v>
      </c>
      <c r="J23" s="30">
        <f t="shared" si="7"/>
        <v>1642.2618946806963</v>
      </c>
      <c r="K23" s="30">
        <f t="shared" si="7"/>
        <v>1757.2202273083451</v>
      </c>
      <c r="L23" s="30">
        <f t="shared" si="7"/>
        <v>1880.2256432199295</v>
      </c>
      <c r="M23" s="30">
        <f t="shared" si="7"/>
        <v>2011.8414382453245</v>
      </c>
      <c r="N23" s="30">
        <f t="shared" si="7"/>
        <v>2152.6703389224972</v>
      </c>
      <c r="O23" s="30">
        <f t="shared" si="7"/>
        <v>2303.3572626470723</v>
      </c>
      <c r="P23" s="30">
        <f t="shared" si="7"/>
        <v>2464.5922710323675</v>
      </c>
      <c r="Q23" s="30">
        <f t="shared" si="7"/>
        <v>2637.1137300046335</v>
      </c>
      <c r="R23" s="30">
        <f t="shared" si="7"/>
        <v>2821.7116911049579</v>
      </c>
      <c r="S23" s="30">
        <f t="shared" si="7"/>
        <v>3019.2315094823052</v>
      </c>
      <c r="T23" s="30">
        <f t="shared" si="7"/>
        <v>3230.5777151460666</v>
      </c>
      <c r="U23" s="30">
        <f t="shared" si="7"/>
        <v>3456.7181552062916</v>
      </c>
      <c r="V23" s="30">
        <f t="shared" si="6"/>
        <v>3698.688426070732</v>
      </c>
      <c r="W23" s="30">
        <f t="shared" si="6"/>
        <v>3957.5966158956835</v>
      </c>
      <c r="X23" s="30">
        <f t="shared" si="6"/>
        <v>4234.6283790083817</v>
      </c>
      <c r="Y23" s="30">
        <f t="shared" si="4"/>
        <v>2101.7017154551686</v>
      </c>
      <c r="Z23" s="30">
        <f t="shared" si="5"/>
        <v>2526.4228056683955</v>
      </c>
    </row>
    <row r="24" spans="2:26">
      <c r="B24" t="s">
        <v>239</v>
      </c>
      <c r="C24">
        <v>1170.910034</v>
      </c>
      <c r="D24">
        <v>7.0000000000000007E-2</v>
      </c>
      <c r="E24" s="30">
        <f t="shared" si="0"/>
        <v>1170.910034</v>
      </c>
      <c r="F24" s="30">
        <f t="shared" si="7"/>
        <v>1252.8737363800001</v>
      </c>
      <c r="G24" s="30">
        <f t="shared" si="7"/>
        <v>1340.5748979266002</v>
      </c>
      <c r="H24" s="30">
        <f t="shared" si="7"/>
        <v>1434.4151407814622</v>
      </c>
      <c r="I24" s="30">
        <f t="shared" si="7"/>
        <v>1534.8242006361647</v>
      </c>
      <c r="J24" s="30">
        <f t="shared" si="7"/>
        <v>1642.2618946806963</v>
      </c>
      <c r="K24" s="30">
        <f t="shared" si="7"/>
        <v>1757.2202273083451</v>
      </c>
      <c r="L24" s="30">
        <f t="shared" si="7"/>
        <v>1880.2256432199295</v>
      </c>
      <c r="M24" s="30">
        <f t="shared" si="7"/>
        <v>2011.8414382453245</v>
      </c>
      <c r="N24" s="30">
        <f t="shared" si="7"/>
        <v>2152.6703389224972</v>
      </c>
      <c r="O24" s="30">
        <f t="shared" si="7"/>
        <v>2303.3572626470723</v>
      </c>
      <c r="P24" s="30">
        <f t="shared" si="7"/>
        <v>2464.5922710323675</v>
      </c>
      <c r="Q24" s="30">
        <f t="shared" si="7"/>
        <v>2637.1137300046335</v>
      </c>
      <c r="R24" s="30">
        <f t="shared" si="7"/>
        <v>2821.7116911049579</v>
      </c>
      <c r="S24" s="30">
        <f t="shared" si="7"/>
        <v>3019.2315094823052</v>
      </c>
      <c r="T24" s="30">
        <f t="shared" si="7"/>
        <v>3230.5777151460666</v>
      </c>
      <c r="U24" s="30">
        <f t="shared" si="7"/>
        <v>3456.7181552062916</v>
      </c>
      <c r="V24" s="30">
        <f t="shared" si="6"/>
        <v>3698.688426070732</v>
      </c>
      <c r="W24" s="30">
        <f t="shared" si="6"/>
        <v>3957.5966158956835</v>
      </c>
      <c r="X24" s="30">
        <f t="shared" si="6"/>
        <v>4234.6283790083817</v>
      </c>
      <c r="Y24" s="30">
        <f t="shared" si="4"/>
        <v>2101.7017154551686</v>
      </c>
      <c r="Z24" s="30">
        <f t="shared" si="5"/>
        <v>2526.4228056683955</v>
      </c>
    </row>
    <row r="25" spans="2:26">
      <c r="B25" t="s">
        <v>175</v>
      </c>
      <c r="C25">
        <v>479.29998799999998</v>
      </c>
      <c r="D25">
        <v>7.0000000000000007E-2</v>
      </c>
      <c r="E25" s="30">
        <f t="shared" si="0"/>
        <v>479.29998799999998</v>
      </c>
      <c r="F25" s="30">
        <f t="shared" si="7"/>
        <v>512.85098716000005</v>
      </c>
      <c r="G25" s="30">
        <f t="shared" si="7"/>
        <v>548.75055626120013</v>
      </c>
      <c r="H25" s="30">
        <f t="shared" si="7"/>
        <v>587.16309519948413</v>
      </c>
      <c r="I25" s="30">
        <f t="shared" si="7"/>
        <v>628.26451186344809</v>
      </c>
      <c r="J25" s="30">
        <f t="shared" si="7"/>
        <v>672.24302769388953</v>
      </c>
      <c r="K25" s="30">
        <f t="shared" si="7"/>
        <v>719.30003963246179</v>
      </c>
      <c r="L25" s="30">
        <f t="shared" si="7"/>
        <v>769.65104240673418</v>
      </c>
      <c r="M25" s="30">
        <f t="shared" si="7"/>
        <v>823.52661537520567</v>
      </c>
      <c r="N25" s="30">
        <f t="shared" si="7"/>
        <v>881.17347845147015</v>
      </c>
      <c r="O25" s="30">
        <f t="shared" si="7"/>
        <v>942.85562194307306</v>
      </c>
      <c r="P25" s="30">
        <f t="shared" si="7"/>
        <v>1008.8555154790882</v>
      </c>
      <c r="Q25" s="30">
        <f t="shared" si="7"/>
        <v>1079.4754015626245</v>
      </c>
      <c r="R25" s="30">
        <f t="shared" si="7"/>
        <v>1155.0386796720084</v>
      </c>
      <c r="S25" s="30">
        <f t="shared" si="7"/>
        <v>1235.8913872490491</v>
      </c>
      <c r="T25" s="30">
        <f t="shared" si="7"/>
        <v>1322.4037843564827</v>
      </c>
      <c r="U25" s="30">
        <f t="shared" si="7"/>
        <v>1414.9720492614365</v>
      </c>
      <c r="V25" s="30">
        <f t="shared" si="6"/>
        <v>1514.0200927097371</v>
      </c>
      <c r="W25" s="30">
        <f t="shared" si="6"/>
        <v>1620.0014991994187</v>
      </c>
      <c r="X25" s="30">
        <f t="shared" si="6"/>
        <v>1733.4016041433781</v>
      </c>
      <c r="Y25" s="30">
        <f t="shared" si="4"/>
        <v>860.30999628212385</v>
      </c>
      <c r="Z25" s="30">
        <f t="shared" si="5"/>
        <v>1034.1652093484308</v>
      </c>
    </row>
    <row r="26" spans="2:26">
      <c r="B26" t="s">
        <v>521</v>
      </c>
      <c r="C26">
        <v>0</v>
      </c>
      <c r="D26">
        <v>7.0000000000000007E-2</v>
      </c>
      <c r="E26" s="30">
        <f t="shared" si="0"/>
        <v>0</v>
      </c>
      <c r="F26" s="30">
        <f t="shared" si="7"/>
        <v>0</v>
      </c>
      <c r="G26" s="30">
        <f t="shared" si="7"/>
        <v>0</v>
      </c>
      <c r="H26" s="30">
        <f t="shared" si="7"/>
        <v>0</v>
      </c>
      <c r="I26" s="30">
        <f t="shared" si="7"/>
        <v>0</v>
      </c>
      <c r="J26" s="30">
        <f t="shared" si="7"/>
        <v>0</v>
      </c>
      <c r="K26" s="30">
        <f t="shared" si="7"/>
        <v>0</v>
      </c>
      <c r="L26" s="30">
        <f t="shared" si="7"/>
        <v>0</v>
      </c>
      <c r="M26" s="30">
        <f t="shared" si="7"/>
        <v>0</v>
      </c>
      <c r="N26" s="30">
        <f t="shared" si="7"/>
        <v>0</v>
      </c>
      <c r="O26" s="30">
        <f t="shared" si="7"/>
        <v>0</v>
      </c>
      <c r="P26" s="30">
        <f t="shared" si="7"/>
        <v>0</v>
      </c>
      <c r="Q26" s="30">
        <f t="shared" si="7"/>
        <v>0</v>
      </c>
      <c r="R26" s="30">
        <f t="shared" si="7"/>
        <v>0</v>
      </c>
      <c r="S26" s="30">
        <f t="shared" si="7"/>
        <v>0</v>
      </c>
      <c r="T26" s="30">
        <f t="shared" si="7"/>
        <v>0</v>
      </c>
      <c r="U26" s="30">
        <f t="shared" si="7"/>
        <v>0</v>
      </c>
      <c r="V26" s="30">
        <f t="shared" si="6"/>
        <v>0</v>
      </c>
      <c r="W26" s="30">
        <f t="shared" si="6"/>
        <v>0</v>
      </c>
      <c r="X26" s="30">
        <f t="shared" si="6"/>
        <v>0</v>
      </c>
      <c r="Y26" s="30">
        <f t="shared" si="4"/>
        <v>0</v>
      </c>
      <c r="Z26" s="30">
        <f t="shared" si="5"/>
        <v>0</v>
      </c>
    </row>
    <row r="27" spans="2:26">
      <c r="B27" t="s">
        <v>378</v>
      </c>
      <c r="C27">
        <v>752.15997300000004</v>
      </c>
      <c r="D27">
        <v>7.0000000000000007E-2</v>
      </c>
      <c r="E27" s="30">
        <f t="shared" si="0"/>
        <v>752.15997300000004</v>
      </c>
      <c r="F27" s="30">
        <f t="shared" si="7"/>
        <v>804.81117111000003</v>
      </c>
      <c r="G27" s="30">
        <f t="shared" si="7"/>
        <v>861.1479530877001</v>
      </c>
      <c r="H27" s="30">
        <f t="shared" si="7"/>
        <v>921.42830980383917</v>
      </c>
      <c r="I27" s="30">
        <f t="shared" si="7"/>
        <v>985.92829149010799</v>
      </c>
      <c r="J27" s="30">
        <f t="shared" si="7"/>
        <v>1054.9432718944156</v>
      </c>
      <c r="K27" s="30">
        <f t="shared" si="7"/>
        <v>1128.7893009270247</v>
      </c>
      <c r="L27" s="30">
        <f t="shared" si="7"/>
        <v>1207.8045519919165</v>
      </c>
      <c r="M27" s="30">
        <f t="shared" si="7"/>
        <v>1292.3508706313507</v>
      </c>
      <c r="N27" s="30">
        <f t="shared" si="7"/>
        <v>1382.8154315755453</v>
      </c>
      <c r="O27" s="30">
        <f t="shared" si="7"/>
        <v>1479.6125117858335</v>
      </c>
      <c r="P27" s="30">
        <f t="shared" si="7"/>
        <v>1583.1853876108419</v>
      </c>
      <c r="Q27" s="30">
        <f t="shared" si="7"/>
        <v>1694.0083647436009</v>
      </c>
      <c r="R27" s="30">
        <f t="shared" si="7"/>
        <v>1812.5889502756529</v>
      </c>
      <c r="S27" s="30">
        <f t="shared" si="7"/>
        <v>1939.4701767949487</v>
      </c>
      <c r="T27" s="30">
        <f t="shared" si="7"/>
        <v>2075.2330891705951</v>
      </c>
      <c r="U27" s="30">
        <f t="shared" si="7"/>
        <v>2220.4994054125368</v>
      </c>
      <c r="V27" s="30">
        <f t="shared" si="6"/>
        <v>2375.9343637914144</v>
      </c>
      <c r="W27" s="30">
        <f t="shared" si="6"/>
        <v>2542.2497692568136</v>
      </c>
      <c r="X27" s="30">
        <f t="shared" si="6"/>
        <v>2720.2072531047907</v>
      </c>
      <c r="Y27" s="30">
        <f t="shared" si="4"/>
        <v>1350.0746083373413</v>
      </c>
      <c r="Z27" s="30">
        <f t="shared" si="5"/>
        <v>1622.9035998662596</v>
      </c>
    </row>
    <row r="28" spans="2:26">
      <c r="B28" t="s">
        <v>334</v>
      </c>
      <c r="C28">
        <v>634.32000700000003</v>
      </c>
      <c r="D28">
        <v>7.0000000000000007E-2</v>
      </c>
      <c r="E28" s="30">
        <f t="shared" si="0"/>
        <v>634.32000700000003</v>
      </c>
      <c r="F28" s="30">
        <f t="shared" si="7"/>
        <v>678.72240749000002</v>
      </c>
      <c r="G28" s="30">
        <f t="shared" si="7"/>
        <v>726.23297601430011</v>
      </c>
      <c r="H28" s="30">
        <f t="shared" si="7"/>
        <v>777.06928433530118</v>
      </c>
      <c r="I28" s="30">
        <f t="shared" si="7"/>
        <v>831.46413423877232</v>
      </c>
      <c r="J28" s="30">
        <f t="shared" si="7"/>
        <v>889.66662363548642</v>
      </c>
      <c r="K28" s="30">
        <f t="shared" si="7"/>
        <v>951.9432872899705</v>
      </c>
      <c r="L28" s="30">
        <f t="shared" si="7"/>
        <v>1018.5793174002685</v>
      </c>
      <c r="M28" s="30">
        <f t="shared" si="7"/>
        <v>1089.8798696182873</v>
      </c>
      <c r="N28" s="30">
        <f t="shared" si="7"/>
        <v>1166.1714604915676</v>
      </c>
      <c r="O28" s="30">
        <f t="shared" si="7"/>
        <v>1247.8034627259774</v>
      </c>
      <c r="P28" s="30">
        <f t="shared" si="7"/>
        <v>1335.149705116796</v>
      </c>
      <c r="Q28" s="30">
        <f t="shared" si="7"/>
        <v>1428.6101844749717</v>
      </c>
      <c r="R28" s="30">
        <f t="shared" si="7"/>
        <v>1528.6128973882198</v>
      </c>
      <c r="S28" s="30">
        <f t="shared" si="7"/>
        <v>1635.6158002053953</v>
      </c>
      <c r="T28" s="30">
        <f t="shared" si="7"/>
        <v>1750.1089062197732</v>
      </c>
      <c r="U28" s="30">
        <f t="shared" si="7"/>
        <v>1872.6165296551574</v>
      </c>
      <c r="V28" s="30">
        <f t="shared" si="6"/>
        <v>2003.6996867310186</v>
      </c>
      <c r="W28" s="30">
        <f t="shared" si="6"/>
        <v>2143.95866480219</v>
      </c>
      <c r="X28" s="30">
        <f t="shared" si="6"/>
        <v>2294.0357713383432</v>
      </c>
      <c r="Y28" s="30">
        <f t="shared" si="4"/>
        <v>1138.560101244665</v>
      </c>
      <c r="Z28" s="30">
        <f t="shared" si="5"/>
        <v>1368.6453145353576</v>
      </c>
    </row>
    <row r="29" spans="2:26">
      <c r="B29" t="s">
        <v>474</v>
      </c>
      <c r="C29">
        <v>0</v>
      </c>
      <c r="D29">
        <v>7.0000000000000007E-2</v>
      </c>
      <c r="E29" s="30">
        <f t="shared" si="0"/>
        <v>0</v>
      </c>
      <c r="F29" s="30">
        <f t="shared" si="7"/>
        <v>0</v>
      </c>
      <c r="G29" s="30">
        <f t="shared" si="7"/>
        <v>0</v>
      </c>
      <c r="H29" s="30">
        <f t="shared" si="7"/>
        <v>0</v>
      </c>
      <c r="I29" s="30">
        <f t="shared" si="7"/>
        <v>0</v>
      </c>
      <c r="J29" s="30">
        <f t="shared" si="7"/>
        <v>0</v>
      </c>
      <c r="K29" s="30">
        <f t="shared" si="7"/>
        <v>0</v>
      </c>
      <c r="L29" s="30">
        <f t="shared" si="7"/>
        <v>0</v>
      </c>
      <c r="M29" s="30">
        <f t="shared" si="7"/>
        <v>0</v>
      </c>
      <c r="N29" s="30">
        <f t="shared" si="7"/>
        <v>0</v>
      </c>
      <c r="O29" s="30">
        <f t="shared" si="7"/>
        <v>0</v>
      </c>
      <c r="P29" s="30">
        <f t="shared" si="7"/>
        <v>0</v>
      </c>
      <c r="Q29" s="30">
        <f t="shared" si="7"/>
        <v>0</v>
      </c>
      <c r="R29" s="30">
        <f t="shared" si="7"/>
        <v>0</v>
      </c>
      <c r="S29" s="30">
        <f t="shared" si="7"/>
        <v>0</v>
      </c>
      <c r="T29" s="30">
        <f t="shared" si="7"/>
        <v>0</v>
      </c>
      <c r="U29" s="30">
        <f t="shared" si="7"/>
        <v>0</v>
      </c>
      <c r="V29" s="30">
        <f t="shared" si="6"/>
        <v>0</v>
      </c>
      <c r="W29" s="30">
        <f t="shared" si="6"/>
        <v>0</v>
      </c>
      <c r="X29" s="30">
        <f t="shared" si="6"/>
        <v>0</v>
      </c>
      <c r="Y29" s="30">
        <f t="shared" si="4"/>
        <v>0</v>
      </c>
      <c r="Z29" s="30">
        <f t="shared" si="5"/>
        <v>0</v>
      </c>
    </row>
    <row r="30" spans="2:26">
      <c r="B30" t="s">
        <v>315</v>
      </c>
      <c r="C30">
        <v>665.97997999999995</v>
      </c>
      <c r="D30">
        <v>7.0000000000000007E-2</v>
      </c>
      <c r="E30" s="30">
        <f t="shared" si="0"/>
        <v>665.97997999999995</v>
      </c>
      <c r="F30" s="30">
        <f t="shared" si="7"/>
        <v>712.5985786</v>
      </c>
      <c r="G30" s="30">
        <f t="shared" si="7"/>
        <v>762.480479102</v>
      </c>
      <c r="H30" s="30">
        <f t="shared" si="7"/>
        <v>815.85411263914</v>
      </c>
      <c r="I30" s="30">
        <f t="shared" si="7"/>
        <v>872.96390052387983</v>
      </c>
      <c r="J30" s="30">
        <f t="shared" si="7"/>
        <v>934.07137356055148</v>
      </c>
      <c r="K30" s="30">
        <f t="shared" si="7"/>
        <v>999.45636970979012</v>
      </c>
      <c r="L30" s="30">
        <f t="shared" si="7"/>
        <v>1069.4183155894755</v>
      </c>
      <c r="M30" s="30">
        <f t="shared" si="7"/>
        <v>1144.2775976807388</v>
      </c>
      <c r="N30" s="30">
        <f t="shared" si="7"/>
        <v>1224.3770295183906</v>
      </c>
      <c r="O30" s="30">
        <f t="shared" si="7"/>
        <v>1310.083421584678</v>
      </c>
      <c r="P30" s="30">
        <f t="shared" si="7"/>
        <v>1401.7892610956055</v>
      </c>
      <c r="Q30" s="30">
        <f t="shared" si="7"/>
        <v>1499.914509372298</v>
      </c>
      <c r="R30" s="30">
        <f t="shared" si="7"/>
        <v>1604.908525028359</v>
      </c>
      <c r="S30" s="30">
        <f t="shared" si="7"/>
        <v>1717.2521217803442</v>
      </c>
      <c r="T30" s="30">
        <f t="shared" si="7"/>
        <v>1837.4597703049683</v>
      </c>
      <c r="U30" s="30">
        <f t="shared" si="7"/>
        <v>1966.0819542263162</v>
      </c>
      <c r="V30" s="30">
        <f t="shared" si="6"/>
        <v>2103.7076910221585</v>
      </c>
      <c r="W30" s="30">
        <f t="shared" si="6"/>
        <v>2250.9672293937097</v>
      </c>
      <c r="X30" s="30">
        <f t="shared" si="6"/>
        <v>2408.5349354512696</v>
      </c>
      <c r="Y30" s="30">
        <f t="shared" si="4"/>
        <v>1195.3875411275178</v>
      </c>
      <c r="Z30" s="30">
        <f t="shared" si="5"/>
        <v>1436.9566924307196</v>
      </c>
    </row>
    <row r="31" spans="2:26">
      <c r="B31" t="s">
        <v>180</v>
      </c>
      <c r="C31">
        <v>1375.8000489999999</v>
      </c>
      <c r="D31">
        <v>7.0000000000000007E-2</v>
      </c>
      <c r="E31" s="30">
        <f t="shared" si="0"/>
        <v>1375.8000489999999</v>
      </c>
      <c r="F31" s="30">
        <f t="shared" si="7"/>
        <v>1472.1060524300001</v>
      </c>
      <c r="G31" s="30">
        <f t="shared" si="7"/>
        <v>1575.1534761001001</v>
      </c>
      <c r="H31" s="30">
        <f t="shared" si="7"/>
        <v>1685.4142194271071</v>
      </c>
      <c r="I31" s="30">
        <f t="shared" si="7"/>
        <v>1803.3932147870048</v>
      </c>
      <c r="J31" s="30">
        <f t="shared" si="7"/>
        <v>1929.6307398220952</v>
      </c>
      <c r="K31" s="30">
        <f t="shared" si="7"/>
        <v>2064.7048916096419</v>
      </c>
      <c r="L31" s="30">
        <f t="shared" si="7"/>
        <v>2209.2342340223167</v>
      </c>
      <c r="M31" s="30">
        <f t="shared" si="7"/>
        <v>2363.880630403879</v>
      </c>
      <c r="N31" s="30">
        <f t="shared" si="7"/>
        <v>2529.3522745321507</v>
      </c>
      <c r="O31" s="30">
        <f t="shared" si="7"/>
        <v>2706.4069337494016</v>
      </c>
      <c r="P31" s="30">
        <f t="shared" si="7"/>
        <v>2895.8554191118596</v>
      </c>
      <c r="Q31" s="30">
        <f t="shared" si="7"/>
        <v>3098.5652984496901</v>
      </c>
      <c r="R31" s="30">
        <f t="shared" si="7"/>
        <v>3315.4648693411687</v>
      </c>
      <c r="S31" s="30">
        <f t="shared" si="7"/>
        <v>3547.5474101950508</v>
      </c>
      <c r="T31" s="30">
        <f t="shared" si="7"/>
        <v>3795.8757289087048</v>
      </c>
      <c r="U31" s="30">
        <f t="shared" si="7"/>
        <v>4061.5870299323142</v>
      </c>
      <c r="V31" s="30">
        <f t="shared" si="6"/>
        <v>4345.8981220275764</v>
      </c>
      <c r="W31" s="30">
        <f t="shared" si="6"/>
        <v>4650.1109905695066</v>
      </c>
      <c r="X31" s="30">
        <f t="shared" si="6"/>
        <v>4975.6187599093728</v>
      </c>
      <c r="Y31" s="30">
        <f t="shared" si="4"/>
        <v>2469.4649794986758</v>
      </c>
      <c r="Z31" s="30">
        <f t="shared" si="5"/>
        <v>2968.5052812804702</v>
      </c>
    </row>
    <row r="32" spans="2:26">
      <c r="B32" t="s">
        <v>450</v>
      </c>
      <c r="C32">
        <v>1539.329956</v>
      </c>
      <c r="D32">
        <v>7.0000000000000007E-2</v>
      </c>
      <c r="E32" s="30">
        <f t="shared" si="0"/>
        <v>1539.329956</v>
      </c>
      <c r="F32" s="30">
        <f t="shared" si="7"/>
        <v>1647.0830529200002</v>
      </c>
      <c r="G32" s="30">
        <f t="shared" si="7"/>
        <v>1762.3788666244004</v>
      </c>
      <c r="H32" s="30">
        <f t="shared" si="7"/>
        <v>1885.7453872881085</v>
      </c>
      <c r="I32" s="30">
        <f t="shared" si="7"/>
        <v>2017.7475643982762</v>
      </c>
      <c r="J32" s="30">
        <f t="shared" si="7"/>
        <v>2158.9898939061554</v>
      </c>
      <c r="K32" s="30">
        <f t="shared" si="7"/>
        <v>2310.1191864795865</v>
      </c>
      <c r="L32" s="30">
        <f t="shared" si="7"/>
        <v>2471.8275295331578</v>
      </c>
      <c r="M32" s="30">
        <f t="shared" si="7"/>
        <v>2644.8554566004791</v>
      </c>
      <c r="N32" s="30">
        <f t="shared" si="7"/>
        <v>2829.9953385625126</v>
      </c>
      <c r="O32" s="30">
        <f t="shared" si="7"/>
        <v>3028.0950122618888</v>
      </c>
      <c r="P32" s="30">
        <f t="shared" si="7"/>
        <v>3240.0616631202211</v>
      </c>
      <c r="Q32" s="30">
        <f t="shared" si="7"/>
        <v>3466.8659795386366</v>
      </c>
      <c r="R32" s="30">
        <f t="shared" si="7"/>
        <v>3709.5465981063412</v>
      </c>
      <c r="S32" s="30">
        <f t="shared" si="7"/>
        <v>3969.2148599737852</v>
      </c>
      <c r="T32" s="30">
        <f t="shared" si="7"/>
        <v>4247.0599001719502</v>
      </c>
      <c r="U32" s="30">
        <f t="shared" si="7"/>
        <v>4544.3540931839871</v>
      </c>
      <c r="V32" s="30">
        <f t="shared" si="6"/>
        <v>4862.4588797068664</v>
      </c>
      <c r="W32" s="30">
        <f t="shared" si="6"/>
        <v>5202.8310012863476</v>
      </c>
      <c r="X32" s="30">
        <f t="shared" si="6"/>
        <v>5567.0291713763927</v>
      </c>
      <c r="Y32" s="30">
        <f t="shared" si="4"/>
        <v>2762.9897389509679</v>
      </c>
      <c r="Z32" s="30">
        <f t="shared" si="5"/>
        <v>3321.3468100546888</v>
      </c>
    </row>
    <row r="33" spans="2:26">
      <c r="B33" t="s">
        <v>452</v>
      </c>
      <c r="C33">
        <v>1502.329956</v>
      </c>
      <c r="D33">
        <v>7.0000000000000007E-2</v>
      </c>
      <c r="E33" s="30">
        <f t="shared" si="0"/>
        <v>1502.329956</v>
      </c>
      <c r="F33" s="30">
        <f t="shared" si="7"/>
        <v>1607.4930529200001</v>
      </c>
      <c r="G33" s="30">
        <f t="shared" si="7"/>
        <v>1720.0175666244002</v>
      </c>
      <c r="H33" s="30">
        <f t="shared" si="7"/>
        <v>1840.4187962881083</v>
      </c>
      <c r="I33" s="30">
        <f t="shared" si="7"/>
        <v>1969.248112028276</v>
      </c>
      <c r="J33" s="30">
        <f t="shared" si="7"/>
        <v>2107.0954798702555</v>
      </c>
      <c r="K33" s="30">
        <f t="shared" si="7"/>
        <v>2254.5921634611736</v>
      </c>
      <c r="L33" s="30">
        <f t="shared" si="7"/>
        <v>2412.4136149034557</v>
      </c>
      <c r="M33" s="30">
        <f t="shared" si="7"/>
        <v>2581.2825679466978</v>
      </c>
      <c r="N33" s="30">
        <f t="shared" si="7"/>
        <v>2761.972347702967</v>
      </c>
      <c r="O33" s="30">
        <f t="shared" si="7"/>
        <v>2955.3104120421749</v>
      </c>
      <c r="P33" s="30">
        <f t="shared" si="7"/>
        <v>3162.1821408851274</v>
      </c>
      <c r="Q33" s="30">
        <f t="shared" si="7"/>
        <v>3383.5348907470866</v>
      </c>
      <c r="R33" s="30">
        <f t="shared" si="7"/>
        <v>3620.3823330993828</v>
      </c>
      <c r="S33" s="30">
        <f t="shared" si="7"/>
        <v>3873.8090964163398</v>
      </c>
      <c r="T33" s="30">
        <f t="shared" si="7"/>
        <v>4144.9757331654837</v>
      </c>
      <c r="U33" s="30">
        <f t="shared" si="7"/>
        <v>4435.1240344870675</v>
      </c>
      <c r="V33" s="30">
        <f t="shared" si="6"/>
        <v>4745.5827169011627</v>
      </c>
      <c r="W33" s="30">
        <f t="shared" si="6"/>
        <v>5077.7735070842446</v>
      </c>
      <c r="X33" s="30">
        <f t="shared" si="6"/>
        <v>5433.2176525801424</v>
      </c>
      <c r="Y33" s="30">
        <f t="shared" si="4"/>
        <v>2696.5773236382461</v>
      </c>
      <c r="Z33" s="30">
        <f t="shared" si="5"/>
        <v>3241.5134829028179</v>
      </c>
    </row>
    <row r="34" spans="2:26">
      <c r="B34" t="s">
        <v>446</v>
      </c>
      <c r="C34">
        <v>1502.329956</v>
      </c>
      <c r="D34">
        <v>7.0000000000000007E-2</v>
      </c>
      <c r="E34" s="30">
        <f t="shared" si="0"/>
        <v>1502.329956</v>
      </c>
      <c r="F34" s="30">
        <f t="shared" si="7"/>
        <v>1607.4930529200001</v>
      </c>
      <c r="G34" s="30">
        <f t="shared" si="7"/>
        <v>1720.0175666244002</v>
      </c>
      <c r="H34" s="30">
        <f t="shared" si="7"/>
        <v>1840.4187962881083</v>
      </c>
      <c r="I34" s="30">
        <f t="shared" si="7"/>
        <v>1969.248112028276</v>
      </c>
      <c r="J34" s="30">
        <f t="shared" si="7"/>
        <v>2107.0954798702555</v>
      </c>
      <c r="K34" s="30">
        <f t="shared" si="7"/>
        <v>2254.5921634611736</v>
      </c>
      <c r="L34" s="30">
        <f t="shared" si="7"/>
        <v>2412.4136149034557</v>
      </c>
      <c r="M34" s="30">
        <f t="shared" si="7"/>
        <v>2581.2825679466978</v>
      </c>
      <c r="N34" s="30">
        <f t="shared" si="7"/>
        <v>2761.972347702967</v>
      </c>
      <c r="O34" s="30">
        <f t="shared" si="7"/>
        <v>2955.3104120421749</v>
      </c>
      <c r="P34" s="30">
        <f t="shared" si="7"/>
        <v>3162.1821408851274</v>
      </c>
      <c r="Q34" s="30">
        <f t="shared" si="7"/>
        <v>3383.5348907470866</v>
      </c>
      <c r="R34" s="30">
        <f t="shared" si="7"/>
        <v>3620.3823330993828</v>
      </c>
      <c r="S34" s="30">
        <f t="shared" si="7"/>
        <v>3873.8090964163398</v>
      </c>
      <c r="T34" s="30">
        <f t="shared" si="7"/>
        <v>4144.9757331654837</v>
      </c>
      <c r="U34" s="30">
        <f t="shared" si="7"/>
        <v>4435.1240344870675</v>
      </c>
      <c r="V34" s="30">
        <f t="shared" si="6"/>
        <v>4745.5827169011627</v>
      </c>
      <c r="W34" s="30">
        <f t="shared" si="6"/>
        <v>5077.7735070842446</v>
      </c>
      <c r="X34" s="30">
        <f t="shared" si="6"/>
        <v>5433.2176525801424</v>
      </c>
      <c r="Y34" s="30">
        <f t="shared" si="4"/>
        <v>2696.5773236382461</v>
      </c>
      <c r="Z34" s="30">
        <f t="shared" si="5"/>
        <v>3241.5134829028179</v>
      </c>
    </row>
    <row r="35" spans="2:26">
      <c r="B35" t="s">
        <v>383</v>
      </c>
      <c r="C35">
        <v>580.5</v>
      </c>
      <c r="D35">
        <v>7.0000000000000007E-2</v>
      </c>
      <c r="E35" s="30">
        <f t="shared" ref="E35:E66" si="8">C35</f>
        <v>580.5</v>
      </c>
      <c r="F35" s="30">
        <f t="shared" si="7"/>
        <v>621.13499999999999</v>
      </c>
      <c r="G35" s="30">
        <f t="shared" si="7"/>
        <v>664.61445000000003</v>
      </c>
      <c r="H35" s="30">
        <f t="shared" si="7"/>
        <v>711.13746150000009</v>
      </c>
      <c r="I35" s="30">
        <f t="shared" si="7"/>
        <v>760.91708380500017</v>
      </c>
      <c r="J35" s="30">
        <f t="shared" si="7"/>
        <v>814.18127967135024</v>
      </c>
      <c r="K35" s="30">
        <f t="shared" si="7"/>
        <v>871.17396924834486</v>
      </c>
      <c r="L35" s="30">
        <f t="shared" si="7"/>
        <v>932.15614709572901</v>
      </c>
      <c r="M35" s="30">
        <f t="shared" si="7"/>
        <v>997.4070773924301</v>
      </c>
      <c r="N35" s="30">
        <f t="shared" si="7"/>
        <v>1067.2255728099003</v>
      </c>
      <c r="O35" s="30">
        <f t="shared" si="7"/>
        <v>1141.9313629065934</v>
      </c>
      <c r="P35" s="30">
        <f t="shared" si="7"/>
        <v>1221.8665583100551</v>
      </c>
      <c r="Q35" s="30">
        <f t="shared" si="7"/>
        <v>1307.3972173917591</v>
      </c>
      <c r="R35" s="30">
        <f t="shared" si="7"/>
        <v>1398.9150226091824</v>
      </c>
      <c r="S35" s="30">
        <f t="shared" si="7"/>
        <v>1496.8390741918254</v>
      </c>
      <c r="T35" s="30">
        <f t="shared" si="7"/>
        <v>1601.6178093852532</v>
      </c>
      <c r="U35" s="30">
        <f t="shared" ref="U35:X50" si="9">T35*(1+$D35)</f>
        <v>1713.7310560422211</v>
      </c>
      <c r="V35" s="30">
        <f t="shared" si="9"/>
        <v>1833.6922299651767</v>
      </c>
      <c r="W35" s="30">
        <f t="shared" si="9"/>
        <v>1962.0506860627393</v>
      </c>
      <c r="X35" s="30">
        <f t="shared" si="9"/>
        <v>2099.3942340871313</v>
      </c>
      <c r="Y35" s="30">
        <f t="shared" si="4"/>
        <v>1041.9569483522978</v>
      </c>
      <c r="Z35" s="30">
        <f t="shared" si="5"/>
        <v>1252.5201732881419</v>
      </c>
    </row>
    <row r="36" spans="2:26">
      <c r="B36" t="s">
        <v>106</v>
      </c>
      <c r="C36">
        <v>705</v>
      </c>
      <c r="D36">
        <v>7.0000000000000007E-2</v>
      </c>
      <c r="E36" s="30">
        <f t="shared" si="8"/>
        <v>705</v>
      </c>
      <c r="F36" s="30">
        <f t="shared" ref="F36:U51" si="10">E36*(1+$D36)</f>
        <v>754.35</v>
      </c>
      <c r="G36" s="30">
        <f t="shared" si="10"/>
        <v>807.1545000000001</v>
      </c>
      <c r="H36" s="30">
        <f t="shared" si="10"/>
        <v>863.6553150000002</v>
      </c>
      <c r="I36" s="30">
        <f t="shared" si="10"/>
        <v>924.11118705000024</v>
      </c>
      <c r="J36" s="30">
        <f t="shared" si="10"/>
        <v>988.79897014350036</v>
      </c>
      <c r="K36" s="30">
        <f t="shared" si="10"/>
        <v>1058.0148980535455</v>
      </c>
      <c r="L36" s="30">
        <f t="shared" si="10"/>
        <v>1132.0759409172938</v>
      </c>
      <c r="M36" s="30">
        <f t="shared" si="10"/>
        <v>1211.3212567815044</v>
      </c>
      <c r="N36" s="30">
        <f t="shared" si="10"/>
        <v>1296.1137447562098</v>
      </c>
      <c r="O36" s="30">
        <f t="shared" si="10"/>
        <v>1386.8417068891447</v>
      </c>
      <c r="P36" s="30">
        <f t="shared" si="10"/>
        <v>1483.920626371385</v>
      </c>
      <c r="Q36" s="30">
        <f t="shared" si="10"/>
        <v>1587.7950702173821</v>
      </c>
      <c r="R36" s="30">
        <f t="shared" si="10"/>
        <v>1698.940725132599</v>
      </c>
      <c r="S36" s="30">
        <f t="shared" si="10"/>
        <v>1817.866575891881</v>
      </c>
      <c r="T36" s="30">
        <f t="shared" si="10"/>
        <v>1945.1172362043128</v>
      </c>
      <c r="U36" s="30">
        <f t="shared" si="10"/>
        <v>2081.2754427386149</v>
      </c>
      <c r="V36" s="30">
        <f t="shared" si="9"/>
        <v>2226.9647237303179</v>
      </c>
      <c r="W36" s="30">
        <f t="shared" si="9"/>
        <v>2382.8522543914405</v>
      </c>
      <c r="X36" s="30">
        <f t="shared" si="9"/>
        <v>2549.6519121988413</v>
      </c>
      <c r="Y36" s="30">
        <f t="shared" si="4"/>
        <v>1265.4257512288889</v>
      </c>
      <c r="Z36" s="30">
        <f t="shared" si="5"/>
        <v>1521.1485308667354</v>
      </c>
    </row>
    <row r="37" spans="2:26">
      <c r="B37" t="s">
        <v>152</v>
      </c>
      <c r="C37">
        <v>894.47997999999995</v>
      </c>
      <c r="D37">
        <v>7.0000000000000007E-2</v>
      </c>
      <c r="E37" s="30">
        <f t="shared" si="8"/>
        <v>894.47997999999995</v>
      </c>
      <c r="F37" s="30">
        <f t="shared" si="10"/>
        <v>957.0935786</v>
      </c>
      <c r="G37" s="30">
        <f t="shared" si="10"/>
        <v>1024.090129102</v>
      </c>
      <c r="H37" s="30">
        <f t="shared" si="10"/>
        <v>1095.7764381391401</v>
      </c>
      <c r="I37" s="30">
        <f t="shared" si="10"/>
        <v>1172.4807888088799</v>
      </c>
      <c r="J37" s="30">
        <f t="shared" si="10"/>
        <v>1254.5544440255017</v>
      </c>
      <c r="K37" s="30">
        <f t="shared" si="10"/>
        <v>1342.3732551072869</v>
      </c>
      <c r="L37" s="30">
        <f t="shared" si="10"/>
        <v>1436.3393829647971</v>
      </c>
      <c r="M37" s="30">
        <f t="shared" si="10"/>
        <v>1536.8831397723329</v>
      </c>
      <c r="N37" s="30">
        <f t="shared" si="10"/>
        <v>1644.4649595563963</v>
      </c>
      <c r="O37" s="30">
        <f t="shared" si="10"/>
        <v>1759.5775067253442</v>
      </c>
      <c r="P37" s="30">
        <f t="shared" si="10"/>
        <v>1882.7479321961184</v>
      </c>
      <c r="Q37" s="30">
        <f t="shared" si="10"/>
        <v>2014.5402874498468</v>
      </c>
      <c r="R37" s="30">
        <f t="shared" si="10"/>
        <v>2155.5581075713362</v>
      </c>
      <c r="S37" s="30">
        <f t="shared" si="10"/>
        <v>2306.4471751013298</v>
      </c>
      <c r="T37" s="30">
        <f t="shared" si="10"/>
        <v>2467.898477358423</v>
      </c>
      <c r="U37" s="30">
        <f t="shared" si="10"/>
        <v>2640.6513707735126</v>
      </c>
      <c r="V37" s="30">
        <f t="shared" si="9"/>
        <v>2825.4969667276587</v>
      </c>
      <c r="W37" s="30">
        <f t="shared" si="9"/>
        <v>3023.2817543985948</v>
      </c>
      <c r="X37" s="30">
        <f t="shared" si="9"/>
        <v>3234.9114772064968</v>
      </c>
      <c r="Y37" s="30">
        <f t="shared" si="4"/>
        <v>1605.529078937165</v>
      </c>
      <c r="Z37" s="30">
        <f t="shared" si="5"/>
        <v>1929.9814290307893</v>
      </c>
    </row>
    <row r="38" spans="2:26">
      <c r="B38" t="s">
        <v>307</v>
      </c>
      <c r="C38">
        <v>502.66000400000001</v>
      </c>
      <c r="D38">
        <v>7.0000000000000007E-2</v>
      </c>
      <c r="E38" s="30">
        <f t="shared" si="8"/>
        <v>502.66000400000001</v>
      </c>
      <c r="F38" s="30">
        <f t="shared" si="10"/>
        <v>537.84620428000005</v>
      </c>
      <c r="G38" s="30">
        <f t="shared" si="10"/>
        <v>575.49543857960009</v>
      </c>
      <c r="H38" s="30">
        <f t="shared" si="10"/>
        <v>615.78011928017213</v>
      </c>
      <c r="I38" s="30">
        <f t="shared" si="10"/>
        <v>658.88472762978427</v>
      </c>
      <c r="J38" s="30">
        <f t="shared" si="10"/>
        <v>705.00665856386922</v>
      </c>
      <c r="K38" s="30">
        <f t="shared" si="10"/>
        <v>754.35712466334007</v>
      </c>
      <c r="L38" s="30">
        <f t="shared" si="10"/>
        <v>807.16212338977391</v>
      </c>
      <c r="M38" s="30">
        <f t="shared" si="10"/>
        <v>863.66347202705811</v>
      </c>
      <c r="N38" s="30">
        <f t="shared" si="10"/>
        <v>924.1199150689522</v>
      </c>
      <c r="O38" s="30">
        <f t="shared" si="10"/>
        <v>988.80830912377894</v>
      </c>
      <c r="P38" s="30">
        <f t="shared" si="10"/>
        <v>1058.0248907624434</v>
      </c>
      <c r="Q38" s="30">
        <f t="shared" si="10"/>
        <v>1132.0866331158145</v>
      </c>
      <c r="R38" s="30">
        <f t="shared" si="10"/>
        <v>1211.3326974339216</v>
      </c>
      <c r="S38" s="30">
        <f t="shared" si="10"/>
        <v>1296.1259862542961</v>
      </c>
      <c r="T38" s="30">
        <f t="shared" si="10"/>
        <v>1386.8548052920969</v>
      </c>
      <c r="U38" s="30">
        <f t="shared" si="10"/>
        <v>1483.9346416625438</v>
      </c>
      <c r="V38" s="30">
        <f t="shared" si="9"/>
        <v>1587.8100665789218</v>
      </c>
      <c r="W38" s="30">
        <f t="shared" si="9"/>
        <v>1698.9567712394464</v>
      </c>
      <c r="X38" s="30">
        <f t="shared" si="9"/>
        <v>1817.8837452262078</v>
      </c>
      <c r="Y38" s="30">
        <f t="shared" si="4"/>
        <v>902.23959315520017</v>
      </c>
      <c r="Z38" s="30">
        <f t="shared" si="5"/>
        <v>1084.5681228511589</v>
      </c>
    </row>
    <row r="39" spans="2:26">
      <c r="B39" t="s">
        <v>241</v>
      </c>
      <c r="C39">
        <v>743.89001499999995</v>
      </c>
      <c r="D39">
        <v>7.0000000000000007E-2</v>
      </c>
      <c r="E39" s="30">
        <f t="shared" si="8"/>
        <v>743.89001499999995</v>
      </c>
      <c r="F39" s="30">
        <f t="shared" si="10"/>
        <v>795.96231605000003</v>
      </c>
      <c r="G39" s="30">
        <f t="shared" si="10"/>
        <v>851.67967817350006</v>
      </c>
      <c r="H39" s="30">
        <f t="shared" si="10"/>
        <v>911.29725564564512</v>
      </c>
      <c r="I39" s="30">
        <f t="shared" si="10"/>
        <v>975.08806354084038</v>
      </c>
      <c r="J39" s="30">
        <f t="shared" si="10"/>
        <v>1043.3442279886992</v>
      </c>
      <c r="K39" s="30">
        <f t="shared" si="10"/>
        <v>1116.3783239479083</v>
      </c>
      <c r="L39" s="30">
        <f t="shared" si="10"/>
        <v>1194.5248066242618</v>
      </c>
      <c r="M39" s="30">
        <f t="shared" si="10"/>
        <v>1278.1415430879601</v>
      </c>
      <c r="N39" s="30">
        <f t="shared" si="10"/>
        <v>1367.6114511041174</v>
      </c>
      <c r="O39" s="30">
        <f t="shared" si="10"/>
        <v>1463.3442526814056</v>
      </c>
      <c r="P39" s="30">
        <f t="shared" si="10"/>
        <v>1565.7783503691041</v>
      </c>
      <c r="Q39" s="30">
        <f t="shared" si="10"/>
        <v>1675.3828348949414</v>
      </c>
      <c r="R39" s="30">
        <f t="shared" si="10"/>
        <v>1792.6596333375874</v>
      </c>
      <c r="S39" s="30">
        <f t="shared" si="10"/>
        <v>1918.1458076712186</v>
      </c>
      <c r="T39" s="30">
        <f t="shared" si="10"/>
        <v>2052.4160142082042</v>
      </c>
      <c r="U39" s="30">
        <f t="shared" si="10"/>
        <v>2196.0851352027785</v>
      </c>
      <c r="V39" s="30">
        <f t="shared" si="9"/>
        <v>2349.8110946669731</v>
      </c>
      <c r="W39" s="30">
        <f t="shared" si="9"/>
        <v>2514.2978712936615</v>
      </c>
      <c r="X39" s="30">
        <f t="shared" si="9"/>
        <v>2690.298722284218</v>
      </c>
      <c r="Y39" s="30">
        <f t="shared" si="4"/>
        <v>1335.2306114369421</v>
      </c>
      <c r="Z39" s="30">
        <f t="shared" si="5"/>
        <v>1605.0598630406853</v>
      </c>
    </row>
    <row r="40" spans="2:26">
      <c r="B40" t="s">
        <v>127</v>
      </c>
      <c r="C40">
        <v>914.90997300000004</v>
      </c>
      <c r="D40">
        <v>7.0000000000000007E-2</v>
      </c>
      <c r="E40" s="30">
        <f t="shared" si="8"/>
        <v>914.90997300000004</v>
      </c>
      <c r="F40" s="30">
        <f t="shared" si="10"/>
        <v>978.95367111000007</v>
      </c>
      <c r="G40" s="30">
        <f t="shared" si="10"/>
        <v>1047.4804280877001</v>
      </c>
      <c r="H40" s="30">
        <f t="shared" si="10"/>
        <v>1120.8040580538393</v>
      </c>
      <c r="I40" s="30">
        <f t="shared" si="10"/>
        <v>1199.2603421176082</v>
      </c>
      <c r="J40" s="30">
        <f t="shared" si="10"/>
        <v>1283.2085660658408</v>
      </c>
      <c r="K40" s="30">
        <f t="shared" si="10"/>
        <v>1373.0331656904498</v>
      </c>
      <c r="L40" s="30">
        <f t="shared" si="10"/>
        <v>1469.1454872887814</v>
      </c>
      <c r="M40" s="30">
        <f t="shared" si="10"/>
        <v>1571.9856713989961</v>
      </c>
      <c r="N40" s="30">
        <f t="shared" si="10"/>
        <v>1682.024668396926</v>
      </c>
      <c r="O40" s="30">
        <f t="shared" si="10"/>
        <v>1799.766395184711</v>
      </c>
      <c r="P40" s="30">
        <f t="shared" si="10"/>
        <v>1925.7500428476408</v>
      </c>
      <c r="Q40" s="30">
        <f t="shared" si="10"/>
        <v>2060.5525458469756</v>
      </c>
      <c r="R40" s="30">
        <f t="shared" si="10"/>
        <v>2204.7912240562641</v>
      </c>
      <c r="S40" s="30">
        <f t="shared" si="10"/>
        <v>2359.1266097402026</v>
      </c>
      <c r="T40" s="30">
        <f t="shared" si="10"/>
        <v>2524.265472422017</v>
      </c>
      <c r="U40" s="30">
        <f t="shared" si="10"/>
        <v>2700.9640554915582</v>
      </c>
      <c r="V40" s="30">
        <f t="shared" si="9"/>
        <v>2890.0315393759674</v>
      </c>
      <c r="W40" s="30">
        <f t="shared" si="9"/>
        <v>3092.3337471322852</v>
      </c>
      <c r="X40" s="30">
        <f t="shared" si="9"/>
        <v>3308.7971094315453</v>
      </c>
      <c r="Y40" s="30">
        <f t="shared" si="4"/>
        <v>1642.1994892061384</v>
      </c>
      <c r="Z40" s="30">
        <f t="shared" si="5"/>
        <v>1974.0623564599637</v>
      </c>
    </row>
    <row r="41" spans="2:26">
      <c r="B41" t="s">
        <v>242</v>
      </c>
      <c r="C41">
        <v>650.88000499999998</v>
      </c>
      <c r="D41">
        <v>7.0000000000000007E-2</v>
      </c>
      <c r="E41" s="30">
        <f t="shared" si="8"/>
        <v>650.88000499999998</v>
      </c>
      <c r="F41" s="30">
        <f t="shared" si="10"/>
        <v>696.44160535000003</v>
      </c>
      <c r="G41" s="30">
        <f t="shared" si="10"/>
        <v>745.19251772450002</v>
      </c>
      <c r="H41" s="30">
        <f t="shared" si="10"/>
        <v>797.35599396521502</v>
      </c>
      <c r="I41" s="30">
        <f t="shared" si="10"/>
        <v>853.17091354278011</v>
      </c>
      <c r="J41" s="30">
        <f t="shared" si="10"/>
        <v>912.89287749077482</v>
      </c>
      <c r="K41" s="30">
        <f t="shared" si="10"/>
        <v>976.79537891512916</v>
      </c>
      <c r="L41" s="30">
        <f t="shared" si="10"/>
        <v>1045.1710554391882</v>
      </c>
      <c r="M41" s="30">
        <f t="shared" si="10"/>
        <v>1118.3330293199315</v>
      </c>
      <c r="N41" s="30">
        <f t="shared" si="10"/>
        <v>1196.6163413723268</v>
      </c>
      <c r="O41" s="30">
        <f t="shared" si="10"/>
        <v>1280.3794852683898</v>
      </c>
      <c r="P41" s="30">
        <f t="shared" si="10"/>
        <v>1370.0060492371772</v>
      </c>
      <c r="Q41" s="30">
        <f t="shared" si="10"/>
        <v>1465.9064726837796</v>
      </c>
      <c r="R41" s="30">
        <f t="shared" si="10"/>
        <v>1568.5199257716442</v>
      </c>
      <c r="S41" s="30">
        <f t="shared" si="10"/>
        <v>1678.3163205756593</v>
      </c>
      <c r="T41" s="30">
        <f t="shared" si="10"/>
        <v>1795.7984630159556</v>
      </c>
      <c r="U41" s="30">
        <f t="shared" si="10"/>
        <v>1921.5043554270726</v>
      </c>
      <c r="V41" s="30">
        <f t="shared" si="9"/>
        <v>2056.0096603069678</v>
      </c>
      <c r="W41" s="30">
        <f t="shared" si="9"/>
        <v>2199.9303365284559</v>
      </c>
      <c r="X41" s="30">
        <f t="shared" si="9"/>
        <v>2353.9254600854479</v>
      </c>
      <c r="Y41" s="30">
        <f t="shared" si="4"/>
        <v>1168.2841408326069</v>
      </c>
      <c r="Z41" s="30">
        <f t="shared" si="5"/>
        <v>1404.3761182642315</v>
      </c>
    </row>
    <row r="42" spans="2:26">
      <c r="B42" t="s">
        <v>560</v>
      </c>
      <c r="C42">
        <v>0</v>
      </c>
      <c r="D42">
        <v>0.05</v>
      </c>
      <c r="E42" s="30">
        <f t="shared" si="8"/>
        <v>0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0</v>
      </c>
      <c r="O42" s="30">
        <f t="shared" si="10"/>
        <v>0</v>
      </c>
      <c r="P42" s="30">
        <f t="shared" si="10"/>
        <v>0</v>
      </c>
      <c r="Q42" s="30">
        <f t="shared" si="10"/>
        <v>0</v>
      </c>
      <c r="R42" s="30">
        <f t="shared" si="10"/>
        <v>0</v>
      </c>
      <c r="S42" s="30">
        <f t="shared" si="10"/>
        <v>0</v>
      </c>
      <c r="T42" s="30">
        <f t="shared" si="10"/>
        <v>0</v>
      </c>
      <c r="U42" s="30">
        <f t="shared" si="10"/>
        <v>0</v>
      </c>
      <c r="V42" s="30">
        <f t="shared" si="9"/>
        <v>0</v>
      </c>
      <c r="W42" s="30">
        <f t="shared" si="9"/>
        <v>0</v>
      </c>
      <c r="X42" s="30">
        <f t="shared" si="9"/>
        <v>0</v>
      </c>
      <c r="Y42" s="30">
        <f t="shared" si="4"/>
        <v>0</v>
      </c>
      <c r="Z42" s="30">
        <f t="shared" si="5"/>
        <v>0</v>
      </c>
    </row>
    <row r="43" spans="2:26">
      <c r="B43" t="s">
        <v>323</v>
      </c>
      <c r="C43">
        <v>371.70001200000002</v>
      </c>
      <c r="D43">
        <v>7.0000000000000007E-2</v>
      </c>
      <c r="E43" s="30">
        <f t="shared" si="8"/>
        <v>371.70001200000002</v>
      </c>
      <c r="F43" s="30">
        <f t="shared" si="10"/>
        <v>397.71901284000006</v>
      </c>
      <c r="G43" s="30">
        <f t="shared" si="10"/>
        <v>425.55934373880007</v>
      </c>
      <c r="H43" s="30">
        <f t="shared" si="10"/>
        <v>455.3484978005161</v>
      </c>
      <c r="I43" s="30">
        <f t="shared" si="10"/>
        <v>487.22289264655228</v>
      </c>
      <c r="J43" s="30">
        <f t="shared" si="10"/>
        <v>521.328495131811</v>
      </c>
      <c r="K43" s="30">
        <f t="shared" si="10"/>
        <v>557.82148979103783</v>
      </c>
      <c r="L43" s="30">
        <f t="shared" si="10"/>
        <v>596.86899407641056</v>
      </c>
      <c r="M43" s="30">
        <f t="shared" si="10"/>
        <v>638.64982366175934</v>
      </c>
      <c r="N43" s="30">
        <f t="shared" si="10"/>
        <v>683.3553113180825</v>
      </c>
      <c r="O43" s="30">
        <f t="shared" si="10"/>
        <v>731.19018311034836</v>
      </c>
      <c r="P43" s="30">
        <f t="shared" si="10"/>
        <v>782.37349592807277</v>
      </c>
      <c r="Q43" s="30">
        <f t="shared" si="10"/>
        <v>837.13964064303786</v>
      </c>
      <c r="R43" s="30">
        <f t="shared" si="10"/>
        <v>895.73941548805055</v>
      </c>
      <c r="S43" s="30">
        <f t="shared" si="10"/>
        <v>958.44117457221409</v>
      </c>
      <c r="T43" s="30">
        <f t="shared" si="10"/>
        <v>1025.532056792269</v>
      </c>
      <c r="U43" s="30">
        <f t="shared" si="10"/>
        <v>1097.319300767728</v>
      </c>
      <c r="V43" s="30">
        <f t="shared" si="9"/>
        <v>1174.1316518214689</v>
      </c>
      <c r="W43" s="30">
        <f t="shared" si="9"/>
        <v>1256.3208674489717</v>
      </c>
      <c r="X43" s="30">
        <f t="shared" si="9"/>
        <v>1344.2633281703997</v>
      </c>
      <c r="Y43" s="30">
        <f t="shared" si="4"/>
        <v>667.17555591047801</v>
      </c>
      <c r="Z43" s="30">
        <f t="shared" si="5"/>
        <v>802.00131514460679</v>
      </c>
    </row>
    <row r="44" spans="2:26">
      <c r="B44" t="s">
        <v>367</v>
      </c>
      <c r="C44">
        <v>438</v>
      </c>
      <c r="D44">
        <v>7.0000000000000007E-2</v>
      </c>
      <c r="E44" s="30">
        <f t="shared" si="8"/>
        <v>438</v>
      </c>
      <c r="F44" s="30">
        <f t="shared" si="10"/>
        <v>468.66</v>
      </c>
      <c r="G44" s="30">
        <f t="shared" si="10"/>
        <v>501.46620000000007</v>
      </c>
      <c r="H44" s="30">
        <f t="shared" si="10"/>
        <v>536.56883400000015</v>
      </c>
      <c r="I44" s="30">
        <f t="shared" si="10"/>
        <v>574.12865238000018</v>
      </c>
      <c r="J44" s="30">
        <f t="shared" si="10"/>
        <v>614.31765804660017</v>
      </c>
      <c r="K44" s="30">
        <f t="shared" si="10"/>
        <v>657.31989410986228</v>
      </c>
      <c r="L44" s="30">
        <f t="shared" si="10"/>
        <v>703.33228669755272</v>
      </c>
      <c r="M44" s="30">
        <f t="shared" si="10"/>
        <v>752.56554676638143</v>
      </c>
      <c r="N44" s="30">
        <f t="shared" si="10"/>
        <v>805.24513504002823</v>
      </c>
      <c r="O44" s="30">
        <f t="shared" si="10"/>
        <v>861.6122944928303</v>
      </c>
      <c r="P44" s="30">
        <f t="shared" si="10"/>
        <v>921.92515510732846</v>
      </c>
      <c r="Q44" s="30">
        <f t="shared" si="10"/>
        <v>986.45991596484157</v>
      </c>
      <c r="R44" s="30">
        <f t="shared" si="10"/>
        <v>1055.5121100823806</v>
      </c>
      <c r="S44" s="30">
        <f t="shared" si="10"/>
        <v>1129.3979577881473</v>
      </c>
      <c r="T44" s="30">
        <f t="shared" si="10"/>
        <v>1208.4558148333176</v>
      </c>
      <c r="U44" s="30">
        <f t="shared" si="10"/>
        <v>1293.0477218716499</v>
      </c>
      <c r="V44" s="30">
        <f t="shared" si="9"/>
        <v>1383.5610624026654</v>
      </c>
      <c r="W44" s="30">
        <f t="shared" si="9"/>
        <v>1480.4103367708519</v>
      </c>
      <c r="X44" s="30">
        <f t="shared" si="9"/>
        <v>1584.0390603448116</v>
      </c>
      <c r="Y44" s="30">
        <f t="shared" si="4"/>
        <v>786.17940289113949</v>
      </c>
      <c r="Z44" s="30">
        <f t="shared" si="5"/>
        <v>945.05398087890785</v>
      </c>
    </row>
    <row r="45" spans="2:26">
      <c r="B45" t="s">
        <v>319</v>
      </c>
      <c r="C45">
        <v>380.16000400000001</v>
      </c>
      <c r="D45">
        <v>7.0000000000000007E-2</v>
      </c>
      <c r="E45" s="30">
        <f t="shared" si="8"/>
        <v>380.16000400000001</v>
      </c>
      <c r="F45" s="30">
        <f t="shared" si="10"/>
        <v>406.77120428000006</v>
      </c>
      <c r="G45" s="30">
        <f t="shared" si="10"/>
        <v>435.2451885796001</v>
      </c>
      <c r="H45" s="30">
        <f t="shared" si="10"/>
        <v>465.71235178017213</v>
      </c>
      <c r="I45" s="30">
        <f t="shared" si="10"/>
        <v>498.31221640478418</v>
      </c>
      <c r="J45" s="30">
        <f t="shared" si="10"/>
        <v>533.1940715531191</v>
      </c>
      <c r="K45" s="30">
        <f t="shared" si="10"/>
        <v>570.5176565618375</v>
      </c>
      <c r="L45" s="30">
        <f t="shared" si="10"/>
        <v>610.45389252116615</v>
      </c>
      <c r="M45" s="30">
        <f t="shared" si="10"/>
        <v>653.18566499764779</v>
      </c>
      <c r="N45" s="30">
        <f t="shared" si="10"/>
        <v>698.90866154748312</v>
      </c>
      <c r="O45" s="30">
        <f t="shared" si="10"/>
        <v>747.832267855807</v>
      </c>
      <c r="P45" s="30">
        <f t="shared" si="10"/>
        <v>800.18052660571357</v>
      </c>
      <c r="Q45" s="30">
        <f t="shared" si="10"/>
        <v>856.19316346811354</v>
      </c>
      <c r="R45" s="30">
        <f t="shared" si="10"/>
        <v>916.12668491088152</v>
      </c>
      <c r="S45" s="30">
        <f t="shared" si="10"/>
        <v>980.25555285464327</v>
      </c>
      <c r="T45" s="30">
        <f t="shared" si="10"/>
        <v>1048.8734415544684</v>
      </c>
      <c r="U45" s="30">
        <f t="shared" si="10"/>
        <v>1122.2945824632814</v>
      </c>
      <c r="V45" s="30">
        <f t="shared" si="9"/>
        <v>1200.8552032357111</v>
      </c>
      <c r="W45" s="30">
        <f t="shared" si="9"/>
        <v>1284.915067462211</v>
      </c>
      <c r="X45" s="30">
        <f t="shared" si="9"/>
        <v>1374.8591221845659</v>
      </c>
      <c r="Y45" s="30">
        <f t="shared" si="4"/>
        <v>682.36065056578354</v>
      </c>
      <c r="Z45" s="30">
        <f t="shared" si="5"/>
        <v>820.25508025374756</v>
      </c>
    </row>
    <row r="46" spans="2:26">
      <c r="B46" t="s">
        <v>245</v>
      </c>
      <c r="C46">
        <v>1177.1400149999999</v>
      </c>
      <c r="D46">
        <v>7.0000000000000007E-2</v>
      </c>
      <c r="E46" s="30">
        <f t="shared" si="8"/>
        <v>1177.1400149999999</v>
      </c>
      <c r="F46" s="30">
        <f t="shared" si="10"/>
        <v>1259.5398160500001</v>
      </c>
      <c r="G46" s="30">
        <f t="shared" si="10"/>
        <v>1347.7076031735003</v>
      </c>
      <c r="H46" s="30">
        <f t="shared" si="10"/>
        <v>1442.0471353956455</v>
      </c>
      <c r="I46" s="30">
        <f t="shared" si="10"/>
        <v>1542.9904348733407</v>
      </c>
      <c r="J46" s="30">
        <f t="shared" si="10"/>
        <v>1650.9997653144746</v>
      </c>
      <c r="K46" s="30">
        <f t="shared" si="10"/>
        <v>1766.569748886488</v>
      </c>
      <c r="L46" s="30">
        <f t="shared" si="10"/>
        <v>1890.2296313085424</v>
      </c>
      <c r="M46" s="30">
        <f t="shared" si="10"/>
        <v>2022.5457055001405</v>
      </c>
      <c r="N46" s="30">
        <f t="shared" si="10"/>
        <v>2164.1239048851503</v>
      </c>
      <c r="O46" s="30">
        <f t="shared" si="10"/>
        <v>2315.612578227111</v>
      </c>
      <c r="P46" s="30">
        <f t="shared" si="10"/>
        <v>2477.7054587030088</v>
      </c>
      <c r="Q46" s="30">
        <f t="shared" si="10"/>
        <v>2651.1448408122196</v>
      </c>
      <c r="R46" s="30">
        <f t="shared" si="10"/>
        <v>2836.7249796690753</v>
      </c>
      <c r="S46" s="30">
        <f t="shared" si="10"/>
        <v>3035.2957282459106</v>
      </c>
      <c r="T46" s="30">
        <f t="shared" si="10"/>
        <v>3247.7664292231243</v>
      </c>
      <c r="U46" s="30">
        <f t="shared" si="10"/>
        <v>3475.110079268743</v>
      </c>
      <c r="V46" s="30">
        <f t="shared" si="9"/>
        <v>3718.3677848175553</v>
      </c>
      <c r="W46" s="30">
        <f t="shared" si="9"/>
        <v>3978.6535297547844</v>
      </c>
      <c r="X46" s="30">
        <f t="shared" si="9"/>
        <v>4257.1592768376195</v>
      </c>
      <c r="Y46" s="30">
        <f t="shared" si="4"/>
        <v>2112.8840961460432</v>
      </c>
      <c r="Z46" s="30">
        <f t="shared" si="5"/>
        <v>2539.8649708392859</v>
      </c>
    </row>
    <row r="47" spans="2:26">
      <c r="B47" t="s">
        <v>372</v>
      </c>
      <c r="C47">
        <v>192.11999499999999</v>
      </c>
      <c r="D47">
        <v>7.0000000000000007E-2</v>
      </c>
      <c r="E47" s="30">
        <f t="shared" si="8"/>
        <v>192.11999499999999</v>
      </c>
      <c r="F47" s="30">
        <f t="shared" si="10"/>
        <v>205.56839464999999</v>
      </c>
      <c r="G47" s="30">
        <f t="shared" si="10"/>
        <v>219.95818227550001</v>
      </c>
      <c r="H47" s="30">
        <f t="shared" si="10"/>
        <v>235.35525503478502</v>
      </c>
      <c r="I47" s="30">
        <f t="shared" si="10"/>
        <v>251.83012288721997</v>
      </c>
      <c r="J47" s="30">
        <f t="shared" si="10"/>
        <v>269.45823148932539</v>
      </c>
      <c r="K47" s="30">
        <f t="shared" si="10"/>
        <v>288.32030769357817</v>
      </c>
      <c r="L47" s="30">
        <f t="shared" si="10"/>
        <v>308.50272923212867</v>
      </c>
      <c r="M47" s="30">
        <f t="shared" si="10"/>
        <v>330.09792027837767</v>
      </c>
      <c r="N47" s="30">
        <f t="shared" si="10"/>
        <v>353.20477469786414</v>
      </c>
      <c r="O47" s="30">
        <f t="shared" si="10"/>
        <v>377.92910892671466</v>
      </c>
      <c r="P47" s="30">
        <f t="shared" si="10"/>
        <v>404.38414655158471</v>
      </c>
      <c r="Q47" s="30">
        <f t="shared" si="10"/>
        <v>432.69103681019567</v>
      </c>
      <c r="R47" s="30">
        <f t="shared" si="10"/>
        <v>462.97940938690937</v>
      </c>
      <c r="S47" s="30">
        <f t="shared" si="10"/>
        <v>495.38796804399306</v>
      </c>
      <c r="T47" s="30">
        <f t="shared" si="10"/>
        <v>530.0651258070726</v>
      </c>
      <c r="U47" s="30">
        <f t="shared" si="10"/>
        <v>567.16968461356771</v>
      </c>
      <c r="V47" s="30">
        <f t="shared" si="9"/>
        <v>606.87156253651744</v>
      </c>
      <c r="W47" s="30">
        <f t="shared" si="9"/>
        <v>649.35257191407368</v>
      </c>
      <c r="X47" s="30">
        <f t="shared" si="9"/>
        <v>694.80725194805882</v>
      </c>
      <c r="Y47" s="30">
        <f t="shared" si="4"/>
        <v>344.84197021129836</v>
      </c>
      <c r="Z47" s="30">
        <f t="shared" si="5"/>
        <v>414.52914630407719</v>
      </c>
    </row>
    <row r="48" spans="2:26">
      <c r="B48" t="s">
        <v>356</v>
      </c>
      <c r="C48">
        <v>976.97997999999995</v>
      </c>
      <c r="D48">
        <v>7.0000000000000007E-2</v>
      </c>
      <c r="E48" s="30">
        <f t="shared" si="8"/>
        <v>976.97997999999995</v>
      </c>
      <c r="F48" s="30">
        <f t="shared" si="10"/>
        <v>1045.3685786000001</v>
      </c>
      <c r="G48" s="30">
        <f t="shared" si="10"/>
        <v>1118.5443791020002</v>
      </c>
      <c r="H48" s="30">
        <f t="shared" si="10"/>
        <v>1196.8424856391402</v>
      </c>
      <c r="I48" s="30">
        <f t="shared" si="10"/>
        <v>1280.6214596338802</v>
      </c>
      <c r="J48" s="30">
        <f t="shared" si="10"/>
        <v>1370.2649618082519</v>
      </c>
      <c r="K48" s="30">
        <f t="shared" si="10"/>
        <v>1466.1835091348296</v>
      </c>
      <c r="L48" s="30">
        <f t="shared" si="10"/>
        <v>1568.8163547742677</v>
      </c>
      <c r="M48" s="30">
        <f t="shared" si="10"/>
        <v>1678.6334996084665</v>
      </c>
      <c r="N48" s="30">
        <f t="shared" si="10"/>
        <v>1796.1378445810592</v>
      </c>
      <c r="O48" s="30">
        <f t="shared" si="10"/>
        <v>1921.8674937017336</v>
      </c>
      <c r="P48" s="30">
        <f t="shared" si="10"/>
        <v>2056.3982182608552</v>
      </c>
      <c r="Q48" s="30">
        <f t="shared" si="10"/>
        <v>2200.3460935391154</v>
      </c>
      <c r="R48" s="30">
        <f t="shared" si="10"/>
        <v>2354.3703200868536</v>
      </c>
      <c r="S48" s="30">
        <f t="shared" si="10"/>
        <v>2519.1762424929334</v>
      </c>
      <c r="T48" s="30">
        <f t="shared" si="10"/>
        <v>2695.5185794674389</v>
      </c>
      <c r="U48" s="30">
        <f t="shared" si="10"/>
        <v>2884.20488003016</v>
      </c>
      <c r="V48" s="30">
        <f t="shared" si="9"/>
        <v>3086.0992216322716</v>
      </c>
      <c r="W48" s="30">
        <f t="shared" si="9"/>
        <v>3302.1261671465309</v>
      </c>
      <c r="X48" s="30">
        <f t="shared" si="9"/>
        <v>3533.2749988467881</v>
      </c>
      <c r="Y48" s="30">
        <f t="shared" si="4"/>
        <v>1753.610815783099</v>
      </c>
      <c r="Z48" s="30">
        <f t="shared" si="5"/>
        <v>2107.9881720045569</v>
      </c>
    </row>
    <row r="49" spans="2:26">
      <c r="B49" t="s">
        <v>518</v>
      </c>
      <c r="C49">
        <v>0</v>
      </c>
      <c r="D49">
        <v>7.0000000000000007E-2</v>
      </c>
      <c r="E49" s="30">
        <f t="shared" si="8"/>
        <v>0</v>
      </c>
      <c r="F49" s="30">
        <f t="shared" si="10"/>
        <v>0</v>
      </c>
      <c r="G49" s="30">
        <f t="shared" si="10"/>
        <v>0</v>
      </c>
      <c r="H49" s="30">
        <f t="shared" si="10"/>
        <v>0</v>
      </c>
      <c r="I49" s="30">
        <f t="shared" si="10"/>
        <v>0</v>
      </c>
      <c r="J49" s="30">
        <f t="shared" si="10"/>
        <v>0</v>
      </c>
      <c r="K49" s="30">
        <f t="shared" si="10"/>
        <v>0</v>
      </c>
      <c r="L49" s="30">
        <f t="shared" si="10"/>
        <v>0</v>
      </c>
      <c r="M49" s="30">
        <f t="shared" si="10"/>
        <v>0</v>
      </c>
      <c r="N49" s="30">
        <f t="shared" si="10"/>
        <v>0</v>
      </c>
      <c r="O49" s="30">
        <f t="shared" si="10"/>
        <v>0</v>
      </c>
      <c r="P49" s="30">
        <f t="shared" si="10"/>
        <v>0</v>
      </c>
      <c r="Q49" s="30">
        <f t="shared" si="10"/>
        <v>0</v>
      </c>
      <c r="R49" s="30">
        <f t="shared" si="10"/>
        <v>0</v>
      </c>
      <c r="S49" s="30">
        <f t="shared" si="10"/>
        <v>0</v>
      </c>
      <c r="T49" s="30">
        <f t="shared" si="10"/>
        <v>0</v>
      </c>
      <c r="U49" s="30">
        <f t="shared" si="10"/>
        <v>0</v>
      </c>
      <c r="V49" s="30">
        <f t="shared" si="9"/>
        <v>0</v>
      </c>
      <c r="W49" s="30">
        <f t="shared" si="9"/>
        <v>0</v>
      </c>
      <c r="X49" s="30">
        <f t="shared" si="9"/>
        <v>0</v>
      </c>
      <c r="Y49" s="30">
        <f t="shared" si="4"/>
        <v>0</v>
      </c>
      <c r="Z49" s="30">
        <f t="shared" si="5"/>
        <v>0</v>
      </c>
    </row>
    <row r="50" spans="2:26">
      <c r="B50" t="s">
        <v>261</v>
      </c>
      <c r="C50">
        <v>758.28002900000001</v>
      </c>
      <c r="D50">
        <v>7.0000000000000007E-2</v>
      </c>
      <c r="E50" s="30">
        <f t="shared" si="8"/>
        <v>758.28002900000001</v>
      </c>
      <c r="F50" s="30">
        <f t="shared" si="10"/>
        <v>811.35963103000006</v>
      </c>
      <c r="G50" s="30">
        <f t="shared" si="10"/>
        <v>868.15480520210008</v>
      </c>
      <c r="H50" s="30">
        <f t="shared" si="10"/>
        <v>928.92564156624712</v>
      </c>
      <c r="I50" s="30">
        <f t="shared" si="10"/>
        <v>993.95043647588443</v>
      </c>
      <c r="J50" s="30">
        <f t="shared" si="10"/>
        <v>1063.5269670291964</v>
      </c>
      <c r="K50" s="30">
        <f t="shared" si="10"/>
        <v>1137.9738547212403</v>
      </c>
      <c r="L50" s="30">
        <f t="shared" si="10"/>
        <v>1217.6320245517272</v>
      </c>
      <c r="M50" s="30">
        <f t="shared" si="10"/>
        <v>1302.8662662703482</v>
      </c>
      <c r="N50" s="30">
        <f t="shared" si="10"/>
        <v>1394.0669049092726</v>
      </c>
      <c r="O50" s="30">
        <f t="shared" si="10"/>
        <v>1491.6515882529218</v>
      </c>
      <c r="P50" s="30">
        <f t="shared" si="10"/>
        <v>1596.0671994306265</v>
      </c>
      <c r="Q50" s="30">
        <f t="shared" si="10"/>
        <v>1707.7919033907704</v>
      </c>
      <c r="R50" s="30">
        <f t="shared" si="10"/>
        <v>1827.3373366281244</v>
      </c>
      <c r="S50" s="30">
        <f t="shared" si="10"/>
        <v>1955.2509501920931</v>
      </c>
      <c r="T50" s="30">
        <f t="shared" si="10"/>
        <v>2092.1185167055396</v>
      </c>
      <c r="U50" s="30">
        <f t="shared" si="10"/>
        <v>2238.5668128749276</v>
      </c>
      <c r="V50" s="30">
        <f t="shared" si="9"/>
        <v>2395.2664897761724</v>
      </c>
      <c r="W50" s="30">
        <f t="shared" si="9"/>
        <v>2562.9351440605046</v>
      </c>
      <c r="X50" s="30">
        <f t="shared" si="9"/>
        <v>2742.3406041447402</v>
      </c>
      <c r="Y50" s="30">
        <f t="shared" si="4"/>
        <v>1361.0596813321824</v>
      </c>
      <c r="Z50" s="30">
        <f t="shared" si="5"/>
        <v>1636.1085845374969</v>
      </c>
    </row>
    <row r="51" spans="2:26">
      <c r="B51" t="s">
        <v>267</v>
      </c>
      <c r="C51">
        <v>546.23999000000003</v>
      </c>
      <c r="D51">
        <v>7.0000000000000007E-2</v>
      </c>
      <c r="E51" s="30">
        <f t="shared" si="8"/>
        <v>546.23999000000003</v>
      </c>
      <c r="F51" s="30">
        <f t="shared" si="10"/>
        <v>584.47678930000006</v>
      </c>
      <c r="G51" s="30">
        <f t="shared" si="10"/>
        <v>625.39016455100011</v>
      </c>
      <c r="H51" s="30">
        <f t="shared" si="10"/>
        <v>669.16747606957017</v>
      </c>
      <c r="I51" s="30">
        <f t="shared" si="10"/>
        <v>716.00919939444009</v>
      </c>
      <c r="J51" s="30">
        <f t="shared" si="10"/>
        <v>766.1298433520509</v>
      </c>
      <c r="K51" s="30">
        <f t="shared" si="10"/>
        <v>819.75893238669448</v>
      </c>
      <c r="L51" s="30">
        <f t="shared" si="10"/>
        <v>877.14205765376312</v>
      </c>
      <c r="M51" s="30">
        <f t="shared" si="10"/>
        <v>938.54200168952661</v>
      </c>
      <c r="N51" s="30">
        <f t="shared" si="10"/>
        <v>1004.2399418077936</v>
      </c>
      <c r="O51" s="30">
        <f t="shared" si="10"/>
        <v>1074.5367377343391</v>
      </c>
      <c r="P51" s="30">
        <f t="shared" si="10"/>
        <v>1149.7543093757429</v>
      </c>
      <c r="Q51" s="30">
        <f t="shared" si="10"/>
        <v>1230.237111032045</v>
      </c>
      <c r="R51" s="30">
        <f t="shared" si="10"/>
        <v>1316.3537088042883</v>
      </c>
      <c r="S51" s="30">
        <f t="shared" si="10"/>
        <v>1408.4984684205886</v>
      </c>
      <c r="T51" s="30">
        <f t="shared" si="10"/>
        <v>1507.0933612100298</v>
      </c>
      <c r="U51" s="30">
        <f t="shared" ref="U51:X66" si="11">T51*(1+$D51)</f>
        <v>1612.5898964947319</v>
      </c>
      <c r="V51" s="30">
        <f t="shared" si="11"/>
        <v>1725.4711892493633</v>
      </c>
      <c r="W51" s="30">
        <f t="shared" si="11"/>
        <v>1846.2541724968189</v>
      </c>
      <c r="X51" s="30">
        <f t="shared" si="11"/>
        <v>1975.4919645715963</v>
      </c>
      <c r="Y51" s="30">
        <f t="shared" si="4"/>
        <v>980.46262368370321</v>
      </c>
      <c r="Z51" s="30">
        <f t="shared" si="5"/>
        <v>1178.5988060839152</v>
      </c>
    </row>
    <row r="52" spans="2:26">
      <c r="B52" t="s">
        <v>389</v>
      </c>
      <c r="C52">
        <v>590.40002400000003</v>
      </c>
      <c r="D52">
        <v>7.0000000000000007E-2</v>
      </c>
      <c r="E52" s="30">
        <f t="shared" si="8"/>
        <v>590.40002400000003</v>
      </c>
      <c r="F52" s="30">
        <f t="shared" ref="F52:U67" si="12">E52*(1+$D52)</f>
        <v>631.72802568000009</v>
      </c>
      <c r="G52" s="30">
        <f t="shared" si="12"/>
        <v>675.9489874776001</v>
      </c>
      <c r="H52" s="30">
        <f t="shared" si="12"/>
        <v>723.26541660103214</v>
      </c>
      <c r="I52" s="30">
        <f t="shared" si="12"/>
        <v>773.89399576310439</v>
      </c>
      <c r="J52" s="30">
        <f t="shared" si="12"/>
        <v>828.06657546652173</v>
      </c>
      <c r="K52" s="30">
        <f t="shared" si="12"/>
        <v>886.03123574917834</v>
      </c>
      <c r="L52" s="30">
        <f t="shared" si="12"/>
        <v>948.05342225162087</v>
      </c>
      <c r="M52" s="30">
        <f t="shared" si="12"/>
        <v>1014.4171618092344</v>
      </c>
      <c r="N52" s="30">
        <f t="shared" si="12"/>
        <v>1085.4263631358808</v>
      </c>
      <c r="O52" s="30">
        <f t="shared" si="12"/>
        <v>1161.4062085553926</v>
      </c>
      <c r="P52" s="30">
        <f t="shared" si="12"/>
        <v>1242.7046431542701</v>
      </c>
      <c r="Q52" s="30">
        <f t="shared" si="12"/>
        <v>1329.6939681750691</v>
      </c>
      <c r="R52" s="30">
        <f t="shared" si="12"/>
        <v>1422.772545947324</v>
      </c>
      <c r="S52" s="30">
        <f t="shared" si="12"/>
        <v>1522.3666241636367</v>
      </c>
      <c r="T52" s="30">
        <f t="shared" si="12"/>
        <v>1628.9322878550913</v>
      </c>
      <c r="U52" s="30">
        <f t="shared" si="12"/>
        <v>1742.9575480049477</v>
      </c>
      <c r="V52" s="30">
        <f t="shared" si="11"/>
        <v>1864.9645763652941</v>
      </c>
      <c r="W52" s="30">
        <f t="shared" si="11"/>
        <v>1995.5120967108649</v>
      </c>
      <c r="X52" s="30">
        <f t="shared" si="11"/>
        <v>2135.1979434806253</v>
      </c>
      <c r="Y52" s="30">
        <f t="shared" si="4"/>
        <v>1059.7267998521331</v>
      </c>
      <c r="Z52" s="30">
        <f t="shared" si="5"/>
        <v>1273.8810342287729</v>
      </c>
    </row>
    <row r="53" spans="2:26">
      <c r="B53" t="s">
        <v>362</v>
      </c>
      <c r="C53">
        <v>943.20001200000002</v>
      </c>
      <c r="D53">
        <v>7.0000000000000007E-2</v>
      </c>
      <c r="E53" s="30">
        <f t="shared" si="8"/>
        <v>943.20001200000002</v>
      </c>
      <c r="F53" s="30">
        <f t="shared" si="12"/>
        <v>1009.2240128400001</v>
      </c>
      <c r="G53" s="30">
        <f t="shared" si="12"/>
        <v>1079.8696937388002</v>
      </c>
      <c r="H53" s="30">
        <f t="shared" si="12"/>
        <v>1155.4605723005163</v>
      </c>
      <c r="I53" s="30">
        <f t="shared" si="12"/>
        <v>1236.3428123615527</v>
      </c>
      <c r="J53" s="30">
        <f t="shared" si="12"/>
        <v>1322.8868092268615</v>
      </c>
      <c r="K53" s="30">
        <f t="shared" si="12"/>
        <v>1415.4888858727418</v>
      </c>
      <c r="L53" s="30">
        <f t="shared" si="12"/>
        <v>1514.5731078838337</v>
      </c>
      <c r="M53" s="30">
        <f t="shared" si="12"/>
        <v>1620.5932254357022</v>
      </c>
      <c r="N53" s="30">
        <f t="shared" si="12"/>
        <v>1734.0347512162014</v>
      </c>
      <c r="O53" s="30">
        <f t="shared" si="12"/>
        <v>1855.4171838013356</v>
      </c>
      <c r="P53" s="30">
        <f t="shared" si="12"/>
        <v>1985.2963866674293</v>
      </c>
      <c r="Q53" s="30">
        <f t="shared" si="12"/>
        <v>2124.2671337341494</v>
      </c>
      <c r="R53" s="30">
        <f t="shared" si="12"/>
        <v>2272.9658330955399</v>
      </c>
      <c r="S53" s="30">
        <f t="shared" si="12"/>
        <v>2432.073441412228</v>
      </c>
      <c r="T53" s="30">
        <f t="shared" si="12"/>
        <v>2602.3185823110844</v>
      </c>
      <c r="U53" s="30">
        <f t="shared" si="12"/>
        <v>2784.4808830728603</v>
      </c>
      <c r="V53" s="30">
        <f t="shared" si="11"/>
        <v>2979.3945448879608</v>
      </c>
      <c r="W53" s="30">
        <f t="shared" si="11"/>
        <v>3187.9521630301183</v>
      </c>
      <c r="X53" s="30">
        <f t="shared" si="11"/>
        <v>3411.108814442227</v>
      </c>
      <c r="Y53" s="30">
        <f t="shared" si="4"/>
        <v>1692.978132970492</v>
      </c>
      <c r="Z53" s="30">
        <f t="shared" si="5"/>
        <v>2035.1025710174281</v>
      </c>
    </row>
    <row r="54" spans="2:26">
      <c r="B54" t="s">
        <v>350</v>
      </c>
      <c r="C54">
        <v>345.60000600000001</v>
      </c>
      <c r="D54">
        <v>7.0000000000000007E-2</v>
      </c>
      <c r="E54" s="30">
        <f t="shared" si="8"/>
        <v>345.60000600000001</v>
      </c>
      <c r="F54" s="30">
        <f t="shared" si="12"/>
        <v>369.79200642000001</v>
      </c>
      <c r="G54" s="30">
        <f t="shared" si="12"/>
        <v>395.67744686940006</v>
      </c>
      <c r="H54" s="30">
        <f t="shared" si="12"/>
        <v>423.37486815025807</v>
      </c>
      <c r="I54" s="30">
        <f t="shared" si="12"/>
        <v>453.01110892077617</v>
      </c>
      <c r="J54" s="30">
        <f t="shared" si="12"/>
        <v>484.72188654523052</v>
      </c>
      <c r="K54" s="30">
        <f t="shared" si="12"/>
        <v>518.65241860339665</v>
      </c>
      <c r="L54" s="30">
        <f t="shared" si="12"/>
        <v>554.95808790563444</v>
      </c>
      <c r="M54" s="30">
        <f t="shared" si="12"/>
        <v>593.80515405902884</v>
      </c>
      <c r="N54" s="30">
        <f t="shared" si="12"/>
        <v>635.37151484316087</v>
      </c>
      <c r="O54" s="30">
        <f t="shared" si="12"/>
        <v>679.84752088218215</v>
      </c>
      <c r="P54" s="30">
        <f t="shared" si="12"/>
        <v>727.43684734393491</v>
      </c>
      <c r="Q54" s="30">
        <f t="shared" si="12"/>
        <v>778.35742665801035</v>
      </c>
      <c r="R54" s="30">
        <f t="shared" si="12"/>
        <v>832.84244652407108</v>
      </c>
      <c r="S54" s="30">
        <f t="shared" si="12"/>
        <v>891.14141778075611</v>
      </c>
      <c r="T54" s="30">
        <f t="shared" si="12"/>
        <v>953.52131702540908</v>
      </c>
      <c r="U54" s="30">
        <f t="shared" si="12"/>
        <v>1020.2678092171877</v>
      </c>
      <c r="V54" s="30">
        <f t="shared" si="11"/>
        <v>1091.6865558623908</v>
      </c>
      <c r="W54" s="30">
        <f t="shared" si="11"/>
        <v>1168.1046147727582</v>
      </c>
      <c r="X54" s="30">
        <f t="shared" si="11"/>
        <v>1249.8719378068513</v>
      </c>
      <c r="Y54" s="30">
        <f t="shared" si="4"/>
        <v>620.32786839327434</v>
      </c>
      <c r="Z54" s="30">
        <f t="shared" si="5"/>
        <v>745.68644169423351</v>
      </c>
    </row>
    <row r="55" spans="2:26">
      <c r="B55" t="s">
        <v>298</v>
      </c>
      <c r="C55">
        <v>727.95001200000002</v>
      </c>
      <c r="D55">
        <v>7.0000000000000007E-2</v>
      </c>
      <c r="E55" s="30">
        <f t="shared" si="8"/>
        <v>727.95001200000002</v>
      </c>
      <c r="F55" s="30">
        <f t="shared" si="12"/>
        <v>778.90651284</v>
      </c>
      <c r="G55" s="30">
        <f t="shared" si="12"/>
        <v>833.42996873880008</v>
      </c>
      <c r="H55" s="30">
        <f t="shared" si="12"/>
        <v>891.77006655051616</v>
      </c>
      <c r="I55" s="30">
        <f t="shared" si="12"/>
        <v>954.19397120905239</v>
      </c>
      <c r="J55" s="30">
        <f t="shared" si="12"/>
        <v>1020.9875491936862</v>
      </c>
      <c r="K55" s="30">
        <f t="shared" si="12"/>
        <v>1092.4566776372442</v>
      </c>
      <c r="L55" s="30">
        <f t="shared" si="12"/>
        <v>1168.9286450718514</v>
      </c>
      <c r="M55" s="30">
        <f t="shared" si="12"/>
        <v>1250.7536502268811</v>
      </c>
      <c r="N55" s="30">
        <f t="shared" si="12"/>
        <v>1338.3064057427628</v>
      </c>
      <c r="O55" s="30">
        <f t="shared" si="12"/>
        <v>1431.9878541447563</v>
      </c>
      <c r="P55" s="30">
        <f t="shared" si="12"/>
        <v>1532.2270039348894</v>
      </c>
      <c r="Q55" s="30">
        <f t="shared" si="12"/>
        <v>1639.4828942103318</v>
      </c>
      <c r="R55" s="30">
        <f t="shared" si="12"/>
        <v>1754.2466968050551</v>
      </c>
      <c r="S55" s="30">
        <f t="shared" si="12"/>
        <v>1877.0439655814091</v>
      </c>
      <c r="T55" s="30">
        <f t="shared" si="12"/>
        <v>2008.4370431721079</v>
      </c>
      <c r="U55" s="30">
        <f t="shared" si="12"/>
        <v>2149.0276361941555</v>
      </c>
      <c r="V55" s="30">
        <f t="shared" si="11"/>
        <v>2299.4595707277467</v>
      </c>
      <c r="W55" s="30">
        <f t="shared" si="11"/>
        <v>2460.4217406786893</v>
      </c>
      <c r="X55" s="30">
        <f t="shared" si="11"/>
        <v>2632.6512625261976</v>
      </c>
      <c r="Y55" s="30">
        <f t="shared" si="4"/>
        <v>1306.6194195633741</v>
      </c>
      <c r="Z55" s="30">
        <f t="shared" si="5"/>
        <v>1570.666796167691</v>
      </c>
    </row>
    <row r="56" spans="2:26">
      <c r="B56" t="s">
        <v>551</v>
      </c>
      <c r="C56">
        <v>0</v>
      </c>
      <c r="D56">
        <v>7.0000000000000007E-2</v>
      </c>
      <c r="E56" s="30">
        <f t="shared" si="8"/>
        <v>0</v>
      </c>
      <c r="F56" s="30">
        <f t="shared" si="12"/>
        <v>0</v>
      </c>
      <c r="G56" s="30">
        <f t="shared" si="12"/>
        <v>0</v>
      </c>
      <c r="H56" s="30">
        <f t="shared" si="12"/>
        <v>0</v>
      </c>
      <c r="I56" s="30">
        <f t="shared" si="12"/>
        <v>0</v>
      </c>
      <c r="J56" s="30">
        <f t="shared" si="12"/>
        <v>0</v>
      </c>
      <c r="K56" s="30">
        <f t="shared" si="12"/>
        <v>0</v>
      </c>
      <c r="L56" s="30">
        <f t="shared" si="12"/>
        <v>0</v>
      </c>
      <c r="M56" s="30">
        <f t="shared" si="12"/>
        <v>0</v>
      </c>
      <c r="N56" s="30">
        <f t="shared" si="12"/>
        <v>0</v>
      </c>
      <c r="O56" s="30">
        <f t="shared" si="12"/>
        <v>0</v>
      </c>
      <c r="P56" s="30">
        <f t="shared" si="12"/>
        <v>0</v>
      </c>
      <c r="Q56" s="30">
        <f t="shared" si="12"/>
        <v>0</v>
      </c>
      <c r="R56" s="30">
        <f t="shared" si="12"/>
        <v>0</v>
      </c>
      <c r="S56" s="30">
        <f t="shared" si="12"/>
        <v>0</v>
      </c>
      <c r="T56" s="30">
        <f t="shared" si="12"/>
        <v>0</v>
      </c>
      <c r="U56" s="30">
        <f t="shared" si="12"/>
        <v>0</v>
      </c>
      <c r="V56" s="30">
        <f t="shared" si="11"/>
        <v>0</v>
      </c>
      <c r="W56" s="30">
        <f t="shared" si="11"/>
        <v>0</v>
      </c>
      <c r="X56" s="30">
        <f t="shared" si="11"/>
        <v>0</v>
      </c>
      <c r="Y56" s="30">
        <f t="shared" si="4"/>
        <v>0</v>
      </c>
      <c r="Z56" s="30">
        <f t="shared" si="5"/>
        <v>0</v>
      </c>
    </row>
    <row r="57" spans="2:26">
      <c r="B57" t="s">
        <v>73</v>
      </c>
      <c r="C57">
        <v>1022.159973</v>
      </c>
      <c r="D57">
        <v>7.0000000000000007E-2</v>
      </c>
      <c r="E57" s="30">
        <f t="shared" si="8"/>
        <v>1022.159973</v>
      </c>
      <c r="F57" s="30">
        <f t="shared" si="12"/>
        <v>1093.7111711100001</v>
      </c>
      <c r="G57" s="30">
        <f t="shared" si="12"/>
        <v>1170.2709530877003</v>
      </c>
      <c r="H57" s="30">
        <f t="shared" si="12"/>
        <v>1252.1899198038393</v>
      </c>
      <c r="I57" s="30">
        <f t="shared" si="12"/>
        <v>1339.843214190108</v>
      </c>
      <c r="J57" s="30">
        <f t="shared" si="12"/>
        <v>1433.6322391834158</v>
      </c>
      <c r="K57" s="30">
        <f t="shared" si="12"/>
        <v>1533.986495926255</v>
      </c>
      <c r="L57" s="30">
        <f t="shared" si="12"/>
        <v>1641.365550641093</v>
      </c>
      <c r="M57" s="30">
        <f t="shared" si="12"/>
        <v>1756.2611391859696</v>
      </c>
      <c r="N57" s="30">
        <f t="shared" si="12"/>
        <v>1879.1994189289876</v>
      </c>
      <c r="O57" s="30">
        <f t="shared" si="12"/>
        <v>2010.7433782540168</v>
      </c>
      <c r="P57" s="30">
        <f t="shared" si="12"/>
        <v>2151.4954147317981</v>
      </c>
      <c r="Q57" s="30">
        <f t="shared" si="12"/>
        <v>2302.1000937630242</v>
      </c>
      <c r="R57" s="30">
        <f t="shared" si="12"/>
        <v>2463.2471003264359</v>
      </c>
      <c r="S57" s="30">
        <f t="shared" si="12"/>
        <v>2635.6743973492867</v>
      </c>
      <c r="T57" s="30">
        <f t="shared" si="12"/>
        <v>2820.1716051637368</v>
      </c>
      <c r="U57" s="30">
        <f t="shared" si="12"/>
        <v>3017.5836175251984</v>
      </c>
      <c r="V57" s="30">
        <f t="shared" si="11"/>
        <v>3228.8144707519623</v>
      </c>
      <c r="W57" s="30">
        <f t="shared" si="11"/>
        <v>3454.8314837046</v>
      </c>
      <c r="X57" s="30">
        <f t="shared" si="11"/>
        <v>3696.6696875639223</v>
      </c>
      <c r="Y57" s="30">
        <f t="shared" si="4"/>
        <v>1834.705747105852</v>
      </c>
      <c r="Z57" s="30">
        <f t="shared" si="5"/>
        <v>2205.4711223258605</v>
      </c>
    </row>
    <row r="58" spans="2:26">
      <c r="B58" t="s">
        <v>117</v>
      </c>
      <c r="C58">
        <v>566.03997800000002</v>
      </c>
      <c r="D58">
        <v>7.0000000000000007E-2</v>
      </c>
      <c r="E58" s="30">
        <f t="shared" si="8"/>
        <v>566.03997800000002</v>
      </c>
      <c r="F58" s="30">
        <f t="shared" si="12"/>
        <v>605.66277646000003</v>
      </c>
      <c r="G58" s="30">
        <f t="shared" si="12"/>
        <v>648.05917081220002</v>
      </c>
      <c r="H58" s="30">
        <f t="shared" si="12"/>
        <v>693.42331276905406</v>
      </c>
      <c r="I58" s="30">
        <f t="shared" si="12"/>
        <v>741.96294466288794</v>
      </c>
      <c r="J58" s="30">
        <f t="shared" si="12"/>
        <v>793.90035078929009</v>
      </c>
      <c r="K58" s="30">
        <f t="shared" si="12"/>
        <v>849.47337534454039</v>
      </c>
      <c r="L58" s="30">
        <f t="shared" si="12"/>
        <v>908.9365116186583</v>
      </c>
      <c r="M58" s="30">
        <f t="shared" si="12"/>
        <v>972.56206743196446</v>
      </c>
      <c r="N58" s="30">
        <f t="shared" si="12"/>
        <v>1040.6414121522021</v>
      </c>
      <c r="O58" s="30">
        <f t="shared" si="12"/>
        <v>1113.4863110028564</v>
      </c>
      <c r="P58" s="30">
        <f t="shared" si="12"/>
        <v>1191.4303527730565</v>
      </c>
      <c r="Q58" s="30">
        <f t="shared" si="12"/>
        <v>1274.8304774671706</v>
      </c>
      <c r="R58" s="30">
        <f t="shared" si="12"/>
        <v>1364.0686108898726</v>
      </c>
      <c r="S58" s="30">
        <f t="shared" si="12"/>
        <v>1459.5534136521637</v>
      </c>
      <c r="T58" s="30">
        <f t="shared" si="12"/>
        <v>1561.7221526078154</v>
      </c>
      <c r="U58" s="30">
        <f t="shared" si="12"/>
        <v>1671.0427032903626</v>
      </c>
      <c r="V58" s="30">
        <f t="shared" si="11"/>
        <v>1788.0156925206882</v>
      </c>
      <c r="W58" s="30">
        <f t="shared" si="11"/>
        <v>1913.1767909971365</v>
      </c>
      <c r="X58" s="30">
        <f t="shared" si="11"/>
        <v>2047.0991663669363</v>
      </c>
      <c r="Y58" s="30">
        <f t="shared" si="4"/>
        <v>1016.0022189875656</v>
      </c>
      <c r="Z58" s="30">
        <f t="shared" si="5"/>
        <v>1221.3203985057291</v>
      </c>
    </row>
    <row r="59" spans="2:26">
      <c r="B59" t="s">
        <v>358</v>
      </c>
      <c r="C59">
        <v>630.71997099999999</v>
      </c>
      <c r="D59">
        <v>7.0000000000000007E-2</v>
      </c>
      <c r="E59" s="30">
        <f t="shared" si="8"/>
        <v>630.71997099999999</v>
      </c>
      <c r="F59" s="30">
        <f t="shared" si="12"/>
        <v>674.87036897000007</v>
      </c>
      <c r="G59" s="30">
        <f t="shared" si="12"/>
        <v>722.11129479790009</v>
      </c>
      <c r="H59" s="30">
        <f t="shared" si="12"/>
        <v>772.65908543375315</v>
      </c>
      <c r="I59" s="30">
        <f t="shared" si="12"/>
        <v>826.74522141411592</v>
      </c>
      <c r="J59" s="30">
        <f t="shared" si="12"/>
        <v>884.61738691310404</v>
      </c>
      <c r="K59" s="30">
        <f t="shared" si="12"/>
        <v>946.54060399702144</v>
      </c>
      <c r="L59" s="30">
        <f t="shared" si="12"/>
        <v>1012.798446276813</v>
      </c>
      <c r="M59" s="30">
        <f t="shared" si="12"/>
        <v>1083.69433751619</v>
      </c>
      <c r="N59" s="30">
        <f t="shared" si="12"/>
        <v>1159.5529411423233</v>
      </c>
      <c r="O59" s="30">
        <f t="shared" si="12"/>
        <v>1240.7216470222861</v>
      </c>
      <c r="P59" s="30">
        <f t="shared" si="12"/>
        <v>1327.5721623138463</v>
      </c>
      <c r="Q59" s="30">
        <f t="shared" si="12"/>
        <v>1420.5022136758157</v>
      </c>
      <c r="R59" s="30">
        <f t="shared" si="12"/>
        <v>1519.9373686331228</v>
      </c>
      <c r="S59" s="30">
        <f t="shared" si="12"/>
        <v>1626.3329844374414</v>
      </c>
      <c r="T59" s="30">
        <f t="shared" si="12"/>
        <v>1740.1762933480625</v>
      </c>
      <c r="U59" s="30">
        <f t="shared" si="12"/>
        <v>1861.9886338824269</v>
      </c>
      <c r="V59" s="30">
        <f t="shared" si="11"/>
        <v>1992.3278382541969</v>
      </c>
      <c r="W59" s="30">
        <f t="shared" si="11"/>
        <v>2131.7907869319906</v>
      </c>
      <c r="X59" s="30">
        <f t="shared" si="11"/>
        <v>2281.0161420172303</v>
      </c>
      <c r="Y59" s="30">
        <f t="shared" si="4"/>
        <v>1132.0982881102668</v>
      </c>
      <c r="Z59" s="30">
        <f t="shared" si="5"/>
        <v>1360.8776698935601</v>
      </c>
    </row>
    <row r="60" spans="2:26">
      <c r="B60" t="s">
        <v>164</v>
      </c>
      <c r="C60">
        <v>610.20001200000002</v>
      </c>
      <c r="D60">
        <v>7.0000000000000007E-2</v>
      </c>
      <c r="E60" s="30">
        <f t="shared" si="8"/>
        <v>610.20001200000002</v>
      </c>
      <c r="F60" s="30">
        <f t="shared" si="12"/>
        <v>652.91401284000005</v>
      </c>
      <c r="G60" s="30">
        <f t="shared" si="12"/>
        <v>698.61799373880012</v>
      </c>
      <c r="H60" s="30">
        <f t="shared" si="12"/>
        <v>747.52125330051615</v>
      </c>
      <c r="I60" s="30">
        <f t="shared" si="12"/>
        <v>799.84774103155235</v>
      </c>
      <c r="J60" s="30">
        <f t="shared" si="12"/>
        <v>855.83708290376103</v>
      </c>
      <c r="K60" s="30">
        <f t="shared" si="12"/>
        <v>915.74567870702435</v>
      </c>
      <c r="L60" s="30">
        <f t="shared" si="12"/>
        <v>979.84787621651617</v>
      </c>
      <c r="M60" s="30">
        <f t="shared" si="12"/>
        <v>1048.4372275516723</v>
      </c>
      <c r="N60" s="30">
        <f t="shared" si="12"/>
        <v>1121.8278334802894</v>
      </c>
      <c r="O60" s="30">
        <f t="shared" si="12"/>
        <v>1200.3557818239099</v>
      </c>
      <c r="P60" s="30">
        <f t="shared" si="12"/>
        <v>1284.3806865515837</v>
      </c>
      <c r="Q60" s="30">
        <f t="shared" si="12"/>
        <v>1374.2873346101946</v>
      </c>
      <c r="R60" s="30">
        <f t="shared" si="12"/>
        <v>1470.4874480329083</v>
      </c>
      <c r="S60" s="30">
        <f t="shared" si="12"/>
        <v>1573.4215693952119</v>
      </c>
      <c r="T60" s="30">
        <f t="shared" si="12"/>
        <v>1683.5610792528769</v>
      </c>
      <c r="U60" s="30">
        <f t="shared" si="12"/>
        <v>1801.4103548005783</v>
      </c>
      <c r="V60" s="30">
        <f t="shared" si="11"/>
        <v>1927.5090796366189</v>
      </c>
      <c r="W60" s="30">
        <f t="shared" si="11"/>
        <v>2062.4347152111823</v>
      </c>
      <c r="X60" s="30">
        <f t="shared" si="11"/>
        <v>2206.8051452759651</v>
      </c>
      <c r="Y60" s="30">
        <f t="shared" si="4"/>
        <v>1095.2663951559957</v>
      </c>
      <c r="Z60" s="30">
        <f t="shared" si="5"/>
        <v>1316.6026266505874</v>
      </c>
    </row>
    <row r="61" spans="2:26">
      <c r="B61" t="s">
        <v>416</v>
      </c>
      <c r="C61">
        <v>1402.920044</v>
      </c>
      <c r="D61">
        <v>7.0000000000000007E-2</v>
      </c>
      <c r="E61" s="30">
        <f t="shared" si="8"/>
        <v>1402.920044</v>
      </c>
      <c r="F61" s="30">
        <f t="shared" si="12"/>
        <v>1501.12444708</v>
      </c>
      <c r="G61" s="30">
        <f t="shared" si="12"/>
        <v>1606.2031583756</v>
      </c>
      <c r="H61" s="30">
        <f t="shared" si="12"/>
        <v>1718.6373794618921</v>
      </c>
      <c r="I61" s="30">
        <f t="shared" si="12"/>
        <v>1838.9419960242246</v>
      </c>
      <c r="J61" s="30">
        <f t="shared" si="12"/>
        <v>1967.6679357459204</v>
      </c>
      <c r="K61" s="30">
        <f t="shared" si="12"/>
        <v>2105.4046912481349</v>
      </c>
      <c r="L61" s="30">
        <f t="shared" si="12"/>
        <v>2252.7830196355044</v>
      </c>
      <c r="M61" s="30">
        <f t="shared" si="12"/>
        <v>2410.47783100999</v>
      </c>
      <c r="N61" s="30">
        <f t="shared" si="12"/>
        <v>2579.2112791806894</v>
      </c>
      <c r="O61" s="30">
        <f t="shared" si="12"/>
        <v>2759.7560687233376</v>
      </c>
      <c r="P61" s="30">
        <f t="shared" si="12"/>
        <v>2952.9389935339714</v>
      </c>
      <c r="Q61" s="30">
        <f t="shared" si="12"/>
        <v>3159.6447230813496</v>
      </c>
      <c r="R61" s="30">
        <f t="shared" si="12"/>
        <v>3380.8198536970444</v>
      </c>
      <c r="S61" s="30">
        <f t="shared" si="12"/>
        <v>3617.4772434558377</v>
      </c>
      <c r="T61" s="30">
        <f t="shared" si="12"/>
        <v>3870.7006504977467</v>
      </c>
      <c r="U61" s="30">
        <f t="shared" si="12"/>
        <v>4141.6496960325894</v>
      </c>
      <c r="V61" s="30">
        <f t="shared" si="11"/>
        <v>4431.5651747548709</v>
      </c>
      <c r="W61" s="30">
        <f t="shared" si="11"/>
        <v>4741.7747369877125</v>
      </c>
      <c r="X61" s="30">
        <f t="shared" si="11"/>
        <v>5073.6989685768531</v>
      </c>
      <c r="Y61" s="30">
        <f t="shared" si="4"/>
        <v>2518.1434760181073</v>
      </c>
      <c r="Z61" s="30">
        <f t="shared" si="5"/>
        <v>3027.0209416370144</v>
      </c>
    </row>
    <row r="62" spans="2:26">
      <c r="B62" t="s">
        <v>525</v>
      </c>
      <c r="C62">
        <v>0</v>
      </c>
      <c r="D62">
        <v>7.0000000000000007E-2</v>
      </c>
      <c r="E62" s="30">
        <f t="shared" si="8"/>
        <v>0</v>
      </c>
      <c r="F62" s="30">
        <f t="shared" si="12"/>
        <v>0</v>
      </c>
      <c r="G62" s="30">
        <f t="shared" si="12"/>
        <v>0</v>
      </c>
      <c r="H62" s="30">
        <f t="shared" si="12"/>
        <v>0</v>
      </c>
      <c r="I62" s="30">
        <f t="shared" si="12"/>
        <v>0</v>
      </c>
      <c r="J62" s="30">
        <f t="shared" si="12"/>
        <v>0</v>
      </c>
      <c r="K62" s="30">
        <f t="shared" si="12"/>
        <v>0</v>
      </c>
      <c r="L62" s="30">
        <f t="shared" si="12"/>
        <v>0</v>
      </c>
      <c r="M62" s="30">
        <f t="shared" si="12"/>
        <v>0</v>
      </c>
      <c r="N62" s="30">
        <f t="shared" si="12"/>
        <v>0</v>
      </c>
      <c r="O62" s="30">
        <f t="shared" si="12"/>
        <v>0</v>
      </c>
      <c r="P62" s="30">
        <f t="shared" si="12"/>
        <v>0</v>
      </c>
      <c r="Q62" s="30">
        <f t="shared" si="12"/>
        <v>0</v>
      </c>
      <c r="R62" s="30">
        <f t="shared" si="12"/>
        <v>0</v>
      </c>
      <c r="S62" s="30">
        <f t="shared" si="12"/>
        <v>0</v>
      </c>
      <c r="T62" s="30">
        <f t="shared" si="12"/>
        <v>0</v>
      </c>
      <c r="U62" s="30">
        <f t="shared" si="12"/>
        <v>0</v>
      </c>
      <c r="V62" s="30">
        <f t="shared" si="11"/>
        <v>0</v>
      </c>
      <c r="W62" s="30">
        <f t="shared" si="11"/>
        <v>0</v>
      </c>
      <c r="X62" s="30">
        <f t="shared" si="11"/>
        <v>0</v>
      </c>
      <c r="Y62" s="30">
        <f t="shared" si="4"/>
        <v>0</v>
      </c>
      <c r="Z62" s="30">
        <f t="shared" si="5"/>
        <v>0</v>
      </c>
    </row>
    <row r="63" spans="2:26">
      <c r="B63" t="s">
        <v>469</v>
      </c>
      <c r="C63">
        <v>0</v>
      </c>
      <c r="D63">
        <v>7.0000000000000007E-2</v>
      </c>
      <c r="E63" s="30">
        <f t="shared" si="8"/>
        <v>0</v>
      </c>
      <c r="F63" s="30">
        <f t="shared" si="12"/>
        <v>0</v>
      </c>
      <c r="G63" s="30">
        <f t="shared" si="12"/>
        <v>0</v>
      </c>
      <c r="H63" s="30">
        <f t="shared" si="12"/>
        <v>0</v>
      </c>
      <c r="I63" s="30">
        <f t="shared" si="12"/>
        <v>0</v>
      </c>
      <c r="J63" s="30">
        <f t="shared" si="12"/>
        <v>0</v>
      </c>
      <c r="K63" s="30">
        <f t="shared" si="12"/>
        <v>0</v>
      </c>
      <c r="L63" s="30">
        <f t="shared" si="12"/>
        <v>0</v>
      </c>
      <c r="M63" s="30">
        <f t="shared" si="12"/>
        <v>0</v>
      </c>
      <c r="N63" s="30">
        <f t="shared" si="12"/>
        <v>0</v>
      </c>
      <c r="O63" s="30">
        <f t="shared" si="12"/>
        <v>0</v>
      </c>
      <c r="P63" s="30">
        <f t="shared" si="12"/>
        <v>0</v>
      </c>
      <c r="Q63" s="30">
        <f t="shared" si="12"/>
        <v>0</v>
      </c>
      <c r="R63" s="30">
        <f t="shared" si="12"/>
        <v>0</v>
      </c>
      <c r="S63" s="30">
        <f t="shared" si="12"/>
        <v>0</v>
      </c>
      <c r="T63" s="30">
        <f t="shared" si="12"/>
        <v>0</v>
      </c>
      <c r="U63" s="30">
        <f t="shared" si="12"/>
        <v>0</v>
      </c>
      <c r="V63" s="30">
        <f t="shared" si="11"/>
        <v>0</v>
      </c>
      <c r="W63" s="30">
        <f t="shared" si="11"/>
        <v>0</v>
      </c>
      <c r="X63" s="30">
        <f t="shared" si="11"/>
        <v>0</v>
      </c>
      <c r="Y63" s="30">
        <f t="shared" si="4"/>
        <v>0</v>
      </c>
      <c r="Z63" s="30">
        <f t="shared" si="5"/>
        <v>0</v>
      </c>
    </row>
    <row r="64" spans="2:26">
      <c r="B64" t="s">
        <v>360</v>
      </c>
      <c r="C64">
        <v>493.5</v>
      </c>
      <c r="D64">
        <v>7.0000000000000007E-2</v>
      </c>
      <c r="E64" s="30">
        <f t="shared" si="8"/>
        <v>493.5</v>
      </c>
      <c r="F64" s="30">
        <f t="shared" si="12"/>
        <v>528.04500000000007</v>
      </c>
      <c r="G64" s="30">
        <f t="shared" si="12"/>
        <v>565.00815000000011</v>
      </c>
      <c r="H64" s="30">
        <f t="shared" si="12"/>
        <v>604.55872050000016</v>
      </c>
      <c r="I64" s="30">
        <f t="shared" si="12"/>
        <v>646.87783093500025</v>
      </c>
      <c r="J64" s="30">
        <f t="shared" si="12"/>
        <v>692.15927910045025</v>
      </c>
      <c r="K64" s="30">
        <f t="shared" si="12"/>
        <v>740.61042863748185</v>
      </c>
      <c r="L64" s="30">
        <f t="shared" si="12"/>
        <v>792.45315864210568</v>
      </c>
      <c r="M64" s="30">
        <f t="shared" si="12"/>
        <v>847.92487974705307</v>
      </c>
      <c r="N64" s="30">
        <f t="shared" si="12"/>
        <v>907.27962132934681</v>
      </c>
      <c r="O64" s="30">
        <f t="shared" si="12"/>
        <v>970.7891948224011</v>
      </c>
      <c r="P64" s="30">
        <f t="shared" si="12"/>
        <v>1038.7444384599692</v>
      </c>
      <c r="Q64" s="30">
        <f t="shared" si="12"/>
        <v>1111.4565491521671</v>
      </c>
      <c r="R64" s="30">
        <f t="shared" si="12"/>
        <v>1189.2585075928189</v>
      </c>
      <c r="S64" s="30">
        <f t="shared" si="12"/>
        <v>1272.5066031243164</v>
      </c>
      <c r="T64" s="30">
        <f t="shared" si="12"/>
        <v>1361.5820653430185</v>
      </c>
      <c r="U64" s="30">
        <f t="shared" si="12"/>
        <v>1456.8928099170298</v>
      </c>
      <c r="V64" s="30">
        <f t="shared" si="11"/>
        <v>1558.875306611222</v>
      </c>
      <c r="W64" s="30">
        <f t="shared" si="11"/>
        <v>1667.9965780740076</v>
      </c>
      <c r="X64" s="30">
        <f t="shared" si="11"/>
        <v>1784.7563385391882</v>
      </c>
      <c r="Y64" s="30">
        <f t="shared" si="4"/>
        <v>885.79802586022208</v>
      </c>
      <c r="Z64" s="30">
        <f t="shared" si="5"/>
        <v>1064.8039716067144</v>
      </c>
    </row>
    <row r="65" spans="2:26">
      <c r="B65" t="s">
        <v>226</v>
      </c>
      <c r="C65">
        <v>398.22000100000002</v>
      </c>
      <c r="D65">
        <v>7.0000000000000007E-2</v>
      </c>
      <c r="E65" s="30">
        <f t="shared" si="8"/>
        <v>398.22000100000002</v>
      </c>
      <c r="F65" s="30">
        <f t="shared" si="12"/>
        <v>426.09540107000004</v>
      </c>
      <c r="G65" s="30">
        <f t="shared" si="12"/>
        <v>455.92207914490007</v>
      </c>
      <c r="H65" s="30">
        <f t="shared" si="12"/>
        <v>487.83662468504309</v>
      </c>
      <c r="I65" s="30">
        <f t="shared" si="12"/>
        <v>521.98518841299619</v>
      </c>
      <c r="J65" s="30">
        <f t="shared" si="12"/>
        <v>558.52415160190594</v>
      </c>
      <c r="K65" s="30">
        <f t="shared" si="12"/>
        <v>597.62084221403938</v>
      </c>
      <c r="L65" s="30">
        <f t="shared" si="12"/>
        <v>639.45430116902219</v>
      </c>
      <c r="M65" s="30">
        <f t="shared" si="12"/>
        <v>684.21610225085374</v>
      </c>
      <c r="N65" s="30">
        <f t="shared" si="12"/>
        <v>732.11122940841358</v>
      </c>
      <c r="O65" s="30">
        <f t="shared" si="12"/>
        <v>783.35901546700256</v>
      </c>
      <c r="P65" s="30">
        <f t="shared" si="12"/>
        <v>838.19414654969285</v>
      </c>
      <c r="Q65" s="30">
        <f t="shared" si="12"/>
        <v>896.86773680817134</v>
      </c>
      <c r="R65" s="30">
        <f t="shared" si="12"/>
        <v>959.64847838474338</v>
      </c>
      <c r="S65" s="30">
        <f t="shared" si="12"/>
        <v>1026.8238718716755</v>
      </c>
      <c r="T65" s="30">
        <f t="shared" si="12"/>
        <v>1098.7015429026928</v>
      </c>
      <c r="U65" s="30">
        <f t="shared" si="12"/>
        <v>1175.6106509058814</v>
      </c>
      <c r="V65" s="30">
        <f t="shared" si="11"/>
        <v>1257.9033964692931</v>
      </c>
      <c r="W65" s="30">
        <f t="shared" si="11"/>
        <v>1345.9566342221437</v>
      </c>
      <c r="X65" s="30">
        <f t="shared" si="11"/>
        <v>1440.1735986176939</v>
      </c>
      <c r="Y65" s="30">
        <f t="shared" si="4"/>
        <v>714.77708357417566</v>
      </c>
      <c r="Z65" s="30">
        <f t="shared" si="5"/>
        <v>859.22236806085073</v>
      </c>
    </row>
    <row r="66" spans="2:26">
      <c r="B66" t="s">
        <v>213</v>
      </c>
      <c r="C66">
        <v>580.73999000000003</v>
      </c>
      <c r="D66">
        <v>7.0000000000000007E-2</v>
      </c>
      <c r="E66" s="30">
        <f t="shared" si="8"/>
        <v>580.73999000000003</v>
      </c>
      <c r="F66" s="30">
        <f t="shared" si="12"/>
        <v>621.39178930000003</v>
      </c>
      <c r="G66" s="30">
        <f t="shared" si="12"/>
        <v>664.88921455100012</v>
      </c>
      <c r="H66" s="30">
        <f t="shared" si="12"/>
        <v>711.43145956957017</v>
      </c>
      <c r="I66" s="30">
        <f t="shared" si="12"/>
        <v>761.23166173944014</v>
      </c>
      <c r="J66" s="30">
        <f t="shared" si="12"/>
        <v>814.51787806120103</v>
      </c>
      <c r="K66" s="30">
        <f t="shared" si="12"/>
        <v>871.53412952548513</v>
      </c>
      <c r="L66" s="30">
        <f t="shared" si="12"/>
        <v>932.54151859226909</v>
      </c>
      <c r="M66" s="30">
        <f t="shared" si="12"/>
        <v>997.81942489372796</v>
      </c>
      <c r="N66" s="30">
        <f t="shared" si="12"/>
        <v>1067.6667846362889</v>
      </c>
      <c r="O66" s="30">
        <f t="shared" si="12"/>
        <v>1142.4034595608291</v>
      </c>
      <c r="P66" s="30">
        <f t="shared" si="12"/>
        <v>1222.3717017300871</v>
      </c>
      <c r="Q66" s="30">
        <f t="shared" si="12"/>
        <v>1307.9377208511933</v>
      </c>
      <c r="R66" s="30">
        <f t="shared" si="12"/>
        <v>1399.4933613107769</v>
      </c>
      <c r="S66" s="30">
        <f t="shared" si="12"/>
        <v>1497.4578966025313</v>
      </c>
      <c r="T66" s="30">
        <f t="shared" si="12"/>
        <v>1602.2799493647085</v>
      </c>
      <c r="U66" s="30">
        <f t="shared" si="12"/>
        <v>1714.4395458202382</v>
      </c>
      <c r="V66" s="30">
        <f t="shared" si="11"/>
        <v>1834.4503140276549</v>
      </c>
      <c r="W66" s="30">
        <f t="shared" si="11"/>
        <v>1962.8618360095909</v>
      </c>
      <c r="X66" s="30">
        <f t="shared" si="11"/>
        <v>2100.2621645302625</v>
      </c>
      <c r="Y66" s="30">
        <f t="shared" si="4"/>
        <v>1042.387713637457</v>
      </c>
      <c r="Z66" s="30">
        <f t="shared" si="5"/>
        <v>1253.0379895093079</v>
      </c>
    </row>
    <row r="67" spans="2:26">
      <c r="B67" t="s">
        <v>185</v>
      </c>
      <c r="C67">
        <v>990.96002199999998</v>
      </c>
      <c r="D67">
        <v>7.0000000000000007E-2</v>
      </c>
      <c r="E67" s="30">
        <f t="shared" ref="E67:E85" si="13">C67</f>
        <v>990.96002199999998</v>
      </c>
      <c r="F67" s="30">
        <f t="shared" si="12"/>
        <v>1060.32722354</v>
      </c>
      <c r="G67" s="30">
        <f t="shared" si="12"/>
        <v>1134.5501291877999</v>
      </c>
      <c r="H67" s="30">
        <f t="shared" si="12"/>
        <v>1213.968638230946</v>
      </c>
      <c r="I67" s="30">
        <f t="shared" si="12"/>
        <v>1298.9464429071122</v>
      </c>
      <c r="J67" s="30">
        <f t="shared" si="12"/>
        <v>1389.8726939106102</v>
      </c>
      <c r="K67" s="30">
        <f t="shared" si="12"/>
        <v>1487.1637824843531</v>
      </c>
      <c r="L67" s="30">
        <f t="shared" si="12"/>
        <v>1591.2652472582579</v>
      </c>
      <c r="M67" s="30">
        <f t="shared" si="12"/>
        <v>1702.653814566336</v>
      </c>
      <c r="N67" s="30">
        <f t="shared" si="12"/>
        <v>1821.8395815859797</v>
      </c>
      <c r="O67" s="30">
        <f t="shared" si="12"/>
        <v>1949.3683522969984</v>
      </c>
      <c r="P67" s="30">
        <f t="shared" si="12"/>
        <v>2085.8241369577886</v>
      </c>
      <c r="Q67" s="30">
        <f t="shared" si="12"/>
        <v>2231.8318265448338</v>
      </c>
      <c r="R67" s="30">
        <f t="shared" si="12"/>
        <v>2388.0600544029721</v>
      </c>
      <c r="S67" s="30">
        <f t="shared" si="12"/>
        <v>2555.2242582111803</v>
      </c>
      <c r="T67" s="30">
        <f t="shared" si="12"/>
        <v>2734.0899562859631</v>
      </c>
      <c r="U67" s="30">
        <f t="shared" ref="U67:X82" si="14">T67*(1+$D67)</f>
        <v>2925.4762532259806</v>
      </c>
      <c r="V67" s="30">
        <f t="shared" si="14"/>
        <v>3130.2595909517995</v>
      </c>
      <c r="W67" s="30">
        <f t="shared" si="14"/>
        <v>3349.3777623184255</v>
      </c>
      <c r="X67" s="30">
        <f t="shared" si="14"/>
        <v>3583.8342056807155</v>
      </c>
      <c r="Y67" s="30">
        <f t="shared" si="4"/>
        <v>1778.704014577512</v>
      </c>
      <c r="Z67" s="30">
        <f t="shared" si="5"/>
        <v>2138.1523143446348</v>
      </c>
    </row>
    <row r="68" spans="2:26">
      <c r="B68" t="s">
        <v>352</v>
      </c>
      <c r="C68">
        <v>427.98001099999999</v>
      </c>
      <c r="D68">
        <v>7.0000000000000007E-2</v>
      </c>
      <c r="E68" s="30">
        <f t="shared" si="13"/>
        <v>427.98001099999999</v>
      </c>
      <c r="F68" s="30">
        <f t="shared" ref="F68:U83" si="15">E68*(1+$D68)</f>
        <v>457.93861177000002</v>
      </c>
      <c r="G68" s="30">
        <f t="shared" si="15"/>
        <v>489.99431459390007</v>
      </c>
      <c r="H68" s="30">
        <f t="shared" si="15"/>
        <v>524.29391661547311</v>
      </c>
      <c r="I68" s="30">
        <f t="shared" si="15"/>
        <v>560.99449077855627</v>
      </c>
      <c r="J68" s="30">
        <f t="shared" si="15"/>
        <v>600.2641051330553</v>
      </c>
      <c r="K68" s="30">
        <f t="shared" si="15"/>
        <v>642.28259249236919</v>
      </c>
      <c r="L68" s="30">
        <f t="shared" si="15"/>
        <v>687.24237396683509</v>
      </c>
      <c r="M68" s="30">
        <f t="shared" si="15"/>
        <v>735.34934014451358</v>
      </c>
      <c r="N68" s="30">
        <f t="shared" si="15"/>
        <v>786.82379395462954</v>
      </c>
      <c r="O68" s="30">
        <f t="shared" si="15"/>
        <v>841.90145953145361</v>
      </c>
      <c r="P68" s="30">
        <f t="shared" si="15"/>
        <v>900.83456169865542</v>
      </c>
      <c r="Q68" s="30">
        <f t="shared" si="15"/>
        <v>963.8929810175614</v>
      </c>
      <c r="R68" s="30">
        <f t="shared" si="15"/>
        <v>1031.3654896887908</v>
      </c>
      <c r="S68" s="30">
        <f t="shared" si="15"/>
        <v>1103.5610739670062</v>
      </c>
      <c r="T68" s="30">
        <f t="shared" si="15"/>
        <v>1180.8103491446968</v>
      </c>
      <c r="U68" s="30">
        <f t="shared" si="15"/>
        <v>1263.4670735848256</v>
      </c>
      <c r="V68" s="30">
        <f t="shared" si="14"/>
        <v>1351.9097687357635</v>
      </c>
      <c r="W68" s="30">
        <f t="shared" si="14"/>
        <v>1446.543452547267</v>
      </c>
      <c r="X68" s="30">
        <f t="shared" si="14"/>
        <v>1547.8014942255757</v>
      </c>
      <c r="Y68" s="30">
        <f t="shared" ref="Y68:Y85" si="16">SUM(E68:S68)*(1/($S$2-$E$2))</f>
        <v>768.19422259662861</v>
      </c>
      <c r="Z68" s="30">
        <f t="shared" ref="Z68:Z85" si="17">SUM(E68:X68)*(1/($X$2-$E$2))</f>
        <v>923.43427655741709</v>
      </c>
    </row>
    <row r="69" spans="2:26">
      <c r="B69" t="s">
        <v>439</v>
      </c>
      <c r="C69">
        <v>334.07998700000002</v>
      </c>
      <c r="D69">
        <v>7.0000000000000007E-2</v>
      </c>
      <c r="E69" s="30">
        <f t="shared" si="13"/>
        <v>334.07998700000002</v>
      </c>
      <c r="F69" s="30">
        <f t="shared" si="15"/>
        <v>357.46558609000004</v>
      </c>
      <c r="G69" s="30">
        <f t="shared" si="15"/>
        <v>382.48817711630005</v>
      </c>
      <c r="H69" s="30">
        <f t="shared" si="15"/>
        <v>409.2623495144411</v>
      </c>
      <c r="I69" s="30">
        <f t="shared" si="15"/>
        <v>437.91071398045199</v>
      </c>
      <c r="J69" s="30">
        <f t="shared" si="15"/>
        <v>468.56446395908364</v>
      </c>
      <c r="K69" s="30">
        <f t="shared" si="15"/>
        <v>501.3639764362195</v>
      </c>
      <c r="L69" s="30">
        <f t="shared" si="15"/>
        <v>536.45945478675492</v>
      </c>
      <c r="M69" s="30">
        <f t="shared" si="15"/>
        <v>574.01161662182778</v>
      </c>
      <c r="N69" s="30">
        <f t="shared" si="15"/>
        <v>614.19242978535578</v>
      </c>
      <c r="O69" s="30">
        <f t="shared" si="15"/>
        <v>657.18589987033067</v>
      </c>
      <c r="P69" s="30">
        <f t="shared" si="15"/>
        <v>703.18891286125381</v>
      </c>
      <c r="Q69" s="30">
        <f t="shared" si="15"/>
        <v>752.41213676154166</v>
      </c>
      <c r="R69" s="30">
        <f t="shared" si="15"/>
        <v>805.08098633484963</v>
      </c>
      <c r="S69" s="30">
        <f t="shared" si="15"/>
        <v>861.43665537828917</v>
      </c>
      <c r="T69" s="30">
        <f t="shared" si="15"/>
        <v>921.73722125476945</v>
      </c>
      <c r="U69" s="30">
        <f t="shared" si="15"/>
        <v>986.25882674260333</v>
      </c>
      <c r="V69" s="30">
        <f t="shared" si="14"/>
        <v>1055.2969446145855</v>
      </c>
      <c r="W69" s="30">
        <f t="shared" si="14"/>
        <v>1129.1677307376067</v>
      </c>
      <c r="X69" s="30">
        <f t="shared" si="14"/>
        <v>1208.2094718892392</v>
      </c>
      <c r="Y69" s="30">
        <f t="shared" si="16"/>
        <v>599.65023903547853</v>
      </c>
      <c r="Z69" s="30">
        <f t="shared" si="17"/>
        <v>720.83018640713169</v>
      </c>
    </row>
    <row r="70" spans="2:26">
      <c r="B70" t="s">
        <v>527</v>
      </c>
      <c r="C70">
        <v>0</v>
      </c>
      <c r="D70">
        <v>7.0000000000000007E-2</v>
      </c>
      <c r="E70" s="30">
        <f t="shared" si="13"/>
        <v>0</v>
      </c>
      <c r="F70" s="30">
        <f t="shared" si="15"/>
        <v>0</v>
      </c>
      <c r="G70" s="30">
        <f t="shared" si="15"/>
        <v>0</v>
      </c>
      <c r="H70" s="30">
        <f t="shared" si="15"/>
        <v>0</v>
      </c>
      <c r="I70" s="30">
        <f t="shared" si="15"/>
        <v>0</v>
      </c>
      <c r="J70" s="30">
        <f t="shared" si="15"/>
        <v>0</v>
      </c>
      <c r="K70" s="30">
        <f t="shared" si="15"/>
        <v>0</v>
      </c>
      <c r="L70" s="30">
        <f t="shared" si="15"/>
        <v>0</v>
      </c>
      <c r="M70" s="30">
        <f t="shared" si="15"/>
        <v>0</v>
      </c>
      <c r="N70" s="30">
        <f t="shared" si="15"/>
        <v>0</v>
      </c>
      <c r="O70" s="30">
        <f t="shared" si="15"/>
        <v>0</v>
      </c>
      <c r="P70" s="30">
        <f t="shared" si="15"/>
        <v>0</v>
      </c>
      <c r="Q70" s="30">
        <f t="shared" si="15"/>
        <v>0</v>
      </c>
      <c r="R70" s="30">
        <f t="shared" si="15"/>
        <v>0</v>
      </c>
      <c r="S70" s="30">
        <f t="shared" si="15"/>
        <v>0</v>
      </c>
      <c r="T70" s="30">
        <f t="shared" si="15"/>
        <v>0</v>
      </c>
      <c r="U70" s="30">
        <f t="shared" si="15"/>
        <v>0</v>
      </c>
      <c r="V70" s="30">
        <f t="shared" si="14"/>
        <v>0</v>
      </c>
      <c r="W70" s="30">
        <f t="shared" si="14"/>
        <v>0</v>
      </c>
      <c r="X70" s="30">
        <f t="shared" si="14"/>
        <v>0</v>
      </c>
      <c r="Y70" s="30">
        <f t="shared" si="16"/>
        <v>0</v>
      </c>
      <c r="Z70" s="30">
        <f t="shared" si="17"/>
        <v>0</v>
      </c>
    </row>
    <row r="71" spans="2:26">
      <c r="B71" t="s">
        <v>273</v>
      </c>
      <c r="C71">
        <v>234.96000699999999</v>
      </c>
      <c r="D71">
        <v>7.0000000000000007E-2</v>
      </c>
      <c r="E71" s="30">
        <f t="shared" si="13"/>
        <v>234.96000699999999</v>
      </c>
      <c r="F71" s="30">
        <f t="shared" si="15"/>
        <v>251.40720748999999</v>
      </c>
      <c r="G71" s="30">
        <f t="shared" si="15"/>
        <v>269.0057120143</v>
      </c>
      <c r="H71" s="30">
        <f t="shared" si="15"/>
        <v>287.836111855301</v>
      </c>
      <c r="I71" s="30">
        <f t="shared" si="15"/>
        <v>307.98463968517211</v>
      </c>
      <c r="J71" s="30">
        <f t="shared" si="15"/>
        <v>329.5435644631342</v>
      </c>
      <c r="K71" s="30">
        <f t="shared" si="15"/>
        <v>352.61161397555361</v>
      </c>
      <c r="L71" s="30">
        <f t="shared" si="15"/>
        <v>377.29442695384239</v>
      </c>
      <c r="M71" s="30">
        <f t="shared" si="15"/>
        <v>403.7050368406114</v>
      </c>
      <c r="N71" s="30">
        <f t="shared" si="15"/>
        <v>431.96438941945422</v>
      </c>
      <c r="O71" s="30">
        <f t="shared" si="15"/>
        <v>462.20189667881607</v>
      </c>
      <c r="P71" s="30">
        <f t="shared" si="15"/>
        <v>494.55602944633324</v>
      </c>
      <c r="Q71" s="30">
        <f t="shared" si="15"/>
        <v>529.17495150757657</v>
      </c>
      <c r="R71" s="30">
        <f t="shared" si="15"/>
        <v>566.21719811310697</v>
      </c>
      <c r="S71" s="30">
        <f t="shared" si="15"/>
        <v>605.85240198102451</v>
      </c>
      <c r="T71" s="30">
        <f t="shared" si="15"/>
        <v>648.26207011969632</v>
      </c>
      <c r="U71" s="30">
        <f t="shared" si="15"/>
        <v>693.64041502807515</v>
      </c>
      <c r="V71" s="30">
        <f t="shared" si="14"/>
        <v>742.19524408004042</v>
      </c>
      <c r="W71" s="30">
        <f t="shared" si="14"/>
        <v>794.14891116564331</v>
      </c>
      <c r="X71" s="30">
        <f t="shared" si="14"/>
        <v>849.73933494723838</v>
      </c>
      <c r="Y71" s="30">
        <f t="shared" si="16"/>
        <v>421.73679910173041</v>
      </c>
      <c r="Z71" s="30">
        <f t="shared" si="17"/>
        <v>506.96321909289048</v>
      </c>
    </row>
    <row r="72" spans="2:26">
      <c r="B72" t="s">
        <v>140</v>
      </c>
      <c r="C72">
        <v>681</v>
      </c>
      <c r="D72">
        <v>7.0000000000000007E-2</v>
      </c>
      <c r="E72" s="30">
        <f t="shared" si="13"/>
        <v>681</v>
      </c>
      <c r="F72" s="30">
        <f t="shared" si="15"/>
        <v>728.67000000000007</v>
      </c>
      <c r="G72" s="30">
        <f t="shared" si="15"/>
        <v>779.67690000000016</v>
      </c>
      <c r="H72" s="30">
        <f t="shared" si="15"/>
        <v>834.25428300000021</v>
      </c>
      <c r="I72" s="30">
        <f t="shared" si="15"/>
        <v>892.65208281000025</v>
      </c>
      <c r="J72" s="30">
        <f t="shared" si="15"/>
        <v>955.13772860670031</v>
      </c>
      <c r="K72" s="30">
        <f t="shared" si="15"/>
        <v>1021.9973696091694</v>
      </c>
      <c r="L72" s="30">
        <f t="shared" si="15"/>
        <v>1093.5371854818113</v>
      </c>
      <c r="M72" s="30">
        <f t="shared" si="15"/>
        <v>1170.0847884655382</v>
      </c>
      <c r="N72" s="30">
        <f t="shared" si="15"/>
        <v>1251.9907236581259</v>
      </c>
      <c r="O72" s="30">
        <f t="shared" si="15"/>
        <v>1339.6300743141949</v>
      </c>
      <c r="P72" s="30">
        <f t="shared" si="15"/>
        <v>1433.4041795161886</v>
      </c>
      <c r="Q72" s="30">
        <f t="shared" si="15"/>
        <v>1533.7424720823219</v>
      </c>
      <c r="R72" s="30">
        <f t="shared" si="15"/>
        <v>1641.1044451280845</v>
      </c>
      <c r="S72" s="30">
        <f t="shared" si="15"/>
        <v>1755.9817562870505</v>
      </c>
      <c r="T72" s="30">
        <f t="shared" si="15"/>
        <v>1878.9004792271442</v>
      </c>
      <c r="U72" s="30">
        <f t="shared" si="15"/>
        <v>2010.4235127730444</v>
      </c>
      <c r="V72" s="30">
        <f t="shared" si="14"/>
        <v>2151.1531586671576</v>
      </c>
      <c r="W72" s="30">
        <f t="shared" si="14"/>
        <v>2301.7338797738589</v>
      </c>
      <c r="X72" s="30">
        <f t="shared" si="14"/>
        <v>2462.8552513580294</v>
      </c>
      <c r="Y72" s="30">
        <f t="shared" si="16"/>
        <v>1222.3474277827991</v>
      </c>
      <c r="Z72" s="30">
        <f t="shared" si="17"/>
        <v>1469.3647510925484</v>
      </c>
    </row>
    <row r="73" spans="2:26">
      <c r="B73" t="s">
        <v>485</v>
      </c>
      <c r="C73">
        <v>0</v>
      </c>
      <c r="D73">
        <v>7.0000000000000007E-2</v>
      </c>
      <c r="E73" s="30">
        <f t="shared" si="13"/>
        <v>0</v>
      </c>
      <c r="F73" s="30">
        <f t="shared" si="15"/>
        <v>0</v>
      </c>
      <c r="G73" s="30">
        <f t="shared" si="15"/>
        <v>0</v>
      </c>
      <c r="H73" s="30">
        <f t="shared" si="15"/>
        <v>0</v>
      </c>
      <c r="I73" s="30">
        <f t="shared" si="15"/>
        <v>0</v>
      </c>
      <c r="J73" s="30">
        <f t="shared" si="15"/>
        <v>0</v>
      </c>
      <c r="K73" s="30">
        <f t="shared" si="15"/>
        <v>0</v>
      </c>
      <c r="L73" s="30">
        <f t="shared" si="15"/>
        <v>0</v>
      </c>
      <c r="M73" s="30">
        <f t="shared" si="15"/>
        <v>0</v>
      </c>
      <c r="N73" s="30">
        <f t="shared" si="15"/>
        <v>0</v>
      </c>
      <c r="O73" s="30">
        <f t="shared" si="15"/>
        <v>0</v>
      </c>
      <c r="P73" s="30">
        <f t="shared" si="15"/>
        <v>0</v>
      </c>
      <c r="Q73" s="30">
        <f t="shared" si="15"/>
        <v>0</v>
      </c>
      <c r="R73" s="30">
        <f t="shared" si="15"/>
        <v>0</v>
      </c>
      <c r="S73" s="30">
        <f t="shared" si="15"/>
        <v>0</v>
      </c>
      <c r="T73" s="30">
        <f t="shared" si="15"/>
        <v>0</v>
      </c>
      <c r="U73" s="30">
        <f t="shared" si="15"/>
        <v>0</v>
      </c>
      <c r="V73" s="30">
        <f t="shared" si="14"/>
        <v>0</v>
      </c>
      <c r="W73" s="30">
        <f t="shared" si="14"/>
        <v>0</v>
      </c>
      <c r="X73" s="30">
        <f t="shared" si="14"/>
        <v>0</v>
      </c>
      <c r="Y73" s="30">
        <f t="shared" si="16"/>
        <v>0</v>
      </c>
      <c r="Z73" s="30">
        <f t="shared" si="17"/>
        <v>0</v>
      </c>
    </row>
    <row r="74" spans="2:26">
      <c r="B74" t="s">
        <v>365</v>
      </c>
      <c r="C74">
        <v>849.90002400000003</v>
      </c>
      <c r="D74">
        <v>7.0000000000000007E-2</v>
      </c>
      <c r="E74" s="30">
        <f t="shared" si="13"/>
        <v>849.90002400000003</v>
      </c>
      <c r="F74" s="30">
        <f t="shared" si="15"/>
        <v>909.39302568000005</v>
      </c>
      <c r="G74" s="30">
        <f t="shared" si="15"/>
        <v>973.05053747760007</v>
      </c>
      <c r="H74" s="30">
        <f t="shared" si="15"/>
        <v>1041.164075101032</v>
      </c>
      <c r="I74" s="30">
        <f t="shared" si="15"/>
        <v>1114.0455603581042</v>
      </c>
      <c r="J74" s="30">
        <f t="shared" si="15"/>
        <v>1192.0287495831717</v>
      </c>
      <c r="K74" s="30">
        <f t="shared" si="15"/>
        <v>1275.4707620539939</v>
      </c>
      <c r="L74" s="30">
        <f t="shared" si="15"/>
        <v>1364.7537153977735</v>
      </c>
      <c r="M74" s="30">
        <f t="shared" si="15"/>
        <v>1460.2864754756176</v>
      </c>
      <c r="N74" s="30">
        <f t="shared" si="15"/>
        <v>1562.5065287589109</v>
      </c>
      <c r="O74" s="30">
        <f t="shared" si="15"/>
        <v>1671.8819857720348</v>
      </c>
      <c r="P74" s="30">
        <f t="shared" si="15"/>
        <v>1788.9137247760773</v>
      </c>
      <c r="Q74" s="30">
        <f t="shared" si="15"/>
        <v>1914.1376855104029</v>
      </c>
      <c r="R74" s="30">
        <f t="shared" si="15"/>
        <v>2048.1273234961313</v>
      </c>
      <c r="S74" s="30">
        <f t="shared" si="15"/>
        <v>2191.4962361408607</v>
      </c>
      <c r="T74" s="30">
        <f t="shared" si="15"/>
        <v>2344.9009726707209</v>
      </c>
      <c r="U74" s="30">
        <f t="shared" si="15"/>
        <v>2509.0440407576716</v>
      </c>
      <c r="V74" s="30">
        <f t="shared" si="14"/>
        <v>2684.6771236107088</v>
      </c>
      <c r="W74" s="30">
        <f t="shared" si="14"/>
        <v>2872.6045222634584</v>
      </c>
      <c r="X74" s="30">
        <f t="shared" si="14"/>
        <v>3073.6868388219009</v>
      </c>
      <c r="Y74" s="30">
        <f t="shared" si="16"/>
        <v>1525.5111721129792</v>
      </c>
      <c r="Z74" s="30">
        <f t="shared" si="17"/>
        <v>1833.7931530371668</v>
      </c>
    </row>
    <row r="75" spans="2:26">
      <c r="B75" t="s">
        <v>524</v>
      </c>
      <c r="C75">
        <v>0</v>
      </c>
      <c r="D75">
        <v>7.0000000000000007E-2</v>
      </c>
      <c r="E75" s="30">
        <f t="shared" si="13"/>
        <v>0</v>
      </c>
      <c r="F75" s="30">
        <f t="shared" si="15"/>
        <v>0</v>
      </c>
      <c r="G75" s="30">
        <f t="shared" si="15"/>
        <v>0</v>
      </c>
      <c r="H75" s="30">
        <f t="shared" si="15"/>
        <v>0</v>
      </c>
      <c r="I75" s="30">
        <f t="shared" si="15"/>
        <v>0</v>
      </c>
      <c r="J75" s="30">
        <f t="shared" si="15"/>
        <v>0</v>
      </c>
      <c r="K75" s="30">
        <f t="shared" si="15"/>
        <v>0</v>
      </c>
      <c r="L75" s="30">
        <f t="shared" si="15"/>
        <v>0</v>
      </c>
      <c r="M75" s="30">
        <f t="shared" si="15"/>
        <v>0</v>
      </c>
      <c r="N75" s="30">
        <f t="shared" si="15"/>
        <v>0</v>
      </c>
      <c r="O75" s="30">
        <f t="shared" si="15"/>
        <v>0</v>
      </c>
      <c r="P75" s="30">
        <f t="shared" si="15"/>
        <v>0</v>
      </c>
      <c r="Q75" s="30">
        <f t="shared" si="15"/>
        <v>0</v>
      </c>
      <c r="R75" s="30">
        <f t="shared" si="15"/>
        <v>0</v>
      </c>
      <c r="S75" s="30">
        <f t="shared" si="15"/>
        <v>0</v>
      </c>
      <c r="T75" s="30">
        <f t="shared" si="15"/>
        <v>0</v>
      </c>
      <c r="U75" s="30">
        <f t="shared" si="15"/>
        <v>0</v>
      </c>
      <c r="V75" s="30">
        <f t="shared" si="14"/>
        <v>0</v>
      </c>
      <c r="W75" s="30">
        <f t="shared" si="14"/>
        <v>0</v>
      </c>
      <c r="X75" s="30">
        <f t="shared" si="14"/>
        <v>0</v>
      </c>
      <c r="Y75" s="30">
        <f t="shared" si="16"/>
        <v>0</v>
      </c>
      <c r="Z75" s="30">
        <f t="shared" si="17"/>
        <v>0</v>
      </c>
    </row>
    <row r="76" spans="2:26">
      <c r="B76" t="s">
        <v>256</v>
      </c>
      <c r="C76">
        <v>829.20001200000002</v>
      </c>
      <c r="D76">
        <v>7.0000000000000007E-2</v>
      </c>
      <c r="E76" s="30">
        <f t="shared" si="13"/>
        <v>829.20001200000002</v>
      </c>
      <c r="F76" s="30">
        <f t="shared" si="15"/>
        <v>887.2440128400001</v>
      </c>
      <c r="G76" s="30">
        <f t="shared" si="15"/>
        <v>949.35109373880016</v>
      </c>
      <c r="H76" s="30">
        <f t="shared" si="15"/>
        <v>1015.8056703005162</v>
      </c>
      <c r="I76" s="30">
        <f t="shared" si="15"/>
        <v>1086.9120672215524</v>
      </c>
      <c r="J76" s="30">
        <f t="shared" si="15"/>
        <v>1162.9959119270611</v>
      </c>
      <c r="K76" s="30">
        <f t="shared" si="15"/>
        <v>1244.4056257619554</v>
      </c>
      <c r="L76" s="30">
        <f t="shared" si="15"/>
        <v>1331.5140195652923</v>
      </c>
      <c r="M76" s="30">
        <f t="shared" si="15"/>
        <v>1424.7200009348628</v>
      </c>
      <c r="N76" s="30">
        <f t="shared" si="15"/>
        <v>1524.4504010003034</v>
      </c>
      <c r="O76" s="30">
        <f t="shared" si="15"/>
        <v>1631.1619290703247</v>
      </c>
      <c r="P76" s="30">
        <f t="shared" si="15"/>
        <v>1745.3432641052475</v>
      </c>
      <c r="Q76" s="30">
        <f t="shared" si="15"/>
        <v>1867.5172925926149</v>
      </c>
      <c r="R76" s="30">
        <f t="shared" si="15"/>
        <v>1998.243503074098</v>
      </c>
      <c r="S76" s="30">
        <f t="shared" si="15"/>
        <v>2138.1205482892851</v>
      </c>
      <c r="T76" s="30">
        <f t="shared" si="15"/>
        <v>2287.788986669535</v>
      </c>
      <c r="U76" s="30">
        <f t="shared" si="15"/>
        <v>2447.9342157364026</v>
      </c>
      <c r="V76" s="30">
        <f t="shared" si="14"/>
        <v>2619.2896108379509</v>
      </c>
      <c r="W76" s="30">
        <f t="shared" si="14"/>
        <v>2802.6398835966074</v>
      </c>
      <c r="X76" s="30">
        <f t="shared" si="14"/>
        <v>2998.8246754483703</v>
      </c>
      <c r="Y76" s="30">
        <f t="shared" si="16"/>
        <v>1488.3560966015652</v>
      </c>
      <c r="Z76" s="30">
        <f t="shared" si="17"/>
        <v>1789.1296170900409</v>
      </c>
    </row>
    <row r="77" spans="2:26">
      <c r="B77" t="s">
        <v>396</v>
      </c>
      <c r="C77">
        <v>709.67999299999997</v>
      </c>
      <c r="D77">
        <v>7.0000000000000007E-2</v>
      </c>
      <c r="E77" s="30">
        <f t="shared" si="13"/>
        <v>709.67999299999997</v>
      </c>
      <c r="F77" s="30">
        <f t="shared" si="15"/>
        <v>759.35759251000002</v>
      </c>
      <c r="G77" s="30">
        <f t="shared" si="15"/>
        <v>812.51262398570009</v>
      </c>
      <c r="H77" s="30">
        <f t="shared" si="15"/>
        <v>869.38850766469909</v>
      </c>
      <c r="I77" s="30">
        <f t="shared" si="15"/>
        <v>930.24570320122803</v>
      </c>
      <c r="J77" s="30">
        <f t="shared" si="15"/>
        <v>995.36290242531402</v>
      </c>
      <c r="K77" s="30">
        <f t="shared" si="15"/>
        <v>1065.0383055950861</v>
      </c>
      <c r="L77" s="30">
        <f t="shared" si="15"/>
        <v>1139.5909869867421</v>
      </c>
      <c r="M77" s="30">
        <f t="shared" si="15"/>
        <v>1219.3623560758142</v>
      </c>
      <c r="N77" s="30">
        <f t="shared" si="15"/>
        <v>1304.7177210011212</v>
      </c>
      <c r="O77" s="30">
        <f t="shared" si="15"/>
        <v>1396.0479614711996</v>
      </c>
      <c r="P77" s="30">
        <f t="shared" si="15"/>
        <v>1493.7713187741838</v>
      </c>
      <c r="Q77" s="30">
        <f t="shared" si="15"/>
        <v>1598.3353110883768</v>
      </c>
      <c r="R77" s="30">
        <f t="shared" si="15"/>
        <v>1710.2187828645633</v>
      </c>
      <c r="S77" s="30">
        <f t="shared" si="15"/>
        <v>1829.9340976650828</v>
      </c>
      <c r="T77" s="30">
        <f t="shared" si="15"/>
        <v>1958.0294845016388</v>
      </c>
      <c r="U77" s="30">
        <f t="shared" si="15"/>
        <v>2095.0915484167535</v>
      </c>
      <c r="V77" s="30">
        <f t="shared" si="14"/>
        <v>2241.7479568059266</v>
      </c>
      <c r="W77" s="30">
        <f t="shared" si="14"/>
        <v>2398.6703137823415</v>
      </c>
      <c r="X77" s="30">
        <f t="shared" si="14"/>
        <v>2566.5772357471055</v>
      </c>
      <c r="Y77" s="30">
        <f t="shared" si="16"/>
        <v>1273.8260117363652</v>
      </c>
      <c r="Z77" s="30">
        <f t="shared" si="17"/>
        <v>1531.246352819099</v>
      </c>
    </row>
    <row r="78" spans="2:26">
      <c r="B78" t="s">
        <v>312</v>
      </c>
      <c r="C78">
        <v>336</v>
      </c>
      <c r="D78">
        <v>7.0000000000000007E-2</v>
      </c>
      <c r="E78" s="30">
        <f t="shared" si="13"/>
        <v>336</v>
      </c>
      <c r="F78" s="30">
        <f t="shared" si="15"/>
        <v>359.52000000000004</v>
      </c>
      <c r="G78" s="30">
        <f t="shared" si="15"/>
        <v>384.68640000000005</v>
      </c>
      <c r="H78" s="30">
        <f t="shared" si="15"/>
        <v>411.6144480000001</v>
      </c>
      <c r="I78" s="30">
        <f t="shared" si="15"/>
        <v>440.42745936000011</v>
      </c>
      <c r="J78" s="30">
        <f t="shared" si="15"/>
        <v>471.25738151520017</v>
      </c>
      <c r="K78" s="30">
        <f t="shared" si="15"/>
        <v>504.24539822126422</v>
      </c>
      <c r="L78" s="30">
        <f t="shared" si="15"/>
        <v>539.54257609675278</v>
      </c>
      <c r="M78" s="30">
        <f t="shared" si="15"/>
        <v>577.31055642352555</v>
      </c>
      <c r="N78" s="30">
        <f t="shared" si="15"/>
        <v>617.72229537317241</v>
      </c>
      <c r="O78" s="30">
        <f t="shared" si="15"/>
        <v>660.96285604929449</v>
      </c>
      <c r="P78" s="30">
        <f t="shared" si="15"/>
        <v>707.23025597274511</v>
      </c>
      <c r="Q78" s="30">
        <f t="shared" si="15"/>
        <v>756.73637389083729</v>
      </c>
      <c r="R78" s="30">
        <f t="shared" si="15"/>
        <v>809.70792006319596</v>
      </c>
      <c r="S78" s="30">
        <f t="shared" si="15"/>
        <v>866.38747446761977</v>
      </c>
      <c r="T78" s="30">
        <f t="shared" si="15"/>
        <v>927.03459768035316</v>
      </c>
      <c r="U78" s="30">
        <f t="shared" si="15"/>
        <v>991.9270195179779</v>
      </c>
      <c r="V78" s="30">
        <f t="shared" si="14"/>
        <v>1061.3619108842365</v>
      </c>
      <c r="W78" s="30">
        <f t="shared" si="14"/>
        <v>1135.6572446461332</v>
      </c>
      <c r="X78" s="30">
        <f t="shared" si="14"/>
        <v>1215.1532517713626</v>
      </c>
      <c r="Y78" s="30">
        <f t="shared" si="16"/>
        <v>603.09652824525767</v>
      </c>
      <c r="Z78" s="30">
        <f t="shared" si="17"/>
        <v>724.9729168386142</v>
      </c>
    </row>
    <row r="79" spans="2:26">
      <c r="B79" t="s">
        <v>89</v>
      </c>
      <c r="C79">
        <v>832.48999000000003</v>
      </c>
      <c r="D79">
        <v>7.0000000000000007E-2</v>
      </c>
      <c r="E79" s="30">
        <f t="shared" si="13"/>
        <v>832.48999000000003</v>
      </c>
      <c r="F79" s="30">
        <f t="shared" si="15"/>
        <v>890.76428930000009</v>
      </c>
      <c r="G79" s="30">
        <f t="shared" si="15"/>
        <v>953.1177895510001</v>
      </c>
      <c r="H79" s="30">
        <f t="shared" si="15"/>
        <v>1019.8360348195702</v>
      </c>
      <c r="I79" s="30">
        <f t="shared" si="15"/>
        <v>1091.2245572569402</v>
      </c>
      <c r="J79" s="30">
        <f t="shared" si="15"/>
        <v>1167.6102762649261</v>
      </c>
      <c r="K79" s="30">
        <f t="shared" si="15"/>
        <v>1249.3429956034711</v>
      </c>
      <c r="L79" s="30">
        <f t="shared" si="15"/>
        <v>1336.7970052957141</v>
      </c>
      <c r="M79" s="30">
        <f t="shared" si="15"/>
        <v>1430.3727956664143</v>
      </c>
      <c r="N79" s="30">
        <f t="shared" si="15"/>
        <v>1530.4988913630634</v>
      </c>
      <c r="O79" s="30">
        <f t="shared" si="15"/>
        <v>1637.633813758478</v>
      </c>
      <c r="P79" s="30">
        <f t="shared" si="15"/>
        <v>1752.2681807215715</v>
      </c>
      <c r="Q79" s="30">
        <f t="shared" si="15"/>
        <v>1874.9269533720817</v>
      </c>
      <c r="R79" s="30">
        <f t="shared" si="15"/>
        <v>2006.1718401081275</v>
      </c>
      <c r="S79" s="30">
        <f t="shared" si="15"/>
        <v>2146.6038689156967</v>
      </c>
      <c r="T79" s="30">
        <f t="shared" si="15"/>
        <v>2296.8661397397955</v>
      </c>
      <c r="U79" s="30">
        <f t="shared" si="15"/>
        <v>2457.6467695215815</v>
      </c>
      <c r="V79" s="30">
        <f t="shared" si="14"/>
        <v>2629.6820433880926</v>
      </c>
      <c r="W79" s="30">
        <f t="shared" si="14"/>
        <v>2813.7597864252593</v>
      </c>
      <c r="X79" s="30">
        <f t="shared" si="14"/>
        <v>3010.7229714750279</v>
      </c>
      <c r="Y79" s="30">
        <f t="shared" si="16"/>
        <v>1494.2613772855038</v>
      </c>
      <c r="Z79" s="30">
        <f t="shared" si="17"/>
        <v>1796.2282627656216</v>
      </c>
    </row>
    <row r="80" spans="2:26">
      <c r="B80" t="s">
        <v>503</v>
      </c>
      <c r="C80">
        <v>0</v>
      </c>
      <c r="D80">
        <v>7.0000000000000007E-2</v>
      </c>
      <c r="E80" s="30">
        <f t="shared" si="13"/>
        <v>0</v>
      </c>
      <c r="F80" s="30">
        <f t="shared" si="15"/>
        <v>0</v>
      </c>
      <c r="G80" s="30">
        <f t="shared" si="15"/>
        <v>0</v>
      </c>
      <c r="H80" s="30">
        <f t="shared" si="15"/>
        <v>0</v>
      </c>
      <c r="I80" s="30">
        <f t="shared" si="15"/>
        <v>0</v>
      </c>
      <c r="J80" s="30">
        <f t="shared" si="15"/>
        <v>0</v>
      </c>
      <c r="K80" s="30">
        <f t="shared" si="15"/>
        <v>0</v>
      </c>
      <c r="L80" s="30">
        <f t="shared" si="15"/>
        <v>0</v>
      </c>
      <c r="M80" s="30">
        <f t="shared" si="15"/>
        <v>0</v>
      </c>
      <c r="N80" s="30">
        <f t="shared" si="15"/>
        <v>0</v>
      </c>
      <c r="O80" s="30">
        <f t="shared" si="15"/>
        <v>0</v>
      </c>
      <c r="P80" s="30">
        <f t="shared" si="15"/>
        <v>0</v>
      </c>
      <c r="Q80" s="30">
        <f t="shared" si="15"/>
        <v>0</v>
      </c>
      <c r="R80" s="30">
        <f t="shared" si="15"/>
        <v>0</v>
      </c>
      <c r="S80" s="30">
        <f t="shared" si="15"/>
        <v>0</v>
      </c>
      <c r="T80" s="30">
        <f t="shared" si="15"/>
        <v>0</v>
      </c>
      <c r="U80" s="30">
        <f t="shared" si="15"/>
        <v>0</v>
      </c>
      <c r="V80" s="30">
        <f t="shared" si="14"/>
        <v>0</v>
      </c>
      <c r="W80" s="30">
        <f t="shared" si="14"/>
        <v>0</v>
      </c>
      <c r="X80" s="30">
        <f t="shared" si="14"/>
        <v>0</v>
      </c>
      <c r="Y80" s="30">
        <f t="shared" si="16"/>
        <v>0</v>
      </c>
      <c r="Z80" s="30">
        <f t="shared" si="17"/>
        <v>0</v>
      </c>
    </row>
    <row r="81" spans="2:26">
      <c r="B81" t="s">
        <v>568</v>
      </c>
      <c r="C81">
        <v>0</v>
      </c>
      <c r="D81">
        <v>7.0000000000000007E-2</v>
      </c>
      <c r="E81" s="30">
        <f t="shared" si="13"/>
        <v>0</v>
      </c>
      <c r="F81" s="30">
        <f t="shared" si="15"/>
        <v>0</v>
      </c>
      <c r="G81" s="30">
        <f t="shared" si="15"/>
        <v>0</v>
      </c>
      <c r="H81" s="30">
        <f t="shared" si="15"/>
        <v>0</v>
      </c>
      <c r="I81" s="30">
        <f t="shared" si="15"/>
        <v>0</v>
      </c>
      <c r="J81" s="30">
        <f t="shared" si="15"/>
        <v>0</v>
      </c>
      <c r="K81" s="30">
        <f t="shared" si="15"/>
        <v>0</v>
      </c>
      <c r="L81" s="30">
        <f t="shared" si="15"/>
        <v>0</v>
      </c>
      <c r="M81" s="30">
        <f t="shared" si="15"/>
        <v>0</v>
      </c>
      <c r="N81" s="30">
        <f t="shared" si="15"/>
        <v>0</v>
      </c>
      <c r="O81" s="30">
        <f t="shared" si="15"/>
        <v>0</v>
      </c>
      <c r="P81" s="30">
        <f t="shared" si="15"/>
        <v>0</v>
      </c>
      <c r="Q81" s="30">
        <f t="shared" si="15"/>
        <v>0</v>
      </c>
      <c r="R81" s="30">
        <f t="shared" si="15"/>
        <v>0</v>
      </c>
      <c r="S81" s="30">
        <f t="shared" si="15"/>
        <v>0</v>
      </c>
      <c r="T81" s="30">
        <f t="shared" si="15"/>
        <v>0</v>
      </c>
      <c r="U81" s="30">
        <f t="shared" si="15"/>
        <v>0</v>
      </c>
      <c r="V81" s="30">
        <f t="shared" si="14"/>
        <v>0</v>
      </c>
      <c r="W81" s="30">
        <f t="shared" si="14"/>
        <v>0</v>
      </c>
      <c r="X81" s="30">
        <f t="shared" si="14"/>
        <v>0</v>
      </c>
      <c r="Y81" s="30">
        <f t="shared" si="16"/>
        <v>0</v>
      </c>
      <c r="Z81" s="30">
        <f t="shared" si="17"/>
        <v>0</v>
      </c>
    </row>
    <row r="82" spans="2:26">
      <c r="B82" t="s">
        <v>201</v>
      </c>
      <c r="C82">
        <v>1017</v>
      </c>
      <c r="D82">
        <v>7.0000000000000007E-2</v>
      </c>
      <c r="E82" s="30">
        <f t="shared" si="13"/>
        <v>1017</v>
      </c>
      <c r="F82" s="30">
        <f t="shared" si="15"/>
        <v>1088.19</v>
      </c>
      <c r="G82" s="30">
        <f t="shared" si="15"/>
        <v>1164.3633000000002</v>
      </c>
      <c r="H82" s="30">
        <f t="shared" si="15"/>
        <v>1245.8687310000003</v>
      </c>
      <c r="I82" s="30">
        <f t="shared" si="15"/>
        <v>1333.0795421700004</v>
      </c>
      <c r="J82" s="30">
        <f t="shared" si="15"/>
        <v>1426.3951101219006</v>
      </c>
      <c r="K82" s="30">
        <f t="shared" si="15"/>
        <v>1526.2427678304339</v>
      </c>
      <c r="L82" s="30">
        <f t="shared" si="15"/>
        <v>1633.0797615785643</v>
      </c>
      <c r="M82" s="30">
        <f t="shared" si="15"/>
        <v>1747.3953448890638</v>
      </c>
      <c r="N82" s="30">
        <f t="shared" si="15"/>
        <v>1869.7130190312985</v>
      </c>
      <c r="O82" s="30">
        <f t="shared" si="15"/>
        <v>2000.5929303634896</v>
      </c>
      <c r="P82" s="30">
        <f t="shared" si="15"/>
        <v>2140.6344354889338</v>
      </c>
      <c r="Q82" s="30">
        <f t="shared" si="15"/>
        <v>2290.4788459731594</v>
      </c>
      <c r="R82" s="30">
        <f t="shared" si="15"/>
        <v>2450.8123651912806</v>
      </c>
      <c r="S82" s="30">
        <f t="shared" si="15"/>
        <v>2622.3692307546703</v>
      </c>
      <c r="T82" s="30">
        <f t="shared" si="15"/>
        <v>2805.9350769074972</v>
      </c>
      <c r="U82" s="30">
        <f t="shared" si="15"/>
        <v>3002.3505322910223</v>
      </c>
      <c r="V82" s="30">
        <f t="shared" si="14"/>
        <v>3212.5150695513939</v>
      </c>
      <c r="W82" s="30">
        <f t="shared" si="14"/>
        <v>3437.3911244199917</v>
      </c>
      <c r="X82" s="30">
        <f t="shared" si="14"/>
        <v>3678.0085031293911</v>
      </c>
      <c r="Y82" s="30">
        <f t="shared" si="16"/>
        <v>1825.4439560280571</v>
      </c>
      <c r="Z82" s="30">
        <f t="shared" si="17"/>
        <v>2194.3376679311627</v>
      </c>
    </row>
    <row r="83" spans="2:26">
      <c r="B83" t="s">
        <v>563</v>
      </c>
      <c r="C83">
        <v>0</v>
      </c>
      <c r="D83">
        <v>7.0000000000000007E-2</v>
      </c>
      <c r="E83" s="30">
        <f t="shared" si="13"/>
        <v>0</v>
      </c>
      <c r="F83" s="30">
        <f t="shared" si="15"/>
        <v>0</v>
      </c>
      <c r="G83" s="30">
        <f t="shared" si="15"/>
        <v>0</v>
      </c>
      <c r="H83" s="30">
        <f t="shared" si="15"/>
        <v>0</v>
      </c>
      <c r="I83" s="30">
        <f t="shared" si="15"/>
        <v>0</v>
      </c>
      <c r="J83" s="30">
        <f t="shared" si="15"/>
        <v>0</v>
      </c>
      <c r="K83" s="30">
        <f t="shared" si="15"/>
        <v>0</v>
      </c>
      <c r="L83" s="30">
        <f t="shared" si="15"/>
        <v>0</v>
      </c>
      <c r="M83" s="30">
        <f t="shared" si="15"/>
        <v>0</v>
      </c>
      <c r="N83" s="30">
        <f t="shared" si="15"/>
        <v>0</v>
      </c>
      <c r="O83" s="30">
        <f t="shared" si="15"/>
        <v>0</v>
      </c>
      <c r="P83" s="30">
        <f t="shared" si="15"/>
        <v>0</v>
      </c>
      <c r="Q83" s="30">
        <f t="shared" si="15"/>
        <v>0</v>
      </c>
      <c r="R83" s="30">
        <f t="shared" si="15"/>
        <v>0</v>
      </c>
      <c r="S83" s="30">
        <f t="shared" si="15"/>
        <v>0</v>
      </c>
      <c r="T83" s="30">
        <f t="shared" si="15"/>
        <v>0</v>
      </c>
      <c r="U83" s="30">
        <f t="shared" ref="U83:X85" si="18">T83*(1+$D83)</f>
        <v>0</v>
      </c>
      <c r="V83" s="30">
        <f t="shared" si="18"/>
        <v>0</v>
      </c>
      <c r="W83" s="30">
        <f t="shared" si="18"/>
        <v>0</v>
      </c>
      <c r="X83" s="30">
        <f t="shared" si="18"/>
        <v>0</v>
      </c>
      <c r="Y83" s="30">
        <f t="shared" si="16"/>
        <v>0</v>
      </c>
      <c r="Z83" s="30">
        <f t="shared" si="17"/>
        <v>0</v>
      </c>
    </row>
    <row r="84" spans="2:26">
      <c r="B84" t="s">
        <v>258</v>
      </c>
      <c r="C84">
        <v>1658.880005</v>
      </c>
      <c r="D84">
        <v>7.0000000000000007E-2</v>
      </c>
      <c r="E84" s="30">
        <f t="shared" si="13"/>
        <v>1658.880005</v>
      </c>
      <c r="F84" s="30">
        <f t="shared" ref="F84:U85" si="19">E84*(1+$D84)</f>
        <v>1775.0016053500001</v>
      </c>
      <c r="G84" s="30">
        <f t="shared" si="19"/>
        <v>1899.2517177245002</v>
      </c>
      <c r="H84" s="30">
        <f t="shared" si="19"/>
        <v>2032.1993379652154</v>
      </c>
      <c r="I84" s="30">
        <f t="shared" si="19"/>
        <v>2174.4532916227804</v>
      </c>
      <c r="J84" s="30">
        <f t="shared" si="19"/>
        <v>2326.6650220363754</v>
      </c>
      <c r="K84" s="30">
        <f t="shared" si="19"/>
        <v>2489.5315735789218</v>
      </c>
      <c r="L84" s="30">
        <f t="shared" si="19"/>
        <v>2663.7987837294463</v>
      </c>
      <c r="M84" s="30">
        <f t="shared" si="19"/>
        <v>2850.2646985905076</v>
      </c>
      <c r="N84" s="30">
        <f t="shared" si="19"/>
        <v>3049.7832274918433</v>
      </c>
      <c r="O84" s="30">
        <f t="shared" si="19"/>
        <v>3263.2680534162723</v>
      </c>
      <c r="P84" s="30">
        <f t="shared" si="19"/>
        <v>3491.6968171554117</v>
      </c>
      <c r="Q84" s="30">
        <f t="shared" si="19"/>
        <v>3736.1155943562908</v>
      </c>
      <c r="R84" s="30">
        <f t="shared" si="19"/>
        <v>3997.6436859612313</v>
      </c>
      <c r="S84" s="30">
        <f t="shared" si="19"/>
        <v>4277.4787439785177</v>
      </c>
      <c r="T84" s="30">
        <f t="shared" si="19"/>
        <v>4576.9022560570138</v>
      </c>
      <c r="U84" s="30">
        <f t="shared" si="19"/>
        <v>4897.2854139810051</v>
      </c>
      <c r="V84" s="30">
        <f t="shared" si="18"/>
        <v>5240.0953929596762</v>
      </c>
      <c r="W84" s="30">
        <f t="shared" si="18"/>
        <v>5606.9020704668537</v>
      </c>
      <c r="X84" s="30">
        <f t="shared" si="18"/>
        <v>5999.385215399534</v>
      </c>
      <c r="Y84" s="30">
        <f t="shared" si="16"/>
        <v>2977.5737255683789</v>
      </c>
      <c r="Z84" s="30">
        <f t="shared" si="17"/>
        <v>3579.2948687800731</v>
      </c>
    </row>
    <row r="85" spans="2:26">
      <c r="B85" t="s">
        <v>495</v>
      </c>
      <c r="C85">
        <v>0</v>
      </c>
      <c r="D85">
        <v>7.0000000000000007E-2</v>
      </c>
      <c r="E85" s="30">
        <f t="shared" si="13"/>
        <v>0</v>
      </c>
      <c r="F85" s="30">
        <f t="shared" si="19"/>
        <v>0</v>
      </c>
      <c r="G85" s="30">
        <f t="shared" si="19"/>
        <v>0</v>
      </c>
      <c r="H85" s="30">
        <f t="shared" si="19"/>
        <v>0</v>
      </c>
      <c r="I85" s="30">
        <f t="shared" si="19"/>
        <v>0</v>
      </c>
      <c r="J85" s="30">
        <f t="shared" si="19"/>
        <v>0</v>
      </c>
      <c r="K85" s="30">
        <f t="shared" si="19"/>
        <v>0</v>
      </c>
      <c r="L85" s="30">
        <f t="shared" si="19"/>
        <v>0</v>
      </c>
      <c r="M85" s="30">
        <f t="shared" si="19"/>
        <v>0</v>
      </c>
      <c r="N85" s="30">
        <f t="shared" si="19"/>
        <v>0</v>
      </c>
      <c r="O85" s="30">
        <f t="shared" si="19"/>
        <v>0</v>
      </c>
      <c r="P85" s="30">
        <f t="shared" si="19"/>
        <v>0</v>
      </c>
      <c r="Q85" s="30">
        <f t="shared" si="19"/>
        <v>0</v>
      </c>
      <c r="R85" s="30">
        <f t="shared" si="19"/>
        <v>0</v>
      </c>
      <c r="S85" s="30">
        <f t="shared" si="19"/>
        <v>0</v>
      </c>
      <c r="T85" s="30">
        <f t="shared" si="19"/>
        <v>0</v>
      </c>
      <c r="U85" s="30">
        <f t="shared" si="19"/>
        <v>0</v>
      </c>
      <c r="V85" s="30">
        <f t="shared" si="18"/>
        <v>0</v>
      </c>
      <c r="W85" s="30">
        <f t="shared" si="18"/>
        <v>0</v>
      </c>
      <c r="X85" s="30">
        <f t="shared" si="18"/>
        <v>0</v>
      </c>
      <c r="Y85" s="30">
        <f t="shared" si="16"/>
        <v>0</v>
      </c>
      <c r="Z85" s="30">
        <f t="shared" si="17"/>
        <v>0</v>
      </c>
    </row>
    <row r="86" spans="2:26"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6"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6"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6"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6"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6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6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6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6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6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6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5:24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5:24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5:24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5:24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5:24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5:24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5:24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5:24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5:24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5:24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5:24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5:24"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5:24"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5:24"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5:24"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5:24"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5:24"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5:24"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5:24"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5:24"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5:24"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5:24"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5:24"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5:24"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5:24"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5:24"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5:24"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5:24"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5:24"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5:24"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5:24"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5:24"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5:24"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5:24"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5:24"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5:24"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5:24"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5:24"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5:24"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5:24"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5:24"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5:24"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5:24"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5:24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5:24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5:24"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5:24"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5:24"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5:24"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5:24"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5:24"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5:24"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5:24"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5:24"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5:24"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5:24"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5:24"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5:24"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5:24"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5:24"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5:24"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5:24"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5:24"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5:24"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5:24"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5:24"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5:24"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5:24"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5:24"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5:24"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5:24"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5:24"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5:24"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5:24"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5:24"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5:24"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5:24"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5:24"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5:24"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5:24"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5:24"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5:24"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5:24"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5:24"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5:24"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5:24"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5:24"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5:24"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5:24"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5:24"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5:24"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5:24"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5:24"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5:24"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5:24"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5:24"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5:24"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5:24"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5:24"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5:24"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5:24"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5:24"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5:24"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5:24"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5:24"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5:24"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5:24"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5:24"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5:24"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5:24"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5:24"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5:24"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5:24"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5:24"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5:24"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5:24"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5:24"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5:24"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5:24"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5:24"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5:24"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5:24"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5:24"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5:24"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5:24"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5:24"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5:24"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5:24"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5:24"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5:24"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5:24"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5:24"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5:24"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5:24"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5:24"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5:24"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5:24"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5:24"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5:24"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5:24"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5:24"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5:24"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5:24"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5:24"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5:24"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5:24"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5:24"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5:24"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5:24"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5:24"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5:24"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5:24"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5:24"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5:24"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5:24"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5:24"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5:24"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5:24"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5:24"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5:24"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5:24"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5:24"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5:24"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5:24"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5:24"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5:24"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5:24"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5:24"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5:24"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5:24"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5:24"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5:24"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5:24"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5:24"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5:24"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5:24"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5:24"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5:24"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5:24"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5:24"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5:24"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5:24"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5:24"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5:24"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5:24"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5:24"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5:24"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5:24"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5:24"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5:24"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5:24"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5:24"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5:24"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5:24"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5:24"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5:24"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5:24"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5:24"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5:24"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5:24"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5:24"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5:24"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5:24"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5:24"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5:24"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5:24"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5:24"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5:24"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5:24"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5:24"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5:24"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5:24"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5:24"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5:24"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5:24"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5:24"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5:24"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5:24"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5:24"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5:24"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5:24"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5:24"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5:24"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5:24"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5:24"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5:24"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5:24"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5:24"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5:24"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5:24"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5:24"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5:24"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5:24"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5:24"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5:24"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5:24"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5:24"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5:24"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5:24"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5:24"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5:24"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5:24"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5:24"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5:24"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5:24"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5:24"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5:24"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5:24"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5:24"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5:24"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5:24"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5:24"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5:24"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5:24"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5:24"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5:24"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5:24"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5:24"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5:24"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5:24"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5:24"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5:24"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5:24"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5:24"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5:24"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5:24"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5:24"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5:24"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5:24"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5:24"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5:24"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5:24"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5:24"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5:24"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5:24"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5:24"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5:24"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5:24"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5:24"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5:24"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5:24"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5:24"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5:24"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5:24"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5:24"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5:24"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5:24"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5:24"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5:24"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5:24"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5:24"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5:24"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5:24"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5:24"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5:24"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5:24"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5:24"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5:24"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5:24"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5:24"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5:24"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5:24"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5:24"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5:24"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5:24"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5:24"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5:24"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5:24"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5:24"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5:24"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5:24"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5:24"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5:24"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5:24"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5:24"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5:24"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5:24"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5:24"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5:24"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5:24"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5:24"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5:24"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5:24"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5:24"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5:24"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5:24"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5:24"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5:24"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5:24"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5:24"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5:24"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5:24"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5:24"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5:24"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5:24"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5:24"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5:24"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5:24"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5:24"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5:24"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5:24"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5:24"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5:24"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5:24"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5:24"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5:24"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5:24"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5:24"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5:24"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5:24"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5:24"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5:24"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5:24"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5:24"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5:24"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5:24"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5:24"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5:24"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5:24"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5:24"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5:24"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5:24"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5:24"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5:24"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5:24"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5:24"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5:24"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5:24"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5:24"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5:24"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5:24"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5:24"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5:24"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5:24"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5:24"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5:24"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5:24"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5:24"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5:24"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5:24"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5:24"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5:24"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5:24"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5:24"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5:24"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5:24"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5:24"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5:24"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5:24"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5:24"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5:24"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5:24"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5:24"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5:24"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5:24"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5:24"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5:24"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5:24"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5:24"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5:24"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5:24"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5:24"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5:24"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5:24"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5:24"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5:24"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5:24"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5:24"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5:24"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5:24"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5:24"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5:24"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5:24"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5:24"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5:24"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5:24"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5:24"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5:24"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5:24"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5:24"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5:24"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5:24"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5:24"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5:24"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5:24"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5:24"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5:24"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5:24"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5:24"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5:24"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5:24"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5:24"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5:24"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5:24"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5:24"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5:24"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5:24"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5:24"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5:24"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5:24"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5:24"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5:24"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5:24"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5:24"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5:24"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5:24"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5:24"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5:24"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5:24"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5:24"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5:24"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5:24"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5:24"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5:24"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5:24"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5:24"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5:24"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5:24"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5:24"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5:24"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5:24"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5:24"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5:24"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5:24"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5:24"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5:24"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5:24"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5:24"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5:24"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5:24"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5:24"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5:24"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5:24"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5:24"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5:24"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5:24"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5:24"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5:24"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5:24"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5:24"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5:24"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5:24"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5:24"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5:24"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5:24"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5:24"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5:24"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5:24"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5:24"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5:24"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5:24"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5:24"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5:24"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5:24"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5:24"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5:24"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5:24"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5:24"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5:24"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5:24"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5:24"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5:24"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5:24"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5:24"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5:24"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5:24"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5:24"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5:24"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5:24"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5:24"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5:24"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5:24"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5:24"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5:24"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5:24"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5:24"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5:24"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5:24"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5:24"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5:24"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5:24"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5:24"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5:24"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5:24"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5:24"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5:24"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5:24"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5:24"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5:24"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5:24"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5:24"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5:24"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5:24"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5:24"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5:24"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5:24"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5:24"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5:24"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5:24"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5:24"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5:24"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5:24"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5:24"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5:24"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5:24"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5:24"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5:24"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5:24"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5:24"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5:24"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5:24"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5:24"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5:24"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5:24"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5:24"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5:24"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5:24"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5:24"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5:24"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5:24"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5:24"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5:24"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5:24"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5:24"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5:24"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5:24"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5:24"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5:24"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5:24"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5:24"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5:24"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5:24"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5:24"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5:24"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5:24"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5:24"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5:24"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5:24"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5:24"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5:24"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</sheetData>
  <mergeCells count="1">
    <mergeCell ref="E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opLeftCell="E1" workbookViewId="0">
      <selection activeCell="A14" sqref="A14:XFD14"/>
    </sheetView>
  </sheetViews>
  <sheetFormatPr baseColWidth="10" defaultRowHeight="15" x14ac:dyDescent="0"/>
  <cols>
    <col min="2" max="2" width="43" customWidth="1"/>
    <col min="3" max="3" width="41.5" customWidth="1"/>
    <col min="4" max="4" width="30.33203125" customWidth="1"/>
    <col min="5" max="5" width="27.83203125" customWidth="1"/>
    <col min="14" max="14" width="13.6640625" bestFit="1" customWidth="1"/>
    <col min="15" max="15" width="19.83203125" bestFit="1" customWidth="1"/>
    <col min="16" max="16" width="9.33203125" bestFit="1" customWidth="1"/>
    <col min="17" max="17" width="13.33203125" bestFit="1" customWidth="1"/>
    <col min="18" max="18" width="14.5" bestFit="1" customWidth="1"/>
    <col min="19" max="19" width="13.33203125" bestFit="1" customWidth="1"/>
    <col min="20" max="20" width="13.6640625" bestFit="1" customWidth="1"/>
    <col min="21" max="21" width="13.33203125" bestFit="1" customWidth="1"/>
    <col min="22" max="22" width="14.5" bestFit="1" customWidth="1"/>
    <col min="23" max="23" width="13.33203125" bestFit="1" customWidth="1"/>
    <col min="24" max="24" width="13.6640625" bestFit="1" customWidth="1"/>
  </cols>
  <sheetData>
    <row r="1" spans="1:24" s="14" customFormat="1">
      <c r="A1" s="14" t="s">
        <v>790</v>
      </c>
      <c r="B1" s="14" t="s">
        <v>791</v>
      </c>
      <c r="C1" s="14" t="s">
        <v>792</v>
      </c>
      <c r="D1" s="14" t="s">
        <v>793</v>
      </c>
      <c r="E1" s="14" t="s">
        <v>584</v>
      </c>
      <c r="F1" s="14" t="s">
        <v>794</v>
      </c>
      <c r="G1" s="14" t="s">
        <v>795</v>
      </c>
      <c r="H1" s="14" t="s">
        <v>796</v>
      </c>
      <c r="I1" s="14" t="s">
        <v>797</v>
      </c>
      <c r="J1" s="14" t="s">
        <v>798</v>
      </c>
      <c r="K1" s="14" t="s">
        <v>799</v>
      </c>
      <c r="L1" s="14" t="s">
        <v>800</v>
      </c>
      <c r="M1" s="14" t="s">
        <v>801</v>
      </c>
      <c r="N1" s="14" t="s">
        <v>802</v>
      </c>
      <c r="O1" s="14" t="s">
        <v>803</v>
      </c>
      <c r="P1" s="14" t="s">
        <v>804</v>
      </c>
      <c r="Q1" s="14" t="s">
        <v>805</v>
      </c>
      <c r="R1" s="14" t="s">
        <v>806</v>
      </c>
      <c r="S1" s="14" t="s">
        <v>807</v>
      </c>
      <c r="T1" s="14" t="s">
        <v>808</v>
      </c>
      <c r="U1" s="14" t="s">
        <v>809</v>
      </c>
      <c r="V1" s="14" t="s">
        <v>810</v>
      </c>
      <c r="W1" s="14" t="s">
        <v>811</v>
      </c>
      <c r="X1" s="14" t="s">
        <v>812</v>
      </c>
    </row>
    <row r="2" spans="1:24">
      <c r="A2" t="s">
        <v>813</v>
      </c>
      <c r="B2" t="s">
        <v>89</v>
      </c>
      <c r="C2" t="s">
        <v>814</v>
      </c>
      <c r="D2" t="s">
        <v>815</v>
      </c>
      <c r="F2" t="s">
        <v>606</v>
      </c>
      <c r="G2" t="s">
        <v>783</v>
      </c>
      <c r="J2">
        <v>1824</v>
      </c>
      <c r="K2">
        <v>0</v>
      </c>
      <c r="L2">
        <v>76.290000000000006</v>
      </c>
      <c r="M2">
        <v>915.48</v>
      </c>
      <c r="N2">
        <v>692</v>
      </c>
      <c r="O2">
        <v>692</v>
      </c>
      <c r="P2">
        <v>800</v>
      </c>
    </row>
    <row r="3" spans="1:24">
      <c r="A3" t="s">
        <v>816</v>
      </c>
      <c r="B3" t="s">
        <v>261</v>
      </c>
      <c r="C3" t="s">
        <v>817</v>
      </c>
      <c r="D3" t="s">
        <v>818</v>
      </c>
      <c r="F3" t="s">
        <v>606</v>
      </c>
      <c r="G3" t="s">
        <v>783</v>
      </c>
      <c r="H3">
        <v>85608</v>
      </c>
      <c r="I3">
        <v>103400</v>
      </c>
      <c r="J3">
        <v>17992</v>
      </c>
      <c r="K3">
        <v>0</v>
      </c>
      <c r="L3">
        <v>0</v>
      </c>
      <c r="M3">
        <v>0</v>
      </c>
      <c r="N3">
        <v>13247</v>
      </c>
      <c r="O3">
        <v>13247</v>
      </c>
      <c r="P3">
        <v>11407</v>
      </c>
      <c r="Q3">
        <v>8015</v>
      </c>
      <c r="R3">
        <v>1805</v>
      </c>
      <c r="T3">
        <v>0</v>
      </c>
      <c r="U3">
        <v>8875</v>
      </c>
      <c r="V3">
        <v>1883</v>
      </c>
      <c r="X3">
        <v>0</v>
      </c>
    </row>
    <row r="4" spans="1:24">
      <c r="A4" t="s">
        <v>819</v>
      </c>
      <c r="B4" t="s">
        <v>323</v>
      </c>
      <c r="C4" t="s">
        <v>820</v>
      </c>
      <c r="D4" t="s">
        <v>818</v>
      </c>
      <c r="F4" t="s">
        <v>606</v>
      </c>
      <c r="G4" t="s">
        <v>783</v>
      </c>
      <c r="H4">
        <v>54504</v>
      </c>
      <c r="I4">
        <v>59514</v>
      </c>
      <c r="J4">
        <v>13528</v>
      </c>
      <c r="K4">
        <v>0</v>
      </c>
      <c r="L4">
        <v>40.99</v>
      </c>
      <c r="M4">
        <v>491.88</v>
      </c>
      <c r="N4">
        <v>17017</v>
      </c>
      <c r="O4">
        <v>17017</v>
      </c>
      <c r="P4">
        <v>15702</v>
      </c>
      <c r="Q4">
        <v>10489</v>
      </c>
      <c r="R4">
        <v>1993</v>
      </c>
      <c r="S4">
        <v>0</v>
      </c>
      <c r="T4">
        <v>622</v>
      </c>
      <c r="U4">
        <v>11200</v>
      </c>
      <c r="V4">
        <v>2120</v>
      </c>
      <c r="W4">
        <v>0</v>
      </c>
      <c r="X4">
        <v>508</v>
      </c>
    </row>
    <row r="5" spans="1:24">
      <c r="A5" t="s">
        <v>821</v>
      </c>
      <c r="B5" t="s">
        <v>651</v>
      </c>
      <c r="C5" t="s">
        <v>822</v>
      </c>
      <c r="D5" t="s">
        <v>823</v>
      </c>
      <c r="F5" t="s">
        <v>606</v>
      </c>
      <c r="G5" t="s">
        <v>783</v>
      </c>
      <c r="H5">
        <v>108500</v>
      </c>
      <c r="I5">
        <v>135000</v>
      </c>
      <c r="J5">
        <v>27140</v>
      </c>
      <c r="K5">
        <v>0</v>
      </c>
      <c r="L5">
        <v>44.74</v>
      </c>
      <c r="M5">
        <v>536.88</v>
      </c>
      <c r="N5">
        <v>24124</v>
      </c>
      <c r="O5">
        <v>24124</v>
      </c>
      <c r="P5">
        <v>25405</v>
      </c>
      <c r="Q5">
        <v>9673</v>
      </c>
      <c r="R5">
        <v>4227</v>
      </c>
      <c r="S5">
        <v>1921</v>
      </c>
      <c r="T5">
        <v>2771</v>
      </c>
      <c r="U5">
        <v>11323</v>
      </c>
      <c r="V5">
        <v>4517</v>
      </c>
      <c r="W5">
        <v>3114</v>
      </c>
      <c r="X5">
        <v>2660</v>
      </c>
    </row>
    <row r="6" spans="1:24">
      <c r="A6" t="s">
        <v>824</v>
      </c>
      <c r="B6" t="s">
        <v>646</v>
      </c>
      <c r="C6" t="s">
        <v>825</v>
      </c>
      <c r="D6" t="s">
        <v>818</v>
      </c>
      <c r="E6" t="s">
        <v>75</v>
      </c>
      <c r="F6" t="s">
        <v>606</v>
      </c>
      <c r="G6" t="s">
        <v>783</v>
      </c>
      <c r="H6">
        <v>34000</v>
      </c>
      <c r="I6">
        <v>47587</v>
      </c>
      <c r="J6">
        <v>10587</v>
      </c>
      <c r="K6">
        <v>0</v>
      </c>
      <c r="L6">
        <v>96.75</v>
      </c>
      <c r="M6">
        <v>1161</v>
      </c>
      <c r="N6">
        <v>13351</v>
      </c>
      <c r="O6">
        <v>13351</v>
      </c>
      <c r="P6">
        <v>12153</v>
      </c>
      <c r="Q6">
        <v>7734</v>
      </c>
      <c r="R6">
        <v>2439</v>
      </c>
      <c r="U6">
        <v>8860</v>
      </c>
      <c r="V6">
        <v>2531</v>
      </c>
    </row>
    <row r="7" spans="1:24">
      <c r="A7" t="s">
        <v>826</v>
      </c>
      <c r="B7" t="s">
        <v>617</v>
      </c>
      <c r="C7" t="s">
        <v>827</v>
      </c>
      <c r="D7" t="s">
        <v>818</v>
      </c>
      <c r="E7" t="s">
        <v>75</v>
      </c>
      <c r="F7" t="s">
        <v>606</v>
      </c>
      <c r="G7" t="s">
        <v>783</v>
      </c>
      <c r="H7">
        <v>108469</v>
      </c>
      <c r="I7">
        <v>132877</v>
      </c>
      <c r="J7">
        <v>26638</v>
      </c>
      <c r="K7">
        <v>0</v>
      </c>
      <c r="L7">
        <v>67.19</v>
      </c>
      <c r="M7">
        <v>806.28</v>
      </c>
      <c r="N7">
        <v>22852</v>
      </c>
      <c r="O7">
        <v>22852</v>
      </c>
      <c r="P7">
        <v>25139</v>
      </c>
      <c r="Q7">
        <v>12690</v>
      </c>
      <c r="R7">
        <v>3409</v>
      </c>
      <c r="S7">
        <v>660</v>
      </c>
      <c r="T7">
        <v>337</v>
      </c>
      <c r="U7">
        <v>14269</v>
      </c>
      <c r="V7">
        <v>3833</v>
      </c>
      <c r="W7">
        <v>742</v>
      </c>
      <c r="X7">
        <v>378</v>
      </c>
    </row>
    <row r="8" spans="1:24">
      <c r="A8" t="s">
        <v>828</v>
      </c>
      <c r="B8" t="s">
        <v>664</v>
      </c>
      <c r="C8" t="s">
        <v>829</v>
      </c>
      <c r="D8" t="s">
        <v>818</v>
      </c>
      <c r="F8" t="s">
        <v>606</v>
      </c>
      <c r="G8" t="s">
        <v>830</v>
      </c>
      <c r="H8">
        <v>71506</v>
      </c>
      <c r="I8">
        <v>55905</v>
      </c>
      <c r="J8">
        <v>15871</v>
      </c>
      <c r="K8">
        <v>0</v>
      </c>
      <c r="L8">
        <v>33.4</v>
      </c>
      <c r="M8">
        <v>400.8</v>
      </c>
      <c r="N8">
        <v>16708</v>
      </c>
      <c r="O8">
        <v>16708</v>
      </c>
      <c r="P8">
        <v>12260</v>
      </c>
      <c r="Q8">
        <v>5550</v>
      </c>
      <c r="R8">
        <v>1958</v>
      </c>
      <c r="S8">
        <v>0</v>
      </c>
      <c r="T8">
        <v>520</v>
      </c>
      <c r="U8">
        <v>6825</v>
      </c>
      <c r="V8">
        <v>2308</v>
      </c>
      <c r="W8">
        <v>0</v>
      </c>
      <c r="X8">
        <v>613</v>
      </c>
    </row>
    <row r="9" spans="1:24">
      <c r="A9" t="s">
        <v>831</v>
      </c>
      <c r="B9" t="s">
        <v>832</v>
      </c>
      <c r="C9" t="s">
        <v>833</v>
      </c>
      <c r="F9" t="s">
        <v>606</v>
      </c>
      <c r="G9" t="s">
        <v>783</v>
      </c>
      <c r="K9">
        <v>0</v>
      </c>
      <c r="N9">
        <v>0</v>
      </c>
      <c r="O9">
        <v>0</v>
      </c>
    </row>
    <row r="10" spans="1:24">
      <c r="A10" t="s">
        <v>834</v>
      </c>
      <c r="B10" t="s">
        <v>678</v>
      </c>
      <c r="C10" t="s">
        <v>835</v>
      </c>
      <c r="D10" t="s">
        <v>818</v>
      </c>
      <c r="E10" t="s">
        <v>75</v>
      </c>
      <c r="F10" t="s">
        <v>606</v>
      </c>
      <c r="G10" t="s">
        <v>783</v>
      </c>
      <c r="H10">
        <v>81963</v>
      </c>
      <c r="I10">
        <v>93336</v>
      </c>
      <c r="J10">
        <v>15000</v>
      </c>
      <c r="K10">
        <v>0</v>
      </c>
      <c r="L10">
        <v>0</v>
      </c>
      <c r="M10">
        <v>0</v>
      </c>
      <c r="N10">
        <v>9487</v>
      </c>
      <c r="O10">
        <v>9487</v>
      </c>
      <c r="P10">
        <v>10455</v>
      </c>
      <c r="Q10">
        <v>5232</v>
      </c>
      <c r="R10">
        <v>1047</v>
      </c>
      <c r="S10">
        <v>299</v>
      </c>
      <c r="T10">
        <v>0</v>
      </c>
      <c r="U10">
        <v>6126</v>
      </c>
      <c r="V10">
        <v>1226</v>
      </c>
      <c r="W10">
        <v>351</v>
      </c>
      <c r="X10">
        <v>623</v>
      </c>
    </row>
    <row r="11" spans="1:24">
      <c r="A11" t="s">
        <v>836</v>
      </c>
      <c r="B11" t="s">
        <v>659</v>
      </c>
      <c r="C11" t="s">
        <v>837</v>
      </c>
      <c r="D11" t="s">
        <v>818</v>
      </c>
      <c r="F11" t="s">
        <v>606</v>
      </c>
      <c r="G11" t="s">
        <v>783</v>
      </c>
      <c r="H11">
        <v>50298</v>
      </c>
      <c r="I11">
        <v>60000</v>
      </c>
      <c r="J11">
        <v>8409</v>
      </c>
      <c r="K11">
        <v>0</v>
      </c>
      <c r="L11">
        <v>19.510000000000002</v>
      </c>
      <c r="M11">
        <v>234.12</v>
      </c>
      <c r="N11">
        <v>6729</v>
      </c>
      <c r="O11">
        <v>6729</v>
      </c>
      <c r="P11">
        <v>5502</v>
      </c>
    </row>
    <row r="12" spans="1:24">
      <c r="A12" t="s">
        <v>838</v>
      </c>
      <c r="B12" t="s">
        <v>647</v>
      </c>
      <c r="C12" t="s">
        <v>839</v>
      </c>
      <c r="D12" t="s">
        <v>840</v>
      </c>
      <c r="F12" t="s">
        <v>606</v>
      </c>
      <c r="G12" t="s">
        <v>783</v>
      </c>
      <c r="H12">
        <v>110457</v>
      </c>
      <c r="I12">
        <v>121084</v>
      </c>
      <c r="J12">
        <v>22915</v>
      </c>
      <c r="K12">
        <v>0</v>
      </c>
      <c r="L12">
        <v>49.81</v>
      </c>
      <c r="M12">
        <v>597.72</v>
      </c>
      <c r="N12">
        <v>17421</v>
      </c>
      <c r="O12">
        <v>17421</v>
      </c>
      <c r="P12">
        <v>18789</v>
      </c>
      <c r="Q12">
        <v>11741</v>
      </c>
      <c r="R12">
        <v>1819</v>
      </c>
      <c r="S12">
        <v>964</v>
      </c>
      <c r="T12">
        <v>234</v>
      </c>
      <c r="U12">
        <v>13098</v>
      </c>
      <c r="V12">
        <v>2044</v>
      </c>
      <c r="W12">
        <v>964</v>
      </c>
      <c r="X12">
        <v>262</v>
      </c>
    </row>
    <row r="13" spans="1:24">
      <c r="A13" t="s">
        <v>841</v>
      </c>
      <c r="B13" t="s">
        <v>658</v>
      </c>
      <c r="C13" t="s">
        <v>842</v>
      </c>
      <c r="D13" t="s">
        <v>818</v>
      </c>
      <c r="F13" t="s">
        <v>606</v>
      </c>
      <c r="G13" t="s">
        <v>783</v>
      </c>
      <c r="H13">
        <v>22968</v>
      </c>
      <c r="I13">
        <v>25802</v>
      </c>
      <c r="J13">
        <v>3554</v>
      </c>
      <c r="K13">
        <v>0</v>
      </c>
      <c r="L13">
        <v>39.19</v>
      </c>
      <c r="M13">
        <v>470.28</v>
      </c>
      <c r="N13">
        <v>2793</v>
      </c>
      <c r="O13">
        <v>2793</v>
      </c>
      <c r="P13">
        <v>2538</v>
      </c>
      <c r="Q13">
        <v>1614</v>
      </c>
      <c r="R13">
        <v>896</v>
      </c>
      <c r="S13">
        <v>239</v>
      </c>
      <c r="T13">
        <v>77</v>
      </c>
      <c r="U13">
        <v>1571</v>
      </c>
      <c r="V13">
        <v>776</v>
      </c>
      <c r="W13">
        <v>95</v>
      </c>
      <c r="X13">
        <v>95</v>
      </c>
    </row>
    <row r="14" spans="1:24">
      <c r="A14" t="s">
        <v>843</v>
      </c>
      <c r="B14" t="s">
        <v>667</v>
      </c>
      <c r="C14" t="s">
        <v>844</v>
      </c>
      <c r="D14" t="s">
        <v>818</v>
      </c>
      <c r="F14" t="s">
        <v>606</v>
      </c>
      <c r="G14" t="s">
        <v>783</v>
      </c>
      <c r="H14">
        <v>17049</v>
      </c>
      <c r="I14">
        <v>19278</v>
      </c>
      <c r="J14">
        <v>4092</v>
      </c>
      <c r="K14">
        <v>0</v>
      </c>
      <c r="L14">
        <v>41.54</v>
      </c>
      <c r="M14">
        <v>498.48</v>
      </c>
      <c r="N14">
        <v>17789</v>
      </c>
      <c r="O14">
        <v>17789</v>
      </c>
      <c r="P14">
        <v>8277</v>
      </c>
      <c r="Q14">
        <v>3816</v>
      </c>
      <c r="R14">
        <v>2407</v>
      </c>
      <c r="S14">
        <v>3692</v>
      </c>
      <c r="T14">
        <v>0</v>
      </c>
      <c r="U14">
        <v>3186</v>
      </c>
      <c r="V14">
        <v>2009</v>
      </c>
      <c r="W14">
        <v>3082</v>
      </c>
      <c r="X14">
        <v>0</v>
      </c>
    </row>
    <row r="15" spans="1:24">
      <c r="A15" t="s">
        <v>845</v>
      </c>
      <c r="B15" t="s">
        <v>629</v>
      </c>
      <c r="C15" t="s">
        <v>846</v>
      </c>
      <c r="D15" t="s">
        <v>818</v>
      </c>
      <c r="E15" t="s">
        <v>75</v>
      </c>
      <c r="F15" t="s">
        <v>606</v>
      </c>
      <c r="G15" t="s">
        <v>830</v>
      </c>
      <c r="H15">
        <v>210293</v>
      </c>
      <c r="I15">
        <v>244357</v>
      </c>
      <c r="J15">
        <v>33054</v>
      </c>
      <c r="K15">
        <v>0</v>
      </c>
      <c r="L15">
        <v>70.09</v>
      </c>
      <c r="M15">
        <v>841.08</v>
      </c>
      <c r="N15">
        <v>32340</v>
      </c>
      <c r="O15">
        <v>32340</v>
      </c>
      <c r="P15">
        <v>31480</v>
      </c>
      <c r="Q15">
        <v>19785</v>
      </c>
      <c r="R15">
        <v>3698</v>
      </c>
      <c r="S15">
        <v>468</v>
      </c>
      <c r="T15">
        <v>982</v>
      </c>
      <c r="U15">
        <v>21222</v>
      </c>
      <c r="V15">
        <v>3967</v>
      </c>
      <c r="W15">
        <v>502</v>
      </c>
      <c r="X15">
        <v>1053</v>
      </c>
    </row>
    <row r="16" spans="1:24">
      <c r="A16" t="s">
        <v>847</v>
      </c>
      <c r="B16" t="s">
        <v>686</v>
      </c>
      <c r="C16" t="s">
        <v>848</v>
      </c>
      <c r="D16" t="s">
        <v>818</v>
      </c>
      <c r="F16" t="s">
        <v>606</v>
      </c>
      <c r="G16" t="s">
        <v>830</v>
      </c>
      <c r="H16">
        <v>48200</v>
      </c>
      <c r="I16">
        <v>53000</v>
      </c>
      <c r="J16">
        <v>13500</v>
      </c>
      <c r="K16">
        <v>0</v>
      </c>
      <c r="L16">
        <v>102.62</v>
      </c>
      <c r="M16">
        <v>1231.44</v>
      </c>
      <c r="N16">
        <v>13414</v>
      </c>
      <c r="O16">
        <v>13414</v>
      </c>
      <c r="P16">
        <v>12587</v>
      </c>
    </row>
    <row r="17" spans="1:24">
      <c r="A17" t="s">
        <v>849</v>
      </c>
      <c r="B17" t="s">
        <v>641</v>
      </c>
      <c r="C17" t="s">
        <v>850</v>
      </c>
      <c r="D17" t="s">
        <v>818</v>
      </c>
      <c r="F17" t="s">
        <v>606</v>
      </c>
      <c r="G17" t="s">
        <v>783</v>
      </c>
      <c r="H17">
        <v>64219</v>
      </c>
      <c r="I17">
        <v>70370</v>
      </c>
      <c r="J17">
        <v>6501</v>
      </c>
      <c r="K17">
        <v>0</v>
      </c>
      <c r="L17">
        <v>130.80000000000001</v>
      </c>
      <c r="M17">
        <v>1569.6</v>
      </c>
      <c r="N17">
        <v>5435</v>
      </c>
      <c r="O17">
        <v>5435</v>
      </c>
      <c r="P17">
        <v>6070</v>
      </c>
      <c r="Q17">
        <v>2406</v>
      </c>
      <c r="R17">
        <v>1193</v>
      </c>
      <c r="S17">
        <v>69</v>
      </c>
      <c r="T17">
        <v>0</v>
      </c>
      <c r="U17">
        <v>4392</v>
      </c>
      <c r="V17">
        <v>1585</v>
      </c>
      <c r="W17">
        <v>92</v>
      </c>
      <c r="X17">
        <v>0</v>
      </c>
    </row>
    <row r="18" spans="1:24">
      <c r="A18" t="s">
        <v>851</v>
      </c>
      <c r="B18" t="s">
        <v>852</v>
      </c>
      <c r="C18" t="s">
        <v>853</v>
      </c>
      <c r="F18" t="s">
        <v>606</v>
      </c>
      <c r="G18" t="s">
        <v>783</v>
      </c>
      <c r="H18">
        <v>796</v>
      </c>
      <c r="J18">
        <v>1801</v>
      </c>
      <c r="K18">
        <v>0</v>
      </c>
      <c r="N18">
        <v>2632</v>
      </c>
      <c r="O18">
        <v>2632</v>
      </c>
      <c r="Q18">
        <v>1600</v>
      </c>
      <c r="R18">
        <v>0</v>
      </c>
      <c r="S18">
        <v>0</v>
      </c>
      <c r="T18">
        <v>950</v>
      </c>
    </row>
    <row r="19" spans="1:24">
      <c r="A19" t="s">
        <v>854</v>
      </c>
      <c r="B19" t="s">
        <v>643</v>
      </c>
      <c r="C19" t="s">
        <v>855</v>
      </c>
      <c r="D19" t="s">
        <v>818</v>
      </c>
      <c r="F19" t="s">
        <v>606</v>
      </c>
      <c r="G19" t="s">
        <v>783</v>
      </c>
      <c r="H19">
        <v>92386</v>
      </c>
      <c r="I19">
        <v>104649</v>
      </c>
      <c r="J19">
        <v>14830</v>
      </c>
      <c r="K19">
        <v>0</v>
      </c>
      <c r="L19">
        <v>89.75</v>
      </c>
      <c r="M19">
        <v>1077</v>
      </c>
      <c r="N19">
        <v>10069</v>
      </c>
      <c r="O19">
        <v>10069</v>
      </c>
      <c r="P19">
        <v>12735</v>
      </c>
      <c r="Q19">
        <v>7101</v>
      </c>
      <c r="R19">
        <v>2533</v>
      </c>
      <c r="S19">
        <v>45</v>
      </c>
      <c r="T19">
        <v>0</v>
      </c>
      <c r="U19">
        <v>9202</v>
      </c>
      <c r="V19">
        <v>2748</v>
      </c>
      <c r="W19">
        <v>51</v>
      </c>
      <c r="X19">
        <v>0</v>
      </c>
    </row>
    <row r="20" spans="1:24">
      <c r="A20" t="s">
        <v>856</v>
      </c>
      <c r="B20" t="s">
        <v>857</v>
      </c>
      <c r="C20" t="s">
        <v>858</v>
      </c>
      <c r="K20">
        <v>0</v>
      </c>
      <c r="N20">
        <v>0</v>
      </c>
      <c r="O20">
        <v>0</v>
      </c>
    </row>
    <row r="21" spans="1:24">
      <c r="A21" t="s">
        <v>859</v>
      </c>
      <c r="B21" t="s">
        <v>636</v>
      </c>
      <c r="C21" t="s">
        <v>860</v>
      </c>
      <c r="D21" t="s">
        <v>818</v>
      </c>
      <c r="F21" t="s">
        <v>606</v>
      </c>
      <c r="G21" t="s">
        <v>783</v>
      </c>
      <c r="H21">
        <v>28932</v>
      </c>
      <c r="I21">
        <v>34198</v>
      </c>
      <c r="J21" t="s">
        <v>861</v>
      </c>
      <c r="K21">
        <v>0</v>
      </c>
      <c r="L21">
        <v>61.02</v>
      </c>
      <c r="M21">
        <v>732.24</v>
      </c>
      <c r="N21">
        <v>8761</v>
      </c>
      <c r="O21">
        <v>8761</v>
      </c>
      <c r="P21">
        <v>8385</v>
      </c>
      <c r="Q21">
        <v>4759</v>
      </c>
      <c r="R21">
        <v>634</v>
      </c>
      <c r="S21">
        <v>193</v>
      </c>
      <c r="T21">
        <v>45</v>
      </c>
      <c r="U21">
        <v>5589</v>
      </c>
      <c r="V21">
        <v>719</v>
      </c>
      <c r="W21">
        <v>219</v>
      </c>
      <c r="X21">
        <v>63</v>
      </c>
    </row>
    <row r="22" spans="1:24">
      <c r="A22" t="s">
        <v>862</v>
      </c>
      <c r="B22" t="s">
        <v>652</v>
      </c>
      <c r="C22" t="s">
        <v>863</v>
      </c>
      <c r="D22" t="s">
        <v>818</v>
      </c>
      <c r="F22" t="s">
        <v>606</v>
      </c>
      <c r="G22" t="s">
        <v>783</v>
      </c>
      <c r="H22">
        <v>59660</v>
      </c>
      <c r="I22">
        <v>62478</v>
      </c>
      <c r="J22">
        <v>20418</v>
      </c>
      <c r="K22">
        <v>0</v>
      </c>
      <c r="L22">
        <v>54.44</v>
      </c>
      <c r="M22">
        <v>653.28</v>
      </c>
      <c r="N22">
        <v>9387</v>
      </c>
      <c r="O22">
        <v>9387</v>
      </c>
      <c r="P22">
        <v>10595</v>
      </c>
      <c r="Q22">
        <v>6459</v>
      </c>
      <c r="R22">
        <v>1417</v>
      </c>
      <c r="S22">
        <v>0</v>
      </c>
      <c r="T22">
        <v>444</v>
      </c>
      <c r="U22">
        <v>7281</v>
      </c>
      <c r="V22">
        <v>1230</v>
      </c>
      <c r="W22">
        <v>0</v>
      </c>
      <c r="X22">
        <v>368</v>
      </c>
    </row>
    <row r="23" spans="1:24">
      <c r="A23" t="s">
        <v>864</v>
      </c>
      <c r="B23" t="s">
        <v>621</v>
      </c>
      <c r="C23" t="s">
        <v>865</v>
      </c>
      <c r="D23" t="s">
        <v>818</v>
      </c>
      <c r="F23" t="s">
        <v>606</v>
      </c>
      <c r="G23" t="s">
        <v>783</v>
      </c>
      <c r="H23">
        <v>19960</v>
      </c>
      <c r="I23">
        <v>22588</v>
      </c>
      <c r="J23">
        <v>4151</v>
      </c>
      <c r="K23">
        <v>0</v>
      </c>
      <c r="L23">
        <v>79.78</v>
      </c>
      <c r="M23">
        <v>957.36</v>
      </c>
      <c r="N23">
        <v>2655</v>
      </c>
      <c r="O23">
        <v>2655</v>
      </c>
      <c r="P23">
        <v>2910</v>
      </c>
      <c r="Q23">
        <v>1925</v>
      </c>
      <c r="R23">
        <v>217</v>
      </c>
      <c r="S23">
        <v>0</v>
      </c>
      <c r="T23">
        <v>31</v>
      </c>
      <c r="U23">
        <v>2398</v>
      </c>
      <c r="V23">
        <v>270</v>
      </c>
      <c r="W23">
        <v>0</v>
      </c>
      <c r="X23">
        <v>39</v>
      </c>
    </row>
    <row r="24" spans="1:24">
      <c r="A24" t="s">
        <v>866</v>
      </c>
      <c r="B24" t="s">
        <v>681</v>
      </c>
      <c r="C24" t="s">
        <v>867</v>
      </c>
      <c r="D24" t="s">
        <v>818</v>
      </c>
      <c r="E24" t="s">
        <v>75</v>
      </c>
      <c r="F24" t="s">
        <v>606</v>
      </c>
      <c r="G24" t="s">
        <v>783</v>
      </c>
      <c r="H24">
        <v>462257</v>
      </c>
      <c r="I24">
        <v>508233</v>
      </c>
      <c r="J24">
        <v>89139</v>
      </c>
      <c r="K24">
        <v>0</v>
      </c>
      <c r="L24">
        <v>68.87</v>
      </c>
      <c r="M24">
        <v>826.44</v>
      </c>
      <c r="N24">
        <v>67680</v>
      </c>
      <c r="O24">
        <v>67680</v>
      </c>
      <c r="P24">
        <v>70929</v>
      </c>
      <c r="Q24">
        <v>37786</v>
      </c>
      <c r="R24">
        <v>14168</v>
      </c>
      <c r="S24">
        <v>229</v>
      </c>
      <c r="T24">
        <v>1938</v>
      </c>
      <c r="U24">
        <v>38152</v>
      </c>
      <c r="V24">
        <v>14305</v>
      </c>
      <c r="W24">
        <v>231</v>
      </c>
      <c r="X24">
        <v>1957</v>
      </c>
    </row>
    <row r="25" spans="1:24">
      <c r="A25" t="s">
        <v>868</v>
      </c>
      <c r="B25" t="s">
        <v>656</v>
      </c>
      <c r="C25" t="s">
        <v>869</v>
      </c>
      <c r="D25" t="s">
        <v>870</v>
      </c>
      <c r="E25" t="s">
        <v>75</v>
      </c>
      <c r="F25" t="s">
        <v>606</v>
      </c>
      <c r="G25" t="s">
        <v>783</v>
      </c>
      <c r="H25">
        <v>4100260</v>
      </c>
      <c r="I25">
        <v>4467560</v>
      </c>
      <c r="J25">
        <v>680822</v>
      </c>
      <c r="K25">
        <v>0</v>
      </c>
      <c r="L25">
        <v>100.14</v>
      </c>
      <c r="M25">
        <v>1201.68</v>
      </c>
      <c r="N25">
        <v>643359</v>
      </c>
      <c r="O25">
        <v>643359</v>
      </c>
      <c r="P25">
        <v>710800</v>
      </c>
      <c r="Q25">
        <v>365743</v>
      </c>
      <c r="R25">
        <v>135000</v>
      </c>
      <c r="S25">
        <v>20298</v>
      </c>
      <c r="T25">
        <v>33515</v>
      </c>
      <c r="U25">
        <v>481816</v>
      </c>
      <c r="V25">
        <v>160049</v>
      </c>
      <c r="W25">
        <v>19852</v>
      </c>
      <c r="X25">
        <v>49042</v>
      </c>
    </row>
    <row r="26" spans="1:24">
      <c r="A26" t="s">
        <v>871</v>
      </c>
      <c r="B26" t="s">
        <v>616</v>
      </c>
      <c r="C26" t="s">
        <v>872</v>
      </c>
      <c r="D26" t="s">
        <v>818</v>
      </c>
      <c r="F26" t="s">
        <v>606</v>
      </c>
      <c r="G26" t="s">
        <v>783</v>
      </c>
      <c r="H26">
        <v>65965</v>
      </c>
      <c r="I26">
        <v>74444</v>
      </c>
      <c r="J26">
        <v>9929</v>
      </c>
      <c r="K26">
        <v>0</v>
      </c>
      <c r="L26">
        <v>73.13</v>
      </c>
      <c r="M26">
        <v>877.56</v>
      </c>
      <c r="N26">
        <v>6103</v>
      </c>
      <c r="O26">
        <v>6103</v>
      </c>
      <c r="P26">
        <v>6965</v>
      </c>
    </row>
    <row r="27" spans="1:24">
      <c r="A27" t="s">
        <v>873</v>
      </c>
      <c r="B27" t="s">
        <v>630</v>
      </c>
      <c r="C27" t="s">
        <v>874</v>
      </c>
      <c r="D27" t="s">
        <v>818</v>
      </c>
      <c r="F27" t="s">
        <v>606</v>
      </c>
      <c r="G27" t="s">
        <v>783</v>
      </c>
      <c r="H27">
        <v>35182</v>
      </c>
      <c r="I27">
        <v>37270</v>
      </c>
      <c r="J27">
        <v>13007</v>
      </c>
      <c r="K27">
        <v>0</v>
      </c>
      <c r="L27">
        <v>63.27</v>
      </c>
      <c r="M27">
        <v>759.24</v>
      </c>
      <c r="N27">
        <v>6446</v>
      </c>
      <c r="O27">
        <v>6446</v>
      </c>
      <c r="P27">
        <v>5470</v>
      </c>
      <c r="Q27">
        <v>3963</v>
      </c>
      <c r="R27">
        <v>670</v>
      </c>
      <c r="S27">
        <v>393</v>
      </c>
      <c r="T27">
        <v>131</v>
      </c>
      <c r="U27">
        <v>4203</v>
      </c>
      <c r="V27">
        <v>710</v>
      </c>
      <c r="W27">
        <v>417</v>
      </c>
      <c r="X27">
        <v>139</v>
      </c>
    </row>
    <row r="28" spans="1:24">
      <c r="A28" t="s">
        <v>875</v>
      </c>
      <c r="B28" t="s">
        <v>631</v>
      </c>
      <c r="C28" t="s">
        <v>876</v>
      </c>
      <c r="D28" t="s">
        <v>818</v>
      </c>
      <c r="F28" t="s">
        <v>606</v>
      </c>
      <c r="G28" t="s">
        <v>783</v>
      </c>
      <c r="H28">
        <v>38932</v>
      </c>
      <c r="J28">
        <v>8751</v>
      </c>
      <c r="K28">
        <v>0</v>
      </c>
      <c r="L28">
        <v>0</v>
      </c>
      <c r="M28">
        <v>0</v>
      </c>
      <c r="N28">
        <v>8331</v>
      </c>
      <c r="O28">
        <v>8331</v>
      </c>
      <c r="P28">
        <v>6847</v>
      </c>
      <c r="Q28">
        <v>5667</v>
      </c>
      <c r="R28">
        <v>1050</v>
      </c>
      <c r="S28">
        <v>24</v>
      </c>
      <c r="T28">
        <v>264</v>
      </c>
      <c r="U28">
        <v>5236</v>
      </c>
      <c r="V28">
        <v>970</v>
      </c>
      <c r="W28">
        <v>22</v>
      </c>
      <c r="X28">
        <v>243</v>
      </c>
    </row>
    <row r="29" spans="1:24">
      <c r="A29" t="s">
        <v>877</v>
      </c>
      <c r="B29" t="s">
        <v>677</v>
      </c>
      <c r="C29" t="s">
        <v>878</v>
      </c>
      <c r="D29" t="s">
        <v>818</v>
      </c>
      <c r="F29" t="s">
        <v>606</v>
      </c>
      <c r="G29" t="s">
        <v>783</v>
      </c>
      <c r="H29">
        <v>63500</v>
      </c>
      <c r="I29">
        <v>73400</v>
      </c>
      <c r="J29">
        <v>12400</v>
      </c>
      <c r="K29">
        <v>0</v>
      </c>
      <c r="L29">
        <v>43.93</v>
      </c>
      <c r="M29">
        <v>527.16</v>
      </c>
      <c r="N29">
        <v>9342</v>
      </c>
      <c r="O29">
        <v>9342</v>
      </c>
      <c r="P29">
        <v>10744</v>
      </c>
      <c r="Q29">
        <v>8841</v>
      </c>
      <c r="R29">
        <v>656</v>
      </c>
      <c r="S29">
        <v>40</v>
      </c>
      <c r="T29">
        <v>60</v>
      </c>
      <c r="U29">
        <v>9927</v>
      </c>
      <c r="V29">
        <v>709</v>
      </c>
      <c r="W29">
        <v>43</v>
      </c>
      <c r="X29">
        <v>64</v>
      </c>
    </row>
    <row r="30" spans="1:24">
      <c r="A30" t="s">
        <v>879</v>
      </c>
      <c r="B30" t="s">
        <v>668</v>
      </c>
      <c r="C30" t="s">
        <v>880</v>
      </c>
      <c r="D30" t="s">
        <v>818</v>
      </c>
      <c r="F30" t="s">
        <v>606</v>
      </c>
      <c r="G30" t="s">
        <v>783</v>
      </c>
      <c r="H30">
        <v>18361</v>
      </c>
      <c r="I30">
        <v>19202</v>
      </c>
      <c r="J30">
        <v>3418</v>
      </c>
      <c r="K30">
        <v>0</v>
      </c>
      <c r="L30">
        <v>81.400000000000006</v>
      </c>
      <c r="M30">
        <v>976.8</v>
      </c>
      <c r="N30">
        <v>2443</v>
      </c>
      <c r="O30">
        <v>2443</v>
      </c>
      <c r="P30">
        <v>3583</v>
      </c>
      <c r="Q30">
        <v>2130</v>
      </c>
      <c r="R30">
        <v>137</v>
      </c>
      <c r="S30">
        <v>32</v>
      </c>
      <c r="T30">
        <v>7</v>
      </c>
      <c r="U30">
        <v>3277</v>
      </c>
      <c r="V30">
        <v>211</v>
      </c>
      <c r="W30">
        <v>49</v>
      </c>
      <c r="X30">
        <v>11</v>
      </c>
    </row>
    <row r="31" spans="1:24">
      <c r="A31" t="s">
        <v>881</v>
      </c>
      <c r="B31" t="s">
        <v>685</v>
      </c>
      <c r="C31" t="s">
        <v>882</v>
      </c>
      <c r="D31" t="s">
        <v>818</v>
      </c>
      <c r="F31" t="s">
        <v>606</v>
      </c>
      <c r="G31" t="s">
        <v>783</v>
      </c>
      <c r="H31">
        <v>57989</v>
      </c>
      <c r="I31">
        <v>63844</v>
      </c>
      <c r="J31">
        <v>7552</v>
      </c>
      <c r="K31">
        <v>0</v>
      </c>
      <c r="L31">
        <v>47.89</v>
      </c>
      <c r="M31">
        <v>574.67999999999995</v>
      </c>
      <c r="N31">
        <v>7288</v>
      </c>
      <c r="O31">
        <v>7288</v>
      </c>
      <c r="P31">
        <v>8185</v>
      </c>
      <c r="Q31">
        <v>4003</v>
      </c>
      <c r="R31">
        <v>680</v>
      </c>
      <c r="S31">
        <v>1101</v>
      </c>
      <c r="T31">
        <v>393</v>
      </c>
      <c r="U31">
        <v>4933</v>
      </c>
      <c r="V31">
        <v>838</v>
      </c>
      <c r="W31">
        <v>1357</v>
      </c>
      <c r="X31">
        <v>484</v>
      </c>
    </row>
    <row r="32" spans="1:24">
      <c r="A32" t="s">
        <v>883</v>
      </c>
      <c r="B32" t="s">
        <v>645</v>
      </c>
      <c r="C32" t="s">
        <v>884</v>
      </c>
      <c r="D32" t="s">
        <v>818</v>
      </c>
      <c r="E32" t="s">
        <v>75</v>
      </c>
      <c r="F32" t="s">
        <v>606</v>
      </c>
      <c r="G32" t="s">
        <v>830</v>
      </c>
      <c r="H32">
        <v>175957</v>
      </c>
      <c r="I32">
        <v>199562</v>
      </c>
      <c r="J32">
        <v>36884</v>
      </c>
      <c r="K32">
        <v>0</v>
      </c>
      <c r="L32">
        <v>60.59</v>
      </c>
      <c r="M32">
        <v>727.08</v>
      </c>
      <c r="N32">
        <v>37152</v>
      </c>
      <c r="O32">
        <v>37152</v>
      </c>
      <c r="P32">
        <v>36510</v>
      </c>
      <c r="Q32">
        <v>25613</v>
      </c>
      <c r="R32">
        <v>10462</v>
      </c>
      <c r="U32">
        <v>28300</v>
      </c>
      <c r="V32">
        <v>11600</v>
      </c>
    </row>
    <row r="33" spans="1:24">
      <c r="A33" t="s">
        <v>885</v>
      </c>
      <c r="B33" t="s">
        <v>665</v>
      </c>
      <c r="C33" t="s">
        <v>886</v>
      </c>
      <c r="D33" t="s">
        <v>818</v>
      </c>
      <c r="F33" t="s">
        <v>606</v>
      </c>
      <c r="G33" t="s">
        <v>783</v>
      </c>
      <c r="H33">
        <v>39002</v>
      </c>
      <c r="I33">
        <v>44014</v>
      </c>
      <c r="J33">
        <v>9351</v>
      </c>
      <c r="K33">
        <v>0</v>
      </c>
      <c r="L33">
        <v>69.64</v>
      </c>
      <c r="M33">
        <v>835.68</v>
      </c>
      <c r="N33">
        <v>5771</v>
      </c>
      <c r="O33">
        <v>5771</v>
      </c>
      <c r="P33">
        <v>6043</v>
      </c>
      <c r="Q33">
        <v>3732</v>
      </c>
      <c r="R33">
        <v>974</v>
      </c>
      <c r="T33">
        <v>230</v>
      </c>
      <c r="U33">
        <v>3914</v>
      </c>
      <c r="V33">
        <v>1021</v>
      </c>
      <c r="X33">
        <v>241</v>
      </c>
    </row>
    <row r="34" spans="1:24">
      <c r="A34" t="s">
        <v>887</v>
      </c>
      <c r="B34" t="s">
        <v>634</v>
      </c>
      <c r="C34" t="s">
        <v>888</v>
      </c>
      <c r="D34" t="s">
        <v>818</v>
      </c>
      <c r="F34" t="s">
        <v>606</v>
      </c>
      <c r="G34" t="s">
        <v>783</v>
      </c>
      <c r="H34">
        <v>170229</v>
      </c>
      <c r="I34">
        <v>216899</v>
      </c>
      <c r="J34">
        <v>30601</v>
      </c>
      <c r="K34">
        <v>0</v>
      </c>
      <c r="L34">
        <v>45.5</v>
      </c>
      <c r="M34">
        <v>546</v>
      </c>
      <c r="N34">
        <v>25003</v>
      </c>
      <c r="O34">
        <v>25003</v>
      </c>
      <c r="P34">
        <v>27500</v>
      </c>
      <c r="Q34">
        <v>13719</v>
      </c>
      <c r="R34">
        <v>3766</v>
      </c>
      <c r="S34">
        <v>0</v>
      </c>
      <c r="T34">
        <v>1109</v>
      </c>
      <c r="U34">
        <v>17600</v>
      </c>
      <c r="V34">
        <v>6600</v>
      </c>
      <c r="X34">
        <v>1500</v>
      </c>
    </row>
    <row r="35" spans="1:24">
      <c r="A35" t="s">
        <v>889</v>
      </c>
      <c r="B35" t="s">
        <v>642</v>
      </c>
      <c r="C35" t="s">
        <v>890</v>
      </c>
      <c r="D35" t="s">
        <v>818</v>
      </c>
      <c r="E35" t="s">
        <v>75</v>
      </c>
      <c r="F35" t="s">
        <v>606</v>
      </c>
      <c r="G35" t="s">
        <v>783</v>
      </c>
      <c r="H35">
        <v>23650</v>
      </c>
      <c r="I35">
        <v>25478</v>
      </c>
      <c r="J35">
        <v>5000</v>
      </c>
      <c r="K35">
        <v>0</v>
      </c>
      <c r="L35">
        <v>50.71</v>
      </c>
      <c r="M35">
        <v>608.52</v>
      </c>
      <c r="N35">
        <v>3667</v>
      </c>
      <c r="O35">
        <v>3667</v>
      </c>
      <c r="P35">
        <v>3824</v>
      </c>
      <c r="Q35">
        <v>2497</v>
      </c>
      <c r="R35">
        <v>480</v>
      </c>
      <c r="S35">
        <v>189</v>
      </c>
      <c r="T35">
        <v>70</v>
      </c>
      <c r="U35">
        <v>2325</v>
      </c>
      <c r="V35">
        <v>474</v>
      </c>
      <c r="W35">
        <v>306</v>
      </c>
      <c r="X35">
        <v>38</v>
      </c>
    </row>
    <row r="36" spans="1:24">
      <c r="A36" t="s">
        <v>891</v>
      </c>
      <c r="B36" t="s">
        <v>892</v>
      </c>
      <c r="C36" t="s">
        <v>893</v>
      </c>
      <c r="D36" t="s">
        <v>818</v>
      </c>
      <c r="F36" t="s">
        <v>606</v>
      </c>
      <c r="G36" t="s">
        <v>783</v>
      </c>
      <c r="K36">
        <v>0</v>
      </c>
      <c r="N36">
        <v>0</v>
      </c>
      <c r="O36">
        <v>0</v>
      </c>
    </row>
    <row r="37" spans="1:24">
      <c r="A37" t="s">
        <v>894</v>
      </c>
      <c r="B37" t="s">
        <v>654</v>
      </c>
      <c r="C37" t="s">
        <v>895</v>
      </c>
      <c r="D37" t="s">
        <v>870</v>
      </c>
      <c r="F37" t="s">
        <v>606</v>
      </c>
      <c r="G37" t="s">
        <v>830</v>
      </c>
      <c r="H37">
        <v>18199</v>
      </c>
      <c r="I37">
        <v>29578</v>
      </c>
      <c r="J37">
        <v>5696</v>
      </c>
      <c r="K37">
        <v>0</v>
      </c>
      <c r="L37">
        <v>69.2</v>
      </c>
      <c r="M37">
        <v>830.4</v>
      </c>
      <c r="N37">
        <v>6649</v>
      </c>
      <c r="O37">
        <v>6649</v>
      </c>
      <c r="P37">
        <v>7457</v>
      </c>
      <c r="Q37">
        <v>1457</v>
      </c>
      <c r="R37">
        <v>2525</v>
      </c>
      <c r="U37">
        <v>2237</v>
      </c>
      <c r="V37">
        <v>5220</v>
      </c>
    </row>
    <row r="38" spans="1:24">
      <c r="A38" t="s">
        <v>896</v>
      </c>
      <c r="B38" t="s">
        <v>675</v>
      </c>
      <c r="C38" t="s">
        <v>897</v>
      </c>
      <c r="D38" t="s">
        <v>818</v>
      </c>
      <c r="E38" t="s">
        <v>75</v>
      </c>
      <c r="F38" t="s">
        <v>606</v>
      </c>
      <c r="G38" t="s">
        <v>783</v>
      </c>
      <c r="H38">
        <v>91000</v>
      </c>
      <c r="I38">
        <v>92124</v>
      </c>
      <c r="J38">
        <v>16936</v>
      </c>
      <c r="K38">
        <v>0</v>
      </c>
      <c r="L38">
        <v>57.16</v>
      </c>
      <c r="M38">
        <v>685.92</v>
      </c>
      <c r="N38">
        <v>14730</v>
      </c>
      <c r="O38">
        <v>14730</v>
      </c>
      <c r="P38">
        <v>12713</v>
      </c>
      <c r="Q38">
        <v>8603</v>
      </c>
      <c r="R38">
        <v>3374</v>
      </c>
      <c r="T38">
        <v>652</v>
      </c>
      <c r="U38">
        <v>7949</v>
      </c>
      <c r="V38">
        <v>3075</v>
      </c>
      <c r="X38">
        <v>567</v>
      </c>
    </row>
    <row r="39" spans="1:24">
      <c r="A39" t="s">
        <v>898</v>
      </c>
      <c r="B39" t="s">
        <v>625</v>
      </c>
      <c r="C39" t="s">
        <v>899</v>
      </c>
      <c r="D39" t="s">
        <v>818</v>
      </c>
      <c r="F39" t="s">
        <v>606</v>
      </c>
      <c r="G39" t="s">
        <v>783</v>
      </c>
      <c r="H39">
        <v>11063</v>
      </c>
      <c r="I39">
        <v>11099</v>
      </c>
      <c r="J39">
        <v>3700</v>
      </c>
      <c r="K39">
        <v>0</v>
      </c>
      <c r="L39">
        <v>93.95</v>
      </c>
      <c r="M39">
        <v>1127.4000000000001</v>
      </c>
      <c r="N39">
        <v>3162</v>
      </c>
      <c r="O39">
        <v>3162</v>
      </c>
      <c r="P39">
        <v>2611</v>
      </c>
      <c r="Q39">
        <v>1954</v>
      </c>
      <c r="R39">
        <v>132</v>
      </c>
      <c r="S39">
        <v>528</v>
      </c>
      <c r="T39">
        <v>26</v>
      </c>
      <c r="U39">
        <v>1855</v>
      </c>
      <c r="V39">
        <v>125</v>
      </c>
      <c r="W39">
        <v>501</v>
      </c>
      <c r="X39">
        <v>25</v>
      </c>
    </row>
    <row r="40" spans="1:24">
      <c r="A40" t="s">
        <v>900</v>
      </c>
      <c r="B40" t="s">
        <v>687</v>
      </c>
      <c r="C40" t="s">
        <v>901</v>
      </c>
      <c r="D40" t="s">
        <v>818</v>
      </c>
      <c r="F40" t="s">
        <v>606</v>
      </c>
      <c r="G40" t="s">
        <v>783</v>
      </c>
      <c r="H40">
        <v>9425</v>
      </c>
      <c r="J40">
        <v>2715</v>
      </c>
      <c r="K40">
        <v>0</v>
      </c>
      <c r="L40">
        <v>54.26</v>
      </c>
      <c r="M40">
        <v>651.12</v>
      </c>
      <c r="N40">
        <v>2130</v>
      </c>
      <c r="O40">
        <v>2130</v>
      </c>
      <c r="P40">
        <v>3757</v>
      </c>
      <c r="U40">
        <v>1404</v>
      </c>
      <c r="V40">
        <v>1911</v>
      </c>
    </row>
    <row r="41" spans="1:24">
      <c r="A41" t="s">
        <v>902</v>
      </c>
      <c r="B41" t="s">
        <v>637</v>
      </c>
      <c r="C41" t="s">
        <v>903</v>
      </c>
      <c r="D41" t="s">
        <v>818</v>
      </c>
      <c r="F41" t="s">
        <v>606</v>
      </c>
      <c r="G41" t="s">
        <v>783</v>
      </c>
      <c r="H41">
        <v>102832</v>
      </c>
      <c r="I41">
        <v>118116</v>
      </c>
      <c r="J41">
        <v>14526</v>
      </c>
      <c r="K41">
        <v>0</v>
      </c>
      <c r="L41">
        <v>90.4</v>
      </c>
      <c r="M41">
        <v>1084.8</v>
      </c>
      <c r="N41">
        <v>10267</v>
      </c>
      <c r="O41">
        <v>10267</v>
      </c>
      <c r="P41">
        <v>13094</v>
      </c>
      <c r="Q41">
        <v>8050</v>
      </c>
      <c r="R41">
        <v>1010</v>
      </c>
      <c r="S41">
        <v>1585</v>
      </c>
      <c r="U41">
        <v>9571</v>
      </c>
      <c r="V41">
        <v>1211</v>
      </c>
      <c r="W41">
        <v>1902</v>
      </c>
    </row>
    <row r="42" spans="1:24">
      <c r="A42" t="s">
        <v>904</v>
      </c>
      <c r="B42" t="s">
        <v>164</v>
      </c>
      <c r="C42" t="s">
        <v>905</v>
      </c>
      <c r="D42" t="s">
        <v>818</v>
      </c>
      <c r="F42" t="s">
        <v>606</v>
      </c>
      <c r="G42" t="s">
        <v>783</v>
      </c>
      <c r="H42">
        <v>25899</v>
      </c>
      <c r="I42">
        <v>26410</v>
      </c>
      <c r="J42">
        <v>6048</v>
      </c>
      <c r="K42">
        <v>0</v>
      </c>
      <c r="L42">
        <v>69.42</v>
      </c>
      <c r="M42">
        <v>833.04</v>
      </c>
      <c r="N42">
        <v>5022</v>
      </c>
      <c r="O42">
        <v>5022</v>
      </c>
      <c r="P42">
        <v>4319</v>
      </c>
      <c r="Q42">
        <v>2660</v>
      </c>
      <c r="R42">
        <v>1273</v>
      </c>
      <c r="S42">
        <v>0</v>
      </c>
      <c r="T42">
        <v>101</v>
      </c>
      <c r="U42">
        <v>2328</v>
      </c>
      <c r="V42">
        <v>1253</v>
      </c>
      <c r="W42">
        <v>0</v>
      </c>
      <c r="X42">
        <v>85</v>
      </c>
    </row>
    <row r="43" spans="1:24">
      <c r="A43" t="s">
        <v>906</v>
      </c>
      <c r="B43" t="s">
        <v>662</v>
      </c>
      <c r="C43" t="s">
        <v>907</v>
      </c>
      <c r="D43" t="s">
        <v>908</v>
      </c>
      <c r="E43" t="s">
        <v>75</v>
      </c>
      <c r="F43" t="s">
        <v>606</v>
      </c>
      <c r="G43" t="s">
        <v>783</v>
      </c>
      <c r="H43">
        <v>103000</v>
      </c>
      <c r="I43">
        <v>116804</v>
      </c>
      <c r="J43">
        <v>26011</v>
      </c>
      <c r="K43">
        <v>0</v>
      </c>
      <c r="L43">
        <v>76.42</v>
      </c>
      <c r="M43">
        <v>917.04</v>
      </c>
      <c r="N43">
        <v>27590</v>
      </c>
      <c r="O43">
        <v>27590</v>
      </c>
      <c r="P43">
        <v>29754</v>
      </c>
      <c r="Q43">
        <v>10757</v>
      </c>
      <c r="R43">
        <v>2857</v>
      </c>
      <c r="S43">
        <v>2859</v>
      </c>
      <c r="T43">
        <v>810</v>
      </c>
      <c r="U43">
        <v>12699</v>
      </c>
      <c r="V43">
        <v>3373</v>
      </c>
      <c r="W43">
        <v>3375</v>
      </c>
      <c r="X43">
        <v>956</v>
      </c>
    </row>
    <row r="44" spans="1:24">
      <c r="A44" t="s">
        <v>909</v>
      </c>
      <c r="B44" t="s">
        <v>611</v>
      </c>
      <c r="C44" t="s">
        <v>910</v>
      </c>
      <c r="D44" t="s">
        <v>818</v>
      </c>
      <c r="F44" t="s">
        <v>606</v>
      </c>
      <c r="G44" t="s">
        <v>783</v>
      </c>
      <c r="H44">
        <v>91</v>
      </c>
      <c r="I44">
        <v>105</v>
      </c>
      <c r="J44">
        <v>1750</v>
      </c>
      <c r="K44">
        <v>0</v>
      </c>
      <c r="L44">
        <v>46.59</v>
      </c>
      <c r="M44">
        <v>559.08000000000004</v>
      </c>
      <c r="N44">
        <v>10379</v>
      </c>
      <c r="O44">
        <v>10379</v>
      </c>
      <c r="P44">
        <v>13800</v>
      </c>
      <c r="Q44">
        <v>7</v>
      </c>
      <c r="R44">
        <v>5092</v>
      </c>
      <c r="S44">
        <v>2154</v>
      </c>
      <c r="U44">
        <v>15</v>
      </c>
      <c r="V44">
        <v>8000</v>
      </c>
      <c r="W44">
        <v>3300</v>
      </c>
    </row>
    <row r="45" spans="1:24">
      <c r="A45" t="s">
        <v>911</v>
      </c>
      <c r="B45" t="s">
        <v>666</v>
      </c>
      <c r="C45" t="s">
        <v>912</v>
      </c>
      <c r="D45" t="s">
        <v>818</v>
      </c>
      <c r="F45" t="s">
        <v>606</v>
      </c>
      <c r="G45" t="s">
        <v>783</v>
      </c>
      <c r="H45">
        <v>48200</v>
      </c>
      <c r="I45">
        <v>50500</v>
      </c>
      <c r="J45">
        <v>11307</v>
      </c>
      <c r="K45">
        <v>0</v>
      </c>
      <c r="L45">
        <v>55.65</v>
      </c>
      <c r="M45">
        <v>667.8</v>
      </c>
      <c r="N45">
        <v>8663</v>
      </c>
      <c r="O45">
        <v>8663</v>
      </c>
      <c r="P45">
        <v>8180</v>
      </c>
    </row>
    <row r="46" spans="1:24">
      <c r="A46" t="s">
        <v>913</v>
      </c>
      <c r="B46" t="s">
        <v>416</v>
      </c>
      <c r="C46" t="s">
        <v>914</v>
      </c>
      <c r="D46" t="s">
        <v>915</v>
      </c>
      <c r="F46" t="s">
        <v>608</v>
      </c>
      <c r="G46" t="s">
        <v>783</v>
      </c>
      <c r="H46">
        <v>38500</v>
      </c>
      <c r="I46">
        <v>36500</v>
      </c>
      <c r="J46">
        <v>8073</v>
      </c>
      <c r="K46">
        <v>0</v>
      </c>
      <c r="L46">
        <v>84.74</v>
      </c>
      <c r="M46">
        <v>1016.88</v>
      </c>
      <c r="N46">
        <v>4698</v>
      </c>
      <c r="O46">
        <v>4698</v>
      </c>
      <c r="P46">
        <v>5325</v>
      </c>
      <c r="Q46">
        <v>3892</v>
      </c>
      <c r="R46">
        <v>203</v>
      </c>
      <c r="T46">
        <v>191</v>
      </c>
      <c r="U46">
        <v>4686</v>
      </c>
      <c r="V46">
        <v>244</v>
      </c>
      <c r="X46">
        <v>197</v>
      </c>
    </row>
    <row r="47" spans="1:24">
      <c r="A47" t="s">
        <v>916</v>
      </c>
      <c r="B47" t="s">
        <v>439</v>
      </c>
      <c r="C47" t="s">
        <v>917</v>
      </c>
      <c r="D47" t="s">
        <v>915</v>
      </c>
      <c r="F47" t="s">
        <v>608</v>
      </c>
      <c r="G47" t="s">
        <v>783</v>
      </c>
      <c r="H47">
        <v>5325</v>
      </c>
      <c r="I47">
        <v>6796</v>
      </c>
      <c r="J47">
        <v>1959</v>
      </c>
      <c r="K47">
        <v>0</v>
      </c>
      <c r="L47">
        <v>58.19</v>
      </c>
      <c r="M47">
        <v>698.28</v>
      </c>
      <c r="N47">
        <v>2712</v>
      </c>
      <c r="O47">
        <v>2712</v>
      </c>
      <c r="P47">
        <v>2848</v>
      </c>
    </row>
    <row r="48" spans="1:24">
      <c r="A48" t="s">
        <v>918</v>
      </c>
      <c r="B48" t="s">
        <v>213</v>
      </c>
      <c r="C48" t="s">
        <v>919</v>
      </c>
      <c r="D48" t="s">
        <v>915</v>
      </c>
      <c r="F48" t="s">
        <v>608</v>
      </c>
      <c r="G48" t="s">
        <v>783</v>
      </c>
      <c r="H48">
        <v>9000</v>
      </c>
      <c r="J48">
        <v>2510</v>
      </c>
      <c r="K48">
        <v>0</v>
      </c>
      <c r="L48">
        <v>51.27</v>
      </c>
      <c r="M48">
        <v>615.24</v>
      </c>
      <c r="N48">
        <v>2767</v>
      </c>
      <c r="O48">
        <v>2767</v>
      </c>
    </row>
    <row r="49" spans="1:24">
      <c r="A49" t="s">
        <v>920</v>
      </c>
      <c r="B49" t="s">
        <v>365</v>
      </c>
      <c r="C49" t="s">
        <v>921</v>
      </c>
      <c r="D49" t="s">
        <v>815</v>
      </c>
      <c r="F49" t="s">
        <v>608</v>
      </c>
      <c r="G49" t="s">
        <v>783</v>
      </c>
      <c r="H49">
        <v>20013</v>
      </c>
      <c r="I49">
        <v>21415</v>
      </c>
      <c r="J49">
        <v>4162</v>
      </c>
      <c r="K49">
        <v>0</v>
      </c>
      <c r="L49">
        <v>68.400000000000006</v>
      </c>
      <c r="M49">
        <v>820.8</v>
      </c>
      <c r="N49">
        <v>2391</v>
      </c>
      <c r="O49">
        <v>2391</v>
      </c>
      <c r="P49">
        <v>2326</v>
      </c>
      <c r="Q49">
        <v>1765</v>
      </c>
      <c r="R49">
        <v>97</v>
      </c>
      <c r="T49">
        <v>54</v>
      </c>
      <c r="U49">
        <v>2029</v>
      </c>
      <c r="V49">
        <v>112</v>
      </c>
      <c r="X49">
        <v>140</v>
      </c>
    </row>
    <row r="50" spans="1:24">
      <c r="A50" t="s">
        <v>922</v>
      </c>
      <c r="B50" t="s">
        <v>670</v>
      </c>
      <c r="C50" t="s">
        <v>923</v>
      </c>
      <c r="D50" t="s">
        <v>915</v>
      </c>
      <c r="F50" t="s">
        <v>608</v>
      </c>
      <c r="G50" t="s">
        <v>783</v>
      </c>
      <c r="H50">
        <v>24011</v>
      </c>
      <c r="I50">
        <v>27098</v>
      </c>
      <c r="J50">
        <v>5313</v>
      </c>
      <c r="K50">
        <v>0</v>
      </c>
      <c r="L50">
        <v>38.659999999999997</v>
      </c>
      <c r="M50">
        <v>463.92</v>
      </c>
      <c r="N50">
        <v>3492</v>
      </c>
      <c r="O50">
        <v>3492</v>
      </c>
      <c r="P50">
        <v>3886</v>
      </c>
      <c r="Q50">
        <v>2197</v>
      </c>
      <c r="R50">
        <v>500</v>
      </c>
      <c r="U50">
        <v>2875</v>
      </c>
      <c r="V50">
        <v>622</v>
      </c>
    </row>
    <row r="51" spans="1:24">
      <c r="A51" t="s">
        <v>924</v>
      </c>
      <c r="B51" t="s">
        <v>688</v>
      </c>
      <c r="C51" t="s">
        <v>925</v>
      </c>
      <c r="D51" t="s">
        <v>915</v>
      </c>
      <c r="F51" t="s">
        <v>608</v>
      </c>
      <c r="G51" t="s">
        <v>783</v>
      </c>
      <c r="H51">
        <v>62106</v>
      </c>
      <c r="I51">
        <v>91771</v>
      </c>
      <c r="J51">
        <v>13508</v>
      </c>
      <c r="K51">
        <v>0</v>
      </c>
      <c r="L51">
        <v>72.12</v>
      </c>
      <c r="M51">
        <v>865.44</v>
      </c>
      <c r="N51">
        <v>12719</v>
      </c>
      <c r="O51">
        <v>12719</v>
      </c>
      <c r="P51">
        <v>22718</v>
      </c>
      <c r="Q51">
        <v>8195</v>
      </c>
      <c r="R51">
        <v>5023</v>
      </c>
      <c r="T51">
        <v>273</v>
      </c>
      <c r="U51">
        <v>10037</v>
      </c>
      <c r="V51">
        <v>5350</v>
      </c>
    </row>
    <row r="52" spans="1:24">
      <c r="A52" t="s">
        <v>926</v>
      </c>
      <c r="B52" t="s">
        <v>607</v>
      </c>
      <c r="C52" t="s">
        <v>927</v>
      </c>
      <c r="D52" t="s">
        <v>915</v>
      </c>
      <c r="F52" t="s">
        <v>608</v>
      </c>
      <c r="G52" t="s">
        <v>783</v>
      </c>
      <c r="H52">
        <v>42900</v>
      </c>
      <c r="I52">
        <v>50100</v>
      </c>
      <c r="J52">
        <v>8700</v>
      </c>
      <c r="K52">
        <v>0</v>
      </c>
      <c r="L52">
        <v>41.9</v>
      </c>
      <c r="M52">
        <v>502.8</v>
      </c>
      <c r="N52">
        <v>7457</v>
      </c>
      <c r="O52">
        <v>7457</v>
      </c>
      <c r="P52">
        <v>7973</v>
      </c>
      <c r="Q52">
        <v>4335</v>
      </c>
      <c r="R52">
        <v>1278</v>
      </c>
      <c r="S52">
        <v>0</v>
      </c>
      <c r="T52">
        <v>244</v>
      </c>
      <c r="U52">
        <v>5512</v>
      </c>
      <c r="V52">
        <v>1625</v>
      </c>
      <c r="W52">
        <v>0</v>
      </c>
      <c r="X52">
        <v>310</v>
      </c>
    </row>
    <row r="53" spans="1:24">
      <c r="A53" t="s">
        <v>928</v>
      </c>
      <c r="B53" t="s">
        <v>683</v>
      </c>
      <c r="C53" t="s">
        <v>929</v>
      </c>
      <c r="D53" t="s">
        <v>915</v>
      </c>
      <c r="F53" t="s">
        <v>608</v>
      </c>
      <c r="G53" t="s">
        <v>783</v>
      </c>
      <c r="H53">
        <v>5952</v>
      </c>
      <c r="I53">
        <v>5952</v>
      </c>
      <c r="J53">
        <v>1488</v>
      </c>
      <c r="K53">
        <v>0</v>
      </c>
      <c r="L53">
        <v>55</v>
      </c>
      <c r="M53">
        <v>660</v>
      </c>
      <c r="N53">
        <v>828</v>
      </c>
      <c r="O53">
        <v>828</v>
      </c>
      <c r="P53">
        <v>828</v>
      </c>
      <c r="Q53">
        <v>828</v>
      </c>
      <c r="R53">
        <v>0</v>
      </c>
      <c r="S53">
        <v>0</v>
      </c>
      <c r="T53">
        <v>0</v>
      </c>
      <c r="U53">
        <v>828</v>
      </c>
      <c r="V53">
        <v>0</v>
      </c>
      <c r="W53">
        <v>0</v>
      </c>
      <c r="X53">
        <v>0</v>
      </c>
    </row>
    <row r="54" spans="1:24">
      <c r="A54" t="s">
        <v>930</v>
      </c>
      <c r="B54" t="s">
        <v>676</v>
      </c>
      <c r="C54" t="s">
        <v>931</v>
      </c>
      <c r="D54" t="s">
        <v>915</v>
      </c>
      <c r="F54" t="s">
        <v>608</v>
      </c>
      <c r="G54" t="s">
        <v>783</v>
      </c>
      <c r="H54">
        <v>69784</v>
      </c>
      <c r="I54">
        <v>75978</v>
      </c>
      <c r="J54">
        <v>13000</v>
      </c>
      <c r="K54">
        <v>0</v>
      </c>
      <c r="L54">
        <v>19.72</v>
      </c>
      <c r="M54">
        <v>236.64</v>
      </c>
      <c r="N54">
        <v>9326</v>
      </c>
      <c r="O54">
        <v>9326</v>
      </c>
      <c r="P54">
        <v>9846</v>
      </c>
      <c r="Q54">
        <v>5639</v>
      </c>
      <c r="R54">
        <v>1441</v>
      </c>
      <c r="S54">
        <v>254</v>
      </c>
      <c r="T54">
        <v>0</v>
      </c>
      <c r="U54">
        <v>6431</v>
      </c>
      <c r="V54">
        <v>1837</v>
      </c>
      <c r="W54">
        <v>297</v>
      </c>
    </row>
    <row r="55" spans="1:24">
      <c r="A55" t="s">
        <v>932</v>
      </c>
      <c r="B55" t="s">
        <v>294</v>
      </c>
      <c r="C55" t="s">
        <v>933</v>
      </c>
      <c r="D55" t="s">
        <v>818</v>
      </c>
      <c r="F55" t="s">
        <v>608</v>
      </c>
      <c r="G55" t="s">
        <v>830</v>
      </c>
      <c r="H55">
        <v>113236</v>
      </c>
      <c r="I55">
        <v>133816</v>
      </c>
      <c r="J55">
        <v>26626</v>
      </c>
      <c r="K55">
        <v>0</v>
      </c>
      <c r="L55">
        <v>63.85</v>
      </c>
      <c r="M55">
        <v>766.2</v>
      </c>
      <c r="N55">
        <v>23610</v>
      </c>
      <c r="O55">
        <v>23610</v>
      </c>
      <c r="P55">
        <v>24496</v>
      </c>
      <c r="Q55">
        <v>17620</v>
      </c>
      <c r="R55">
        <v>786</v>
      </c>
      <c r="S55">
        <v>167</v>
      </c>
      <c r="T55">
        <v>0</v>
      </c>
      <c r="U55">
        <v>19961</v>
      </c>
      <c r="V55">
        <v>2015</v>
      </c>
      <c r="W55">
        <v>410</v>
      </c>
      <c r="X55">
        <v>0</v>
      </c>
    </row>
    <row r="56" spans="1:24">
      <c r="A56" t="s">
        <v>934</v>
      </c>
      <c r="B56" t="s">
        <v>635</v>
      </c>
      <c r="C56" t="s">
        <v>935</v>
      </c>
      <c r="D56" t="s">
        <v>818</v>
      </c>
      <c r="F56" t="s">
        <v>633</v>
      </c>
      <c r="G56" t="s">
        <v>783</v>
      </c>
      <c r="H56">
        <v>761</v>
      </c>
      <c r="I56">
        <v>800</v>
      </c>
      <c r="J56">
        <v>247</v>
      </c>
      <c r="K56">
        <v>0</v>
      </c>
      <c r="L56">
        <v>117.28</v>
      </c>
      <c r="M56">
        <v>1407.36</v>
      </c>
      <c r="N56">
        <v>60</v>
      </c>
      <c r="O56">
        <v>60</v>
      </c>
      <c r="P56">
        <v>60</v>
      </c>
    </row>
    <row r="57" spans="1:24">
      <c r="A57" t="s">
        <v>936</v>
      </c>
      <c r="B57" t="s">
        <v>632</v>
      </c>
      <c r="C57" t="s">
        <v>937</v>
      </c>
      <c r="D57" t="s">
        <v>818</v>
      </c>
      <c r="F57" t="s">
        <v>633</v>
      </c>
      <c r="G57" t="s">
        <v>830</v>
      </c>
      <c r="H57">
        <v>31229</v>
      </c>
      <c r="I57">
        <v>41279</v>
      </c>
      <c r="J57">
        <v>7042</v>
      </c>
      <c r="K57">
        <v>0</v>
      </c>
      <c r="L57">
        <v>111</v>
      </c>
      <c r="M57">
        <v>1332</v>
      </c>
      <c r="N57">
        <v>9044</v>
      </c>
      <c r="O57">
        <v>9044</v>
      </c>
      <c r="P57">
        <v>13266</v>
      </c>
      <c r="Q57">
        <v>6200</v>
      </c>
      <c r="R57">
        <v>363</v>
      </c>
      <c r="S57">
        <v>21</v>
      </c>
      <c r="T57">
        <v>165</v>
      </c>
      <c r="U57">
        <v>9814</v>
      </c>
      <c r="V57">
        <v>607</v>
      </c>
      <c r="W57">
        <v>34</v>
      </c>
      <c r="X57">
        <v>261</v>
      </c>
    </row>
    <row r="58" spans="1:24">
      <c r="A58" t="s">
        <v>938</v>
      </c>
      <c r="B58" t="s">
        <v>939</v>
      </c>
      <c r="C58" t="s">
        <v>940</v>
      </c>
      <c r="D58" t="s">
        <v>818</v>
      </c>
      <c r="F58" t="s">
        <v>633</v>
      </c>
      <c r="G58" t="s">
        <v>783</v>
      </c>
      <c r="K58">
        <v>0</v>
      </c>
      <c r="L58">
        <v>51.5</v>
      </c>
      <c r="M58">
        <v>618</v>
      </c>
      <c r="N58">
        <v>0</v>
      </c>
      <c r="O58">
        <v>0</v>
      </c>
    </row>
    <row r="59" spans="1:24">
      <c r="A59" t="s">
        <v>941</v>
      </c>
      <c r="B59" t="s">
        <v>619</v>
      </c>
      <c r="C59" t="s">
        <v>942</v>
      </c>
      <c r="D59" t="s">
        <v>818</v>
      </c>
      <c r="F59" t="s">
        <v>612</v>
      </c>
      <c r="G59" t="s">
        <v>783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24">
      <c r="A60" t="s">
        <v>943</v>
      </c>
      <c r="B60" t="s">
        <v>944</v>
      </c>
      <c r="C60" t="s">
        <v>945</v>
      </c>
      <c r="D60" t="s">
        <v>818</v>
      </c>
      <c r="F60" t="s">
        <v>612</v>
      </c>
      <c r="G60" t="s">
        <v>783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24">
      <c r="A61" t="s">
        <v>946</v>
      </c>
      <c r="B61" t="s">
        <v>947</v>
      </c>
      <c r="C61" t="s">
        <v>948</v>
      </c>
      <c r="D61" t="s">
        <v>818</v>
      </c>
      <c r="F61" t="s">
        <v>612</v>
      </c>
      <c r="G61" t="s">
        <v>783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24">
      <c r="A62" t="s">
        <v>949</v>
      </c>
      <c r="B62" t="s">
        <v>950</v>
      </c>
      <c r="C62" t="s">
        <v>950</v>
      </c>
      <c r="F62" t="s">
        <v>951</v>
      </c>
      <c r="K62">
        <v>13800000</v>
      </c>
      <c r="N62">
        <v>0</v>
      </c>
      <c r="O62">
        <v>0</v>
      </c>
    </row>
    <row r="63" spans="1:24">
      <c r="A63" t="s">
        <v>952</v>
      </c>
      <c r="B63" t="s">
        <v>953</v>
      </c>
      <c r="C63" t="s">
        <v>953</v>
      </c>
      <c r="F63" t="s">
        <v>951</v>
      </c>
      <c r="K63">
        <v>6000000</v>
      </c>
      <c r="N63">
        <v>0</v>
      </c>
      <c r="O63">
        <v>0</v>
      </c>
    </row>
    <row r="64" spans="1:24">
      <c r="A64" t="s">
        <v>954</v>
      </c>
      <c r="B64" t="s">
        <v>955</v>
      </c>
      <c r="C64" t="s">
        <v>955</v>
      </c>
      <c r="F64" t="s">
        <v>951</v>
      </c>
      <c r="K64">
        <v>400000</v>
      </c>
      <c r="N64">
        <v>0</v>
      </c>
      <c r="O64">
        <v>0</v>
      </c>
    </row>
    <row r="65" spans="1:24">
      <c r="A65" t="s">
        <v>956</v>
      </c>
      <c r="B65" t="s">
        <v>957</v>
      </c>
      <c r="C65" t="s">
        <v>957</v>
      </c>
      <c r="F65" t="s">
        <v>951</v>
      </c>
      <c r="K65">
        <v>800000</v>
      </c>
      <c r="N65">
        <v>0</v>
      </c>
      <c r="O65">
        <v>0</v>
      </c>
    </row>
    <row r="66" spans="1:24">
      <c r="A66" t="s">
        <v>958</v>
      </c>
      <c r="B66" t="s">
        <v>959</v>
      </c>
      <c r="C66" t="s">
        <v>959</v>
      </c>
      <c r="F66" t="s">
        <v>951</v>
      </c>
      <c r="K66">
        <v>979650</v>
      </c>
      <c r="N66">
        <v>0</v>
      </c>
      <c r="O66">
        <v>0</v>
      </c>
    </row>
    <row r="67" spans="1:24">
      <c r="A67" t="s">
        <v>960</v>
      </c>
      <c r="B67" t="s">
        <v>961</v>
      </c>
      <c r="C67" t="s">
        <v>961</v>
      </c>
      <c r="F67" t="s">
        <v>951</v>
      </c>
      <c r="K67">
        <v>1370000</v>
      </c>
      <c r="N67">
        <v>0</v>
      </c>
      <c r="O67">
        <v>0</v>
      </c>
    </row>
    <row r="68" spans="1:24">
      <c r="A68" t="s">
        <v>962</v>
      </c>
      <c r="B68" t="s">
        <v>963</v>
      </c>
      <c r="C68" t="s">
        <v>963</v>
      </c>
      <c r="F68" t="s">
        <v>951</v>
      </c>
      <c r="K68">
        <v>3200000</v>
      </c>
      <c r="N68">
        <v>0</v>
      </c>
      <c r="O68">
        <v>0</v>
      </c>
    </row>
    <row r="69" spans="1:24">
      <c r="A69" t="s">
        <v>964</v>
      </c>
      <c r="B69" t="s">
        <v>965</v>
      </c>
      <c r="C69" t="s">
        <v>965</v>
      </c>
      <c r="F69" t="s">
        <v>951</v>
      </c>
      <c r="K69">
        <v>1100000</v>
      </c>
      <c r="N69">
        <v>0</v>
      </c>
      <c r="O69">
        <v>0</v>
      </c>
    </row>
    <row r="70" spans="1:24">
      <c r="A70" t="s">
        <v>966</v>
      </c>
      <c r="B70" t="s">
        <v>967</v>
      </c>
      <c r="C70" t="s">
        <v>967</v>
      </c>
      <c r="F70" t="s">
        <v>951</v>
      </c>
      <c r="K70">
        <v>335000</v>
      </c>
      <c r="N70">
        <v>0</v>
      </c>
      <c r="O70">
        <v>0</v>
      </c>
    </row>
    <row r="71" spans="1:24">
      <c r="A71" t="s">
        <v>968</v>
      </c>
      <c r="B71" t="s">
        <v>969</v>
      </c>
      <c r="C71" t="s">
        <v>969</v>
      </c>
      <c r="F71" t="s">
        <v>951</v>
      </c>
      <c r="K71">
        <v>1500</v>
      </c>
      <c r="N71">
        <v>0</v>
      </c>
      <c r="O71">
        <v>0</v>
      </c>
    </row>
    <row r="72" spans="1:24">
      <c r="A72" t="s">
        <v>970</v>
      </c>
      <c r="B72" t="s">
        <v>971</v>
      </c>
      <c r="C72" t="s">
        <v>971</v>
      </c>
      <c r="F72" t="s">
        <v>951</v>
      </c>
      <c r="K72">
        <v>310000</v>
      </c>
      <c r="N72">
        <v>0</v>
      </c>
      <c r="O72">
        <v>0</v>
      </c>
    </row>
    <row r="73" spans="1:24">
      <c r="A73" t="s">
        <v>972</v>
      </c>
      <c r="B73" t="s">
        <v>973</v>
      </c>
      <c r="C73" t="s">
        <v>973</v>
      </c>
      <c r="F73" t="s">
        <v>951</v>
      </c>
      <c r="K73">
        <v>160000</v>
      </c>
      <c r="N73">
        <v>0</v>
      </c>
      <c r="O73">
        <v>0</v>
      </c>
    </row>
    <row r="74" spans="1:24">
      <c r="A74" t="s">
        <v>974</v>
      </c>
      <c r="B74" t="s">
        <v>975</v>
      </c>
      <c r="C74" t="s">
        <v>975</v>
      </c>
      <c r="F74" t="s">
        <v>951</v>
      </c>
      <c r="K74">
        <v>6500000</v>
      </c>
      <c r="N74">
        <v>0</v>
      </c>
      <c r="O74">
        <v>0</v>
      </c>
    </row>
    <row r="75" spans="1:24">
      <c r="A75" t="s">
        <v>976</v>
      </c>
      <c r="B75" t="s">
        <v>977</v>
      </c>
      <c r="C75" t="s">
        <v>977</v>
      </c>
      <c r="F75" t="s">
        <v>978</v>
      </c>
      <c r="K75">
        <v>1000000</v>
      </c>
      <c r="N75">
        <v>0</v>
      </c>
      <c r="O75">
        <v>0</v>
      </c>
    </row>
    <row r="76" spans="1:24">
      <c r="A76" t="s">
        <v>979</v>
      </c>
      <c r="B76" t="s">
        <v>980</v>
      </c>
      <c r="C76" t="s">
        <v>980</v>
      </c>
      <c r="F76" t="s">
        <v>978</v>
      </c>
      <c r="K76">
        <v>1000000</v>
      </c>
      <c r="N76">
        <v>0</v>
      </c>
      <c r="O76">
        <v>0</v>
      </c>
    </row>
    <row r="77" spans="1:24">
      <c r="A77" t="s">
        <v>981</v>
      </c>
      <c r="B77" t="s">
        <v>982</v>
      </c>
      <c r="C77" t="s">
        <v>982</v>
      </c>
      <c r="F77" t="s">
        <v>978</v>
      </c>
      <c r="K77">
        <v>0</v>
      </c>
      <c r="N77">
        <v>22980</v>
      </c>
      <c r="O77">
        <v>22980</v>
      </c>
      <c r="P77">
        <v>20480</v>
      </c>
    </row>
    <row r="78" spans="1:24">
      <c r="A78" t="s">
        <v>983</v>
      </c>
      <c r="B78" t="s">
        <v>984</v>
      </c>
      <c r="C78" t="s">
        <v>985</v>
      </c>
      <c r="D78" t="s">
        <v>986</v>
      </c>
      <c r="F78" t="s">
        <v>604</v>
      </c>
      <c r="G78" t="s">
        <v>783</v>
      </c>
      <c r="H78">
        <v>506453</v>
      </c>
      <c r="I78">
        <v>552380</v>
      </c>
      <c r="J78">
        <v>50598</v>
      </c>
      <c r="K78">
        <v>0</v>
      </c>
      <c r="L78">
        <v>84.96</v>
      </c>
      <c r="M78">
        <v>1019.48</v>
      </c>
      <c r="N78">
        <v>88663</v>
      </c>
      <c r="O78">
        <v>88663</v>
      </c>
      <c r="P78">
        <v>87393</v>
      </c>
      <c r="Q78">
        <v>48325</v>
      </c>
      <c r="R78">
        <v>16963</v>
      </c>
      <c r="S78">
        <v>12863</v>
      </c>
      <c r="T78">
        <v>0</v>
      </c>
      <c r="U78">
        <v>49597</v>
      </c>
      <c r="V78">
        <v>14984</v>
      </c>
      <c r="W78">
        <v>16258</v>
      </c>
      <c r="X78">
        <v>41</v>
      </c>
    </row>
    <row r="79" spans="1:24">
      <c r="A79" t="s">
        <v>987</v>
      </c>
      <c r="B79" t="s">
        <v>657</v>
      </c>
      <c r="C79" t="s">
        <v>988</v>
      </c>
      <c r="D79" t="s">
        <v>815</v>
      </c>
      <c r="F79" t="s">
        <v>604</v>
      </c>
      <c r="G79" t="s">
        <v>783</v>
      </c>
      <c r="H79">
        <v>102889</v>
      </c>
      <c r="I79">
        <v>113985</v>
      </c>
      <c r="K79">
        <v>0</v>
      </c>
      <c r="L79">
        <v>75.37</v>
      </c>
      <c r="M79">
        <v>904.45</v>
      </c>
      <c r="N79">
        <v>21881</v>
      </c>
      <c r="O79">
        <v>21881</v>
      </c>
      <c r="P79">
        <v>23808</v>
      </c>
      <c r="Q79">
        <v>14519</v>
      </c>
      <c r="R79">
        <v>2888</v>
      </c>
      <c r="S79">
        <v>0</v>
      </c>
      <c r="T79">
        <v>501</v>
      </c>
      <c r="U79">
        <v>20254</v>
      </c>
      <c r="V79">
        <v>1547</v>
      </c>
      <c r="W79">
        <v>0</v>
      </c>
      <c r="X79">
        <v>112</v>
      </c>
    </row>
    <row r="80" spans="1:24">
      <c r="A80" t="s">
        <v>989</v>
      </c>
      <c r="B80" t="s">
        <v>618</v>
      </c>
      <c r="C80" t="s">
        <v>990</v>
      </c>
      <c r="D80" t="s">
        <v>818</v>
      </c>
      <c r="F80" t="s">
        <v>604</v>
      </c>
      <c r="G80" t="s">
        <v>783</v>
      </c>
      <c r="J80">
        <v>3000</v>
      </c>
      <c r="K80">
        <v>0</v>
      </c>
      <c r="L80">
        <v>79.819999999999993</v>
      </c>
      <c r="M80">
        <v>957.84</v>
      </c>
      <c r="N80">
        <v>0</v>
      </c>
      <c r="O80">
        <v>0</v>
      </c>
    </row>
    <row r="81" spans="1:24">
      <c r="A81" t="s">
        <v>991</v>
      </c>
      <c r="B81" t="s">
        <v>650</v>
      </c>
      <c r="C81" t="s">
        <v>992</v>
      </c>
      <c r="D81" t="s">
        <v>993</v>
      </c>
      <c r="F81" t="s">
        <v>604</v>
      </c>
      <c r="G81" t="s">
        <v>783</v>
      </c>
      <c r="H81">
        <v>685809</v>
      </c>
      <c r="I81">
        <v>773530</v>
      </c>
      <c r="K81">
        <v>0</v>
      </c>
      <c r="L81">
        <v>108.98</v>
      </c>
      <c r="M81">
        <v>1307.76</v>
      </c>
      <c r="N81">
        <v>94756</v>
      </c>
      <c r="O81">
        <v>94756</v>
      </c>
      <c r="P81">
        <v>112266</v>
      </c>
      <c r="Q81">
        <v>55687</v>
      </c>
      <c r="R81">
        <v>11252</v>
      </c>
      <c r="S81">
        <v>3295</v>
      </c>
      <c r="T81">
        <v>4168</v>
      </c>
      <c r="U81">
        <v>74648</v>
      </c>
      <c r="V81">
        <v>14705</v>
      </c>
      <c r="W81">
        <v>4899</v>
      </c>
      <c r="X81">
        <v>6460</v>
      </c>
    </row>
    <row r="82" spans="1:24">
      <c r="A82" t="s">
        <v>994</v>
      </c>
      <c r="B82" t="s">
        <v>682</v>
      </c>
      <c r="C82" t="s">
        <v>995</v>
      </c>
      <c r="D82" t="s">
        <v>993</v>
      </c>
      <c r="F82" t="s">
        <v>604</v>
      </c>
      <c r="G82" t="s">
        <v>783</v>
      </c>
      <c r="K82">
        <v>0</v>
      </c>
      <c r="L82">
        <v>89.82</v>
      </c>
      <c r="M82">
        <v>1077.8399999999999</v>
      </c>
      <c r="N82">
        <v>0</v>
      </c>
      <c r="O82">
        <v>0</v>
      </c>
    </row>
    <row r="83" spans="1:24">
      <c r="A83" t="s">
        <v>996</v>
      </c>
      <c r="B83" t="s">
        <v>684</v>
      </c>
      <c r="C83" t="s">
        <v>997</v>
      </c>
      <c r="D83" t="s">
        <v>997</v>
      </c>
      <c r="F83" t="s">
        <v>604</v>
      </c>
      <c r="G83" t="s">
        <v>783</v>
      </c>
      <c r="H83">
        <v>128193</v>
      </c>
      <c r="I83">
        <v>148850</v>
      </c>
      <c r="J83">
        <v>27000</v>
      </c>
      <c r="K83">
        <v>0</v>
      </c>
      <c r="L83">
        <v>120.43</v>
      </c>
      <c r="M83">
        <v>1445.16</v>
      </c>
      <c r="N83">
        <v>13035</v>
      </c>
      <c r="O83">
        <v>13035</v>
      </c>
      <c r="P83">
        <v>16940</v>
      </c>
      <c r="Q83">
        <v>7760</v>
      </c>
      <c r="R83">
        <v>2502</v>
      </c>
      <c r="S83">
        <v>626</v>
      </c>
      <c r="T83">
        <v>0</v>
      </c>
      <c r="U83">
        <v>11440</v>
      </c>
      <c r="V83">
        <v>3730</v>
      </c>
      <c r="W83">
        <v>1010</v>
      </c>
      <c r="X83">
        <v>0</v>
      </c>
    </row>
    <row r="84" spans="1:24">
      <c r="A84" t="s">
        <v>998</v>
      </c>
      <c r="B84" t="s">
        <v>679</v>
      </c>
      <c r="C84" t="s">
        <v>999</v>
      </c>
      <c r="D84" t="s">
        <v>870</v>
      </c>
      <c r="F84" t="s">
        <v>604</v>
      </c>
      <c r="G84" t="s">
        <v>830</v>
      </c>
      <c r="H84">
        <v>271817</v>
      </c>
      <c r="I84">
        <v>302956</v>
      </c>
      <c r="J84">
        <v>47997</v>
      </c>
      <c r="K84">
        <v>0</v>
      </c>
      <c r="L84">
        <v>84.38</v>
      </c>
      <c r="M84">
        <v>1012.56</v>
      </c>
      <c r="N84">
        <v>40577</v>
      </c>
      <c r="O84">
        <v>40577</v>
      </c>
      <c r="P84">
        <v>52688</v>
      </c>
      <c r="Q84">
        <v>21177</v>
      </c>
      <c r="R84">
        <v>7354</v>
      </c>
      <c r="T84">
        <v>0</v>
      </c>
      <c r="U84">
        <v>27813</v>
      </c>
      <c r="V84">
        <v>8277</v>
      </c>
      <c r="X84">
        <v>0</v>
      </c>
    </row>
    <row r="85" spans="1:24">
      <c r="A85" t="s">
        <v>1000</v>
      </c>
      <c r="B85" t="s">
        <v>603</v>
      </c>
      <c r="C85" t="s">
        <v>1001</v>
      </c>
      <c r="D85" t="s">
        <v>1001</v>
      </c>
      <c r="F85" t="s">
        <v>604</v>
      </c>
      <c r="G85" t="s">
        <v>783</v>
      </c>
      <c r="H85">
        <v>293500</v>
      </c>
      <c r="I85">
        <v>294200</v>
      </c>
      <c r="K85">
        <v>0</v>
      </c>
      <c r="L85">
        <v>61.96</v>
      </c>
      <c r="M85">
        <v>743.52</v>
      </c>
      <c r="N85">
        <v>52650</v>
      </c>
      <c r="O85">
        <v>52650</v>
      </c>
      <c r="P85">
        <v>51570</v>
      </c>
      <c r="Q85">
        <v>33300</v>
      </c>
      <c r="R85">
        <v>9000</v>
      </c>
      <c r="S85">
        <v>1600</v>
      </c>
      <c r="T85">
        <v>0</v>
      </c>
      <c r="U85">
        <v>34120</v>
      </c>
      <c r="V85">
        <v>9580</v>
      </c>
      <c r="W85">
        <v>1570</v>
      </c>
      <c r="X85">
        <v>0</v>
      </c>
    </row>
    <row r="86" spans="1:24">
      <c r="A86" t="s">
        <v>1002</v>
      </c>
      <c r="B86" t="s">
        <v>1003</v>
      </c>
      <c r="C86" t="s">
        <v>1004</v>
      </c>
      <c r="D86" t="s">
        <v>915</v>
      </c>
      <c r="F86" t="s">
        <v>614</v>
      </c>
      <c r="G86" t="s">
        <v>783</v>
      </c>
      <c r="H86">
        <v>1500</v>
      </c>
      <c r="I86">
        <v>1500</v>
      </c>
      <c r="J86">
        <v>596</v>
      </c>
      <c r="K86">
        <v>0</v>
      </c>
      <c r="L86">
        <v>118.1</v>
      </c>
      <c r="M86">
        <v>1417.2</v>
      </c>
      <c r="N86">
        <v>713</v>
      </c>
      <c r="O86">
        <v>713</v>
      </c>
      <c r="P86">
        <v>725</v>
      </c>
    </row>
    <row r="87" spans="1:24">
      <c r="A87" t="s">
        <v>1005</v>
      </c>
      <c r="B87" t="s">
        <v>1006</v>
      </c>
      <c r="C87" t="s">
        <v>1006</v>
      </c>
      <c r="D87" t="s">
        <v>915</v>
      </c>
      <c r="F87" t="s">
        <v>614</v>
      </c>
      <c r="G87" t="s">
        <v>783</v>
      </c>
      <c r="H87">
        <v>8500</v>
      </c>
      <c r="I87">
        <v>8500</v>
      </c>
      <c r="J87">
        <v>2899</v>
      </c>
      <c r="K87">
        <v>0</v>
      </c>
      <c r="L87">
        <v>91.5</v>
      </c>
      <c r="M87">
        <v>1098</v>
      </c>
      <c r="N87">
        <v>2311</v>
      </c>
      <c r="O87">
        <v>2311</v>
      </c>
      <c r="P87">
        <v>3163</v>
      </c>
    </row>
    <row r="88" spans="1:24">
      <c r="A88" t="s">
        <v>1007</v>
      </c>
      <c r="B88" t="s">
        <v>622</v>
      </c>
      <c r="C88" t="s">
        <v>1008</v>
      </c>
      <c r="D88" t="s">
        <v>915</v>
      </c>
      <c r="F88" t="s">
        <v>614</v>
      </c>
      <c r="G88" t="s">
        <v>783</v>
      </c>
      <c r="H88">
        <v>7880</v>
      </c>
      <c r="J88">
        <v>2345</v>
      </c>
      <c r="K88">
        <v>0</v>
      </c>
      <c r="L88">
        <v>0</v>
      </c>
      <c r="M88">
        <v>0</v>
      </c>
      <c r="N88">
        <v>2100</v>
      </c>
      <c r="O88">
        <v>2100</v>
      </c>
      <c r="P88">
        <v>2500</v>
      </c>
    </row>
    <row r="89" spans="1:24">
      <c r="A89" t="s">
        <v>1009</v>
      </c>
      <c r="B89" t="s">
        <v>1010</v>
      </c>
      <c r="C89" t="s">
        <v>1010</v>
      </c>
      <c r="F89" t="s">
        <v>669</v>
      </c>
      <c r="G89" t="s">
        <v>1011</v>
      </c>
      <c r="H89">
        <v>1654866</v>
      </c>
      <c r="I89">
        <v>1809737</v>
      </c>
      <c r="J89">
        <v>236</v>
      </c>
      <c r="K89">
        <v>0</v>
      </c>
      <c r="N89">
        <v>244393</v>
      </c>
      <c r="O89">
        <v>0</v>
      </c>
      <c r="P89">
        <v>279940</v>
      </c>
    </row>
    <row r="90" spans="1:24">
      <c r="A90" t="s">
        <v>1012</v>
      </c>
      <c r="B90" t="s">
        <v>1013</v>
      </c>
      <c r="C90" t="s">
        <v>1013</v>
      </c>
      <c r="F90" t="s">
        <v>669</v>
      </c>
      <c r="G90" t="s">
        <v>1011</v>
      </c>
      <c r="H90">
        <v>87876</v>
      </c>
      <c r="I90">
        <v>102003</v>
      </c>
      <c r="J90">
        <v>15</v>
      </c>
      <c r="K90">
        <v>0</v>
      </c>
      <c r="N90">
        <v>11163</v>
      </c>
      <c r="O90">
        <v>11163</v>
      </c>
      <c r="P90">
        <v>12741</v>
      </c>
    </row>
    <row r="91" spans="1:24">
      <c r="A91" t="s">
        <v>1014</v>
      </c>
      <c r="B91" t="s">
        <v>84</v>
      </c>
      <c r="C91" t="s">
        <v>1015</v>
      </c>
      <c r="D91" t="s">
        <v>915</v>
      </c>
      <c r="F91" t="s">
        <v>669</v>
      </c>
      <c r="G91" t="s">
        <v>783</v>
      </c>
      <c r="H91">
        <v>77285</v>
      </c>
      <c r="I91">
        <v>87811</v>
      </c>
      <c r="J91">
        <v>19954</v>
      </c>
      <c r="K91">
        <v>0</v>
      </c>
      <c r="L91">
        <v>55.55</v>
      </c>
      <c r="M91">
        <v>666.6</v>
      </c>
      <c r="N91">
        <v>23319</v>
      </c>
      <c r="O91">
        <v>23319</v>
      </c>
      <c r="P91">
        <v>24190</v>
      </c>
      <c r="Q91">
        <v>21290</v>
      </c>
      <c r="R91">
        <v>2514</v>
      </c>
      <c r="T91">
        <v>1000</v>
      </c>
      <c r="U91">
        <v>19839</v>
      </c>
      <c r="V91">
        <v>2342</v>
      </c>
      <c r="X91">
        <v>932</v>
      </c>
    </row>
    <row r="92" spans="1:24">
      <c r="A92" t="s">
        <v>1016</v>
      </c>
      <c r="B92" t="s">
        <v>1017</v>
      </c>
      <c r="C92" t="s">
        <v>1017</v>
      </c>
      <c r="F92" t="s">
        <v>669</v>
      </c>
      <c r="G92" t="s">
        <v>1011</v>
      </c>
      <c r="H92">
        <v>210482</v>
      </c>
      <c r="I92">
        <v>247000</v>
      </c>
      <c r="K92">
        <v>0</v>
      </c>
      <c r="N92">
        <v>6775</v>
      </c>
      <c r="O92">
        <v>6775</v>
      </c>
      <c r="P92">
        <v>9225</v>
      </c>
    </row>
    <row r="93" spans="1:24">
      <c r="A93" t="s">
        <v>1018</v>
      </c>
      <c r="B93" t="s">
        <v>1019</v>
      </c>
      <c r="C93" t="s">
        <v>1019</v>
      </c>
      <c r="F93" t="s">
        <v>669</v>
      </c>
      <c r="G93" t="s">
        <v>1011</v>
      </c>
      <c r="H93">
        <v>573799</v>
      </c>
      <c r="I93">
        <v>712264</v>
      </c>
      <c r="J93">
        <v>38</v>
      </c>
      <c r="K93">
        <v>0</v>
      </c>
      <c r="N93">
        <v>127621</v>
      </c>
      <c r="O93">
        <v>0</v>
      </c>
      <c r="P93">
        <v>154144</v>
      </c>
    </row>
    <row r="94" spans="1:24">
      <c r="A94" t="s">
        <v>1020</v>
      </c>
      <c r="B94" t="s">
        <v>1021</v>
      </c>
      <c r="C94" t="s">
        <v>1021</v>
      </c>
      <c r="F94" t="s">
        <v>669</v>
      </c>
      <c r="G94" t="s">
        <v>1011</v>
      </c>
      <c r="H94">
        <v>903000</v>
      </c>
      <c r="I94">
        <v>1025000</v>
      </c>
      <c r="J94">
        <v>10</v>
      </c>
      <c r="K94">
        <v>0</v>
      </c>
      <c r="N94">
        <v>43817</v>
      </c>
      <c r="O94">
        <v>43817</v>
      </c>
      <c r="P94">
        <v>41000</v>
      </c>
    </row>
    <row r="95" spans="1:24">
      <c r="A95" t="s">
        <v>1022</v>
      </c>
      <c r="B95" t="s">
        <v>1023</v>
      </c>
      <c r="C95" t="s">
        <v>1023</v>
      </c>
      <c r="F95" t="s">
        <v>669</v>
      </c>
      <c r="G95" t="s">
        <v>1011</v>
      </c>
      <c r="H95">
        <v>853377</v>
      </c>
      <c r="I95">
        <v>942893</v>
      </c>
      <c r="J95">
        <v>220</v>
      </c>
      <c r="K95">
        <v>0</v>
      </c>
      <c r="N95">
        <v>167292</v>
      </c>
      <c r="O95">
        <v>0</v>
      </c>
      <c r="P95">
        <v>173643</v>
      </c>
    </row>
    <row r="96" spans="1:24">
      <c r="A96" t="s">
        <v>1024</v>
      </c>
      <c r="B96" t="s">
        <v>615</v>
      </c>
      <c r="C96" t="s">
        <v>1025</v>
      </c>
      <c r="D96" t="s">
        <v>818</v>
      </c>
      <c r="E96" t="s">
        <v>1026</v>
      </c>
      <c r="F96" t="s">
        <v>610</v>
      </c>
      <c r="G96" t="s">
        <v>783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22">
      <c r="A97" t="s">
        <v>1027</v>
      </c>
      <c r="B97" t="s">
        <v>563</v>
      </c>
      <c r="C97" t="s">
        <v>1028</v>
      </c>
      <c r="D97" t="s">
        <v>818</v>
      </c>
      <c r="F97" t="s">
        <v>610</v>
      </c>
      <c r="G97" t="s">
        <v>783</v>
      </c>
      <c r="K97">
        <v>0</v>
      </c>
      <c r="L97">
        <v>37.799999999999997</v>
      </c>
      <c r="M97">
        <v>453.6</v>
      </c>
      <c r="N97">
        <v>400</v>
      </c>
      <c r="O97">
        <v>400</v>
      </c>
      <c r="P97">
        <v>500</v>
      </c>
    </row>
    <row r="98" spans="1:22">
      <c r="A98" t="s">
        <v>1029</v>
      </c>
      <c r="B98" t="s">
        <v>644</v>
      </c>
      <c r="C98" t="s">
        <v>1030</v>
      </c>
      <c r="D98" t="s">
        <v>818</v>
      </c>
      <c r="F98" t="s">
        <v>610</v>
      </c>
      <c r="G98" t="s">
        <v>783</v>
      </c>
      <c r="K98">
        <v>0</v>
      </c>
      <c r="L98">
        <v>27</v>
      </c>
      <c r="M98">
        <v>324</v>
      </c>
      <c r="N98">
        <v>400</v>
      </c>
      <c r="O98">
        <v>400</v>
      </c>
      <c r="P98">
        <v>400</v>
      </c>
    </row>
    <row r="99" spans="1:22">
      <c r="A99" t="s">
        <v>1031</v>
      </c>
      <c r="B99" t="s">
        <v>638</v>
      </c>
      <c r="C99" t="s">
        <v>1032</v>
      </c>
      <c r="D99" t="s">
        <v>818</v>
      </c>
      <c r="F99" t="s">
        <v>610</v>
      </c>
      <c r="G99" t="s">
        <v>783</v>
      </c>
      <c r="H99">
        <v>46000</v>
      </c>
      <c r="I99">
        <v>47150</v>
      </c>
      <c r="J99">
        <v>5921</v>
      </c>
      <c r="K99">
        <v>0</v>
      </c>
      <c r="L99">
        <v>35</v>
      </c>
      <c r="M99">
        <v>420</v>
      </c>
      <c r="N99">
        <v>5375</v>
      </c>
      <c r="O99">
        <v>5375</v>
      </c>
      <c r="P99">
        <v>7524</v>
      </c>
    </row>
    <row r="100" spans="1:22">
      <c r="A100" t="s">
        <v>1033</v>
      </c>
      <c r="B100" t="s">
        <v>1034</v>
      </c>
      <c r="C100" t="s">
        <v>1034</v>
      </c>
      <c r="F100" t="s">
        <v>610</v>
      </c>
      <c r="G100" t="s">
        <v>1035</v>
      </c>
      <c r="J100">
        <v>453</v>
      </c>
      <c r="K100">
        <v>0</v>
      </c>
      <c r="N100">
        <v>8200</v>
      </c>
      <c r="O100">
        <v>8200</v>
      </c>
    </row>
    <row r="101" spans="1:22">
      <c r="A101" t="s">
        <v>1036</v>
      </c>
      <c r="B101" t="s">
        <v>620</v>
      </c>
      <c r="C101" t="s">
        <v>1037</v>
      </c>
      <c r="D101" t="s">
        <v>818</v>
      </c>
      <c r="F101" t="s">
        <v>610</v>
      </c>
      <c r="G101" t="s">
        <v>783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22">
      <c r="A102" t="s">
        <v>1038</v>
      </c>
      <c r="B102" t="s">
        <v>655</v>
      </c>
      <c r="C102" t="s">
        <v>1039</v>
      </c>
      <c r="D102" t="s">
        <v>818</v>
      </c>
      <c r="F102" t="s">
        <v>610</v>
      </c>
      <c r="G102" t="s">
        <v>783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22">
      <c r="A103" t="s">
        <v>1040</v>
      </c>
      <c r="B103" t="s">
        <v>661</v>
      </c>
      <c r="C103" t="s">
        <v>1041</v>
      </c>
      <c r="D103" t="s">
        <v>818</v>
      </c>
      <c r="F103" t="s">
        <v>610</v>
      </c>
      <c r="G103" t="s">
        <v>783</v>
      </c>
      <c r="K103">
        <v>0</v>
      </c>
      <c r="L103">
        <v>90</v>
      </c>
      <c r="M103">
        <v>1080</v>
      </c>
      <c r="N103">
        <v>520</v>
      </c>
      <c r="O103">
        <v>520</v>
      </c>
      <c r="P103">
        <v>780</v>
      </c>
    </row>
    <row r="104" spans="1:22">
      <c r="A104" t="s">
        <v>1042</v>
      </c>
      <c r="B104" t="s">
        <v>640</v>
      </c>
      <c r="C104" t="s">
        <v>1043</v>
      </c>
      <c r="D104" t="s">
        <v>818</v>
      </c>
      <c r="F104" t="s">
        <v>610</v>
      </c>
      <c r="G104" t="s">
        <v>783</v>
      </c>
      <c r="H104">
        <v>16126</v>
      </c>
      <c r="I104">
        <v>18263</v>
      </c>
      <c r="J104">
        <v>4463</v>
      </c>
      <c r="K104">
        <v>0</v>
      </c>
      <c r="L104">
        <v>92.25</v>
      </c>
      <c r="M104">
        <v>1107</v>
      </c>
      <c r="N104">
        <v>2357</v>
      </c>
      <c r="O104">
        <v>2357</v>
      </c>
      <c r="P104">
        <v>2883</v>
      </c>
      <c r="Q104">
        <v>2083</v>
      </c>
      <c r="R104">
        <v>311</v>
      </c>
      <c r="U104">
        <v>2508</v>
      </c>
      <c r="V104">
        <v>375</v>
      </c>
    </row>
    <row r="105" spans="1:22">
      <c r="A105" t="s">
        <v>1044</v>
      </c>
      <c r="B105" t="s">
        <v>648</v>
      </c>
      <c r="C105" t="s">
        <v>1045</v>
      </c>
      <c r="D105" t="s">
        <v>818</v>
      </c>
      <c r="F105" t="s">
        <v>610</v>
      </c>
      <c r="G105" t="s">
        <v>783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22">
      <c r="A106" t="s">
        <v>1046</v>
      </c>
      <c r="B106" t="s">
        <v>1047</v>
      </c>
      <c r="C106" t="s">
        <v>1047</v>
      </c>
      <c r="D106" t="s">
        <v>815</v>
      </c>
      <c r="F106" t="s">
        <v>610</v>
      </c>
      <c r="G106" t="s">
        <v>783</v>
      </c>
      <c r="J106">
        <v>1175</v>
      </c>
      <c r="K106">
        <v>0</v>
      </c>
      <c r="L106">
        <v>0</v>
      </c>
      <c r="M106">
        <v>0</v>
      </c>
      <c r="N106">
        <v>700</v>
      </c>
      <c r="O106">
        <v>700</v>
      </c>
      <c r="P106">
        <v>800</v>
      </c>
    </row>
    <row r="107" spans="1:22">
      <c r="A107" t="s">
        <v>1048</v>
      </c>
      <c r="B107" t="s">
        <v>1049</v>
      </c>
      <c r="C107" t="s">
        <v>1049</v>
      </c>
      <c r="F107" t="s">
        <v>610</v>
      </c>
      <c r="G107" t="s">
        <v>783</v>
      </c>
      <c r="J107">
        <v>1925</v>
      </c>
      <c r="K107">
        <v>0</v>
      </c>
      <c r="N107">
        <v>0</v>
      </c>
      <c r="O107">
        <v>0</v>
      </c>
      <c r="P107">
        <v>100</v>
      </c>
    </row>
    <row r="108" spans="1:22">
      <c r="A108" t="s">
        <v>1050</v>
      </c>
      <c r="B108" t="s">
        <v>1051</v>
      </c>
      <c r="C108" t="s">
        <v>1051</v>
      </c>
      <c r="F108" t="s">
        <v>610</v>
      </c>
      <c r="G108" t="s">
        <v>783</v>
      </c>
      <c r="J108">
        <v>1994</v>
      </c>
      <c r="K108">
        <v>0</v>
      </c>
      <c r="N108">
        <v>0</v>
      </c>
      <c r="O108">
        <v>0</v>
      </c>
      <c r="P108">
        <v>0</v>
      </c>
    </row>
    <row r="109" spans="1:22">
      <c r="A109" t="s">
        <v>1052</v>
      </c>
      <c r="B109" t="s">
        <v>627</v>
      </c>
      <c r="C109" t="s">
        <v>1053</v>
      </c>
      <c r="D109" t="s">
        <v>818</v>
      </c>
      <c r="F109" t="s">
        <v>610</v>
      </c>
      <c r="G109" t="s">
        <v>783</v>
      </c>
      <c r="J109">
        <v>705</v>
      </c>
      <c r="K109">
        <v>0</v>
      </c>
      <c r="L109">
        <v>118.15</v>
      </c>
      <c r="M109">
        <v>1417.8</v>
      </c>
      <c r="N109">
        <v>640</v>
      </c>
      <c r="O109">
        <v>640</v>
      </c>
      <c r="P109">
        <v>808</v>
      </c>
    </row>
    <row r="110" spans="1:22">
      <c r="A110" t="s">
        <v>1054</v>
      </c>
      <c r="B110" t="s">
        <v>626</v>
      </c>
      <c r="C110" t="s">
        <v>1055</v>
      </c>
      <c r="D110" t="s">
        <v>818</v>
      </c>
      <c r="F110" t="s">
        <v>610</v>
      </c>
      <c r="G110" t="s">
        <v>783</v>
      </c>
      <c r="H110">
        <v>32219</v>
      </c>
      <c r="I110">
        <v>33726</v>
      </c>
      <c r="J110">
        <v>3979</v>
      </c>
      <c r="K110">
        <v>0</v>
      </c>
      <c r="L110">
        <v>49.91</v>
      </c>
      <c r="M110">
        <v>598.91999999999996</v>
      </c>
      <c r="N110">
        <v>3520</v>
      </c>
      <c r="O110">
        <v>3520</v>
      </c>
      <c r="P110">
        <v>3746</v>
      </c>
      <c r="Q110">
        <v>2123</v>
      </c>
      <c r="R110">
        <v>522</v>
      </c>
      <c r="S110">
        <v>222</v>
      </c>
      <c r="T110">
        <v>0</v>
      </c>
    </row>
    <row r="111" spans="1:22">
      <c r="A111" t="s">
        <v>1056</v>
      </c>
      <c r="B111" t="s">
        <v>609</v>
      </c>
      <c r="C111" t="s">
        <v>1057</v>
      </c>
      <c r="D111" t="s">
        <v>818</v>
      </c>
      <c r="F111" t="s">
        <v>610</v>
      </c>
      <c r="G111" t="s">
        <v>783</v>
      </c>
      <c r="H111">
        <v>9600</v>
      </c>
      <c r="I111">
        <v>19875</v>
      </c>
      <c r="J111">
        <v>3140</v>
      </c>
      <c r="K111">
        <v>0</v>
      </c>
      <c r="L111">
        <v>70.599999999999994</v>
      </c>
      <c r="M111">
        <v>847.2</v>
      </c>
      <c r="N111">
        <v>2055</v>
      </c>
      <c r="O111">
        <v>2055</v>
      </c>
      <c r="P111">
        <v>2229</v>
      </c>
      <c r="Q111">
        <v>2292</v>
      </c>
      <c r="U111">
        <v>2229</v>
      </c>
    </row>
    <row r="112" spans="1:22">
      <c r="A112" t="s">
        <v>1058</v>
      </c>
      <c r="B112" t="s">
        <v>660</v>
      </c>
      <c r="C112" t="s">
        <v>1059</v>
      </c>
      <c r="D112" t="s">
        <v>818</v>
      </c>
      <c r="F112" t="s">
        <v>610</v>
      </c>
      <c r="G112" t="s">
        <v>783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t="s">
        <v>1060</v>
      </c>
      <c r="B113" t="s">
        <v>523</v>
      </c>
      <c r="C113" t="s">
        <v>1061</v>
      </c>
      <c r="D113" t="s">
        <v>818</v>
      </c>
      <c r="F113" t="s">
        <v>610</v>
      </c>
      <c r="G113" t="s">
        <v>783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t="s">
        <v>1062</v>
      </c>
      <c r="B114" t="s">
        <v>623</v>
      </c>
      <c r="C114" t="s">
        <v>1063</v>
      </c>
      <c r="D114" t="s">
        <v>818</v>
      </c>
      <c r="F114" t="s">
        <v>610</v>
      </c>
      <c r="G114" t="s">
        <v>783</v>
      </c>
      <c r="J114">
        <v>6223</v>
      </c>
      <c r="K114">
        <v>0</v>
      </c>
      <c r="L114">
        <v>55.56</v>
      </c>
      <c r="M114">
        <v>666.72</v>
      </c>
      <c r="N114">
        <v>2594</v>
      </c>
      <c r="O114">
        <v>2594</v>
      </c>
      <c r="P114">
        <v>4266</v>
      </c>
    </row>
    <row r="115" spans="1:16">
      <c r="A115" t="s">
        <v>1064</v>
      </c>
      <c r="B115" t="s">
        <v>672</v>
      </c>
      <c r="C115" t="s">
        <v>1065</v>
      </c>
      <c r="D115" t="s">
        <v>818</v>
      </c>
      <c r="F115" t="s">
        <v>610</v>
      </c>
      <c r="G115" t="s">
        <v>783</v>
      </c>
      <c r="J115">
        <v>6223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>
      <c r="A116" t="s">
        <v>1066</v>
      </c>
      <c r="B116" t="s">
        <v>624</v>
      </c>
      <c r="C116" t="s">
        <v>1067</v>
      </c>
      <c r="D116" t="s">
        <v>818</v>
      </c>
      <c r="F116" t="s">
        <v>610</v>
      </c>
      <c r="G116" t="s">
        <v>783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t="s">
        <v>1068</v>
      </c>
      <c r="B117" t="s">
        <v>673</v>
      </c>
      <c r="C117" t="s">
        <v>1069</v>
      </c>
      <c r="D117" t="s">
        <v>818</v>
      </c>
      <c r="F117" t="s">
        <v>610</v>
      </c>
      <c r="G117" t="s">
        <v>783</v>
      </c>
      <c r="J117">
        <v>1596</v>
      </c>
      <c r="K117">
        <v>0</v>
      </c>
      <c r="L117">
        <v>81.430000000000007</v>
      </c>
      <c r="M117">
        <v>977.16</v>
      </c>
      <c r="N117">
        <v>900</v>
      </c>
      <c r="O117">
        <v>900</v>
      </c>
      <c r="P117">
        <v>900</v>
      </c>
    </row>
    <row r="118" spans="1:16">
      <c r="A118" t="s">
        <v>1070</v>
      </c>
      <c r="B118" t="s">
        <v>1071</v>
      </c>
      <c r="C118" t="s">
        <v>1071</v>
      </c>
      <c r="F118" t="s">
        <v>610</v>
      </c>
      <c r="G118" t="s">
        <v>783</v>
      </c>
      <c r="J118">
        <v>28766</v>
      </c>
      <c r="K118">
        <v>0</v>
      </c>
      <c r="N118">
        <v>28000</v>
      </c>
      <c r="O118">
        <v>28000</v>
      </c>
      <c r="P118">
        <v>30000</v>
      </c>
    </row>
    <row r="119" spans="1:16">
      <c r="A119" t="s">
        <v>1072</v>
      </c>
      <c r="B119" t="s">
        <v>628</v>
      </c>
      <c r="C119" t="s">
        <v>1073</v>
      </c>
      <c r="D119" t="s">
        <v>818</v>
      </c>
      <c r="F119" t="s">
        <v>610</v>
      </c>
      <c r="G119" t="s">
        <v>783</v>
      </c>
      <c r="K119">
        <v>0</v>
      </c>
      <c r="L119">
        <v>28.5</v>
      </c>
      <c r="M119">
        <v>342</v>
      </c>
      <c r="N119">
        <v>600</v>
      </c>
      <c r="O119">
        <v>600</v>
      </c>
      <c r="P119">
        <v>700</v>
      </c>
    </row>
    <row r="120" spans="1:16">
      <c r="A120" t="s">
        <v>1074</v>
      </c>
      <c r="B120" t="s">
        <v>649</v>
      </c>
      <c r="C120" t="s">
        <v>1075</v>
      </c>
      <c r="D120" t="s">
        <v>818</v>
      </c>
      <c r="F120" t="s">
        <v>610</v>
      </c>
      <c r="G120" t="s">
        <v>783</v>
      </c>
      <c r="K120">
        <v>0</v>
      </c>
      <c r="L120">
        <v>78.459999999999994</v>
      </c>
      <c r="M120">
        <v>941.52</v>
      </c>
      <c r="N120">
        <v>2427</v>
      </c>
      <c r="O120">
        <v>2427</v>
      </c>
      <c r="P120">
        <v>2400</v>
      </c>
    </row>
    <row r="121" spans="1:16">
      <c r="A121" t="s">
        <v>1076</v>
      </c>
      <c r="B121" t="s">
        <v>671</v>
      </c>
      <c r="C121" t="s">
        <v>1077</v>
      </c>
      <c r="D121" t="s">
        <v>818</v>
      </c>
      <c r="F121" t="s">
        <v>610</v>
      </c>
      <c r="G121" t="s">
        <v>783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t="s">
        <v>1078</v>
      </c>
      <c r="B122" t="s">
        <v>1079</v>
      </c>
      <c r="C122" t="s">
        <v>1080</v>
      </c>
      <c r="D122" t="s">
        <v>818</v>
      </c>
      <c r="F122" t="s">
        <v>1081</v>
      </c>
      <c r="G122" t="s">
        <v>783</v>
      </c>
      <c r="K122">
        <v>0</v>
      </c>
      <c r="L122">
        <v>67.66</v>
      </c>
      <c r="M122">
        <v>811.92</v>
      </c>
      <c r="N122">
        <v>0</v>
      </c>
      <c r="O122">
        <v>0</v>
      </c>
      <c r="P122">
        <v>0</v>
      </c>
    </row>
    <row r="123" spans="1:16">
      <c r="A123" t="s">
        <v>1082</v>
      </c>
      <c r="B123" t="s">
        <v>1083</v>
      </c>
      <c r="C123" t="s">
        <v>1083</v>
      </c>
      <c r="F123" t="s">
        <v>610</v>
      </c>
      <c r="G123" t="s">
        <v>1035</v>
      </c>
      <c r="H123">
        <v>566400</v>
      </c>
      <c r="I123">
        <v>665800</v>
      </c>
      <c r="K123">
        <v>0</v>
      </c>
      <c r="N123">
        <v>14807</v>
      </c>
      <c r="O123">
        <v>14807</v>
      </c>
      <c r="P123">
        <v>12469</v>
      </c>
    </row>
    <row r="124" spans="1:16">
      <c r="A124" t="s">
        <v>1084</v>
      </c>
      <c r="B124" t="s">
        <v>1085</v>
      </c>
      <c r="C124" t="s">
        <v>1086</v>
      </c>
      <c r="F124" t="s">
        <v>1087</v>
      </c>
      <c r="G124" t="s">
        <v>1011</v>
      </c>
      <c r="K124">
        <v>0</v>
      </c>
      <c r="N124">
        <v>0</v>
      </c>
      <c r="O124">
        <v>0</v>
      </c>
    </row>
    <row r="125" spans="1:16">
      <c r="A125" t="s">
        <v>1088</v>
      </c>
      <c r="B125" t="s">
        <v>1089</v>
      </c>
      <c r="C125" t="s">
        <v>1090</v>
      </c>
      <c r="F125" t="s">
        <v>1091</v>
      </c>
      <c r="H125">
        <v>3575000</v>
      </c>
      <c r="K125">
        <v>0</v>
      </c>
      <c r="N125">
        <v>0</v>
      </c>
      <c r="O125">
        <v>0</v>
      </c>
    </row>
    <row r="126" spans="1:16">
      <c r="A126" t="s">
        <v>1092</v>
      </c>
      <c r="B126" t="s">
        <v>1093</v>
      </c>
      <c r="C126" t="s">
        <v>1093</v>
      </c>
      <c r="F126" t="s">
        <v>1094</v>
      </c>
      <c r="K126">
        <v>0</v>
      </c>
      <c r="N126">
        <v>0</v>
      </c>
      <c r="O126">
        <v>0</v>
      </c>
    </row>
    <row r="127" spans="1:16">
      <c r="A127" t="s">
        <v>1095</v>
      </c>
      <c r="B127" t="s">
        <v>1096</v>
      </c>
      <c r="C127" t="s">
        <v>1096</v>
      </c>
      <c r="F127" t="s">
        <v>1094</v>
      </c>
      <c r="K127">
        <v>200000</v>
      </c>
      <c r="N127">
        <v>0</v>
      </c>
      <c r="O127">
        <v>0</v>
      </c>
    </row>
    <row r="128" spans="1:16">
      <c r="A128" t="s">
        <v>1097</v>
      </c>
      <c r="B128" t="s">
        <v>1098</v>
      </c>
      <c r="C128" t="s">
        <v>1098</v>
      </c>
      <c r="F128" t="s">
        <v>1099</v>
      </c>
      <c r="K128">
        <v>2380</v>
      </c>
      <c r="N128">
        <v>0</v>
      </c>
      <c r="O128">
        <v>0</v>
      </c>
    </row>
    <row r="129" spans="1:15">
      <c r="A129" t="s">
        <v>1100</v>
      </c>
      <c r="B129" t="s">
        <v>1101</v>
      </c>
      <c r="C129" t="s">
        <v>1101</v>
      </c>
      <c r="F129" t="s">
        <v>1099</v>
      </c>
      <c r="K129">
        <v>67</v>
      </c>
      <c r="N129">
        <v>0</v>
      </c>
      <c r="O129">
        <v>0</v>
      </c>
    </row>
    <row r="130" spans="1:15">
      <c r="A130" t="s">
        <v>1102</v>
      </c>
      <c r="B130" t="s">
        <v>1103</v>
      </c>
      <c r="C130" t="s">
        <v>1103</v>
      </c>
      <c r="F130" t="s">
        <v>1099</v>
      </c>
      <c r="K130">
        <v>101</v>
      </c>
      <c r="N130">
        <v>0</v>
      </c>
      <c r="O130">
        <v>0</v>
      </c>
    </row>
    <row r="131" spans="1:15">
      <c r="A131" t="s">
        <v>1104</v>
      </c>
      <c r="B131" t="s">
        <v>1105</v>
      </c>
      <c r="C131" t="s">
        <v>1105</v>
      </c>
      <c r="F131" t="s">
        <v>1099</v>
      </c>
      <c r="K131">
        <v>167</v>
      </c>
      <c r="N131">
        <v>0</v>
      </c>
      <c r="O131">
        <v>0</v>
      </c>
    </row>
    <row r="132" spans="1:15">
      <c r="A132" t="s">
        <v>1106</v>
      </c>
      <c r="B132" t="s">
        <v>1107</v>
      </c>
      <c r="C132" t="s">
        <v>1108</v>
      </c>
      <c r="F132" t="s">
        <v>1099</v>
      </c>
      <c r="K132">
        <v>3237</v>
      </c>
      <c r="N132">
        <v>0</v>
      </c>
      <c r="O132">
        <v>0</v>
      </c>
    </row>
    <row r="133" spans="1:15">
      <c r="A133" t="s">
        <v>1109</v>
      </c>
      <c r="B133" t="s">
        <v>1110</v>
      </c>
      <c r="C133" t="s">
        <v>1110</v>
      </c>
      <c r="F133" t="s">
        <v>1099</v>
      </c>
      <c r="K133">
        <v>190</v>
      </c>
      <c r="N133">
        <v>0</v>
      </c>
      <c r="O133">
        <v>0</v>
      </c>
    </row>
    <row r="134" spans="1:15">
      <c r="A134" t="s">
        <v>1111</v>
      </c>
      <c r="B134" t="s">
        <v>1112</v>
      </c>
      <c r="C134" t="s">
        <v>1112</v>
      </c>
      <c r="F134" t="s">
        <v>1099</v>
      </c>
      <c r="K134">
        <v>13714</v>
      </c>
      <c r="N134">
        <v>0</v>
      </c>
      <c r="O134">
        <v>0</v>
      </c>
    </row>
    <row r="135" spans="1:15">
      <c r="A135" t="s">
        <v>1113</v>
      </c>
      <c r="B135" t="s">
        <v>1114</v>
      </c>
      <c r="C135" t="s">
        <v>1114</v>
      </c>
      <c r="F135" t="s">
        <v>1099</v>
      </c>
      <c r="K135">
        <v>228</v>
      </c>
      <c r="N135">
        <v>0</v>
      </c>
      <c r="O135">
        <v>0</v>
      </c>
    </row>
    <row r="136" spans="1:15">
      <c r="A136" t="s">
        <v>1115</v>
      </c>
      <c r="B136" t="s">
        <v>1116</v>
      </c>
      <c r="C136" t="s">
        <v>1117</v>
      </c>
      <c r="F136" t="s">
        <v>1099</v>
      </c>
      <c r="K136">
        <v>67</v>
      </c>
      <c r="N136">
        <v>0</v>
      </c>
      <c r="O136">
        <v>0</v>
      </c>
    </row>
    <row r="137" spans="1:15">
      <c r="A137" t="s">
        <v>1118</v>
      </c>
      <c r="B137" t="s">
        <v>1119</v>
      </c>
      <c r="C137" t="s">
        <v>1120</v>
      </c>
      <c r="K137">
        <v>0</v>
      </c>
      <c r="N137">
        <v>8113</v>
      </c>
      <c r="O137">
        <v>8113</v>
      </c>
    </row>
    <row r="138" spans="1:15">
      <c r="A138" t="s">
        <v>1121</v>
      </c>
      <c r="B138" t="s">
        <v>1122</v>
      </c>
      <c r="C138" t="s">
        <v>1122</v>
      </c>
      <c r="K138">
        <v>0</v>
      </c>
      <c r="N138">
        <v>5482</v>
      </c>
      <c r="O138">
        <v>5482</v>
      </c>
    </row>
    <row r="139" spans="1:15">
      <c r="A139" t="s">
        <v>1123</v>
      </c>
      <c r="B139" t="s">
        <v>1124</v>
      </c>
      <c r="C139" t="s">
        <v>1124</v>
      </c>
      <c r="K139">
        <v>0</v>
      </c>
      <c r="N139">
        <v>1406</v>
      </c>
      <c r="O139">
        <v>1406</v>
      </c>
    </row>
    <row r="140" spans="1:15">
      <c r="A140" t="s">
        <v>1125</v>
      </c>
      <c r="B140" t="s">
        <v>1126</v>
      </c>
      <c r="C140" t="s">
        <v>1127</v>
      </c>
      <c r="K140">
        <v>0</v>
      </c>
      <c r="N140">
        <v>66</v>
      </c>
      <c r="O140">
        <v>66</v>
      </c>
    </row>
    <row r="141" spans="1:15">
      <c r="A141" t="s">
        <v>1128</v>
      </c>
      <c r="B141" t="s">
        <v>1129</v>
      </c>
      <c r="C141" t="s">
        <v>1129</v>
      </c>
      <c r="K141">
        <v>0</v>
      </c>
      <c r="N141">
        <v>0</v>
      </c>
      <c r="O141">
        <v>0</v>
      </c>
    </row>
    <row r="142" spans="1:15">
      <c r="A142" t="s">
        <v>1130</v>
      </c>
      <c r="B142" t="s">
        <v>1131</v>
      </c>
      <c r="C142" t="s">
        <v>1131</v>
      </c>
      <c r="K142">
        <v>0</v>
      </c>
      <c r="N142">
        <v>558</v>
      </c>
      <c r="O142">
        <v>558</v>
      </c>
    </row>
    <row r="143" spans="1:15">
      <c r="A143" t="s">
        <v>1132</v>
      </c>
      <c r="B143" t="s">
        <v>1133</v>
      </c>
      <c r="C143" t="s">
        <v>1133</v>
      </c>
      <c r="K143">
        <v>0</v>
      </c>
      <c r="N143">
        <v>13355</v>
      </c>
      <c r="O143">
        <v>13355</v>
      </c>
    </row>
    <row r="144" spans="1:15">
      <c r="A144" t="s">
        <v>1134</v>
      </c>
      <c r="B144" t="s">
        <v>1135</v>
      </c>
      <c r="C144" t="s">
        <v>1136</v>
      </c>
      <c r="K144">
        <v>0</v>
      </c>
      <c r="N144">
        <v>168</v>
      </c>
      <c r="O144">
        <v>168</v>
      </c>
    </row>
    <row r="145" spans="1:15">
      <c r="A145" t="s">
        <v>1137</v>
      </c>
      <c r="B145" t="s">
        <v>1138</v>
      </c>
      <c r="C145" t="s">
        <v>1138</v>
      </c>
      <c r="K145">
        <v>0</v>
      </c>
      <c r="N145">
        <v>15000</v>
      </c>
      <c r="O145">
        <v>15000</v>
      </c>
    </row>
    <row r="146" spans="1:15">
      <c r="A146" t="s">
        <v>1139</v>
      </c>
      <c r="B146" t="s">
        <v>1140</v>
      </c>
      <c r="C146" t="s">
        <v>1140</v>
      </c>
      <c r="K146">
        <v>0</v>
      </c>
      <c r="N146">
        <v>0</v>
      </c>
      <c r="O146">
        <v>0</v>
      </c>
    </row>
    <row r="147" spans="1:15">
      <c r="A147" t="s">
        <v>1141</v>
      </c>
      <c r="B147" t="s">
        <v>1142</v>
      </c>
      <c r="C147" t="s">
        <v>1142</v>
      </c>
      <c r="K147">
        <v>0</v>
      </c>
      <c r="N147">
        <v>0</v>
      </c>
      <c r="O147">
        <v>0</v>
      </c>
    </row>
    <row r="148" spans="1:15">
      <c r="A148" t="s">
        <v>1143</v>
      </c>
      <c r="B148" t="s">
        <v>1144</v>
      </c>
      <c r="C148" t="s">
        <v>1144</v>
      </c>
      <c r="K148">
        <v>0</v>
      </c>
      <c r="N148">
        <v>0</v>
      </c>
      <c r="O148">
        <v>0</v>
      </c>
    </row>
    <row r="149" spans="1:15">
      <c r="A149" t="s">
        <v>1145</v>
      </c>
      <c r="B149" t="s">
        <v>1146</v>
      </c>
      <c r="C149" t="s">
        <v>1146</v>
      </c>
      <c r="K149">
        <v>0</v>
      </c>
      <c r="N149">
        <v>0</v>
      </c>
      <c r="O149">
        <v>0</v>
      </c>
    </row>
    <row r="150" spans="1:15">
      <c r="A150" t="s">
        <v>1147</v>
      </c>
      <c r="B150" t="s">
        <v>1148</v>
      </c>
      <c r="C150" t="s">
        <v>1148</v>
      </c>
      <c r="K150">
        <v>0</v>
      </c>
      <c r="N150">
        <v>0</v>
      </c>
      <c r="O150">
        <v>0</v>
      </c>
    </row>
    <row r="151" spans="1:15">
      <c r="A151" t="s">
        <v>1149</v>
      </c>
      <c r="B151" t="s">
        <v>1150</v>
      </c>
      <c r="C151" t="s">
        <v>1150</v>
      </c>
      <c r="K151">
        <v>0</v>
      </c>
      <c r="N151">
        <v>0</v>
      </c>
      <c r="O151">
        <v>0</v>
      </c>
    </row>
    <row r="152" spans="1:15">
      <c r="A152" t="s">
        <v>1151</v>
      </c>
      <c r="B152" t="s">
        <v>1152</v>
      </c>
      <c r="C152" t="s">
        <v>1152</v>
      </c>
      <c r="K152">
        <v>0</v>
      </c>
      <c r="N152">
        <v>0</v>
      </c>
      <c r="O15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K1" sqref="K1"/>
    </sheetView>
  </sheetViews>
  <sheetFormatPr baseColWidth="10" defaultRowHeight="15" x14ac:dyDescent="0"/>
  <cols>
    <col min="1" max="1" width="35.83203125" customWidth="1"/>
    <col min="10" max="10" width="18.83203125" customWidth="1"/>
    <col min="11" max="11" width="22.83203125" customWidth="1"/>
  </cols>
  <sheetData>
    <row r="1" spans="1:16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702</v>
      </c>
      <c r="K1" t="s">
        <v>703</v>
      </c>
      <c r="L1" t="s">
        <v>704</v>
      </c>
      <c r="M1" t="s">
        <v>705</v>
      </c>
      <c r="N1" t="s">
        <v>706</v>
      </c>
      <c r="O1" t="s">
        <v>707</v>
      </c>
      <c r="P1" t="s">
        <v>708</v>
      </c>
    </row>
    <row r="2" spans="1:16">
      <c r="A2" t="s">
        <v>73</v>
      </c>
      <c r="B2">
        <v>0</v>
      </c>
      <c r="C2" s="12">
        <v>85.18</v>
      </c>
      <c r="G2" t="s">
        <v>83</v>
      </c>
      <c r="H2">
        <v>1</v>
      </c>
      <c r="I2">
        <v>0</v>
      </c>
      <c r="J2">
        <v>3330093468.01999</v>
      </c>
      <c r="K2" t="s">
        <v>709</v>
      </c>
      <c r="L2">
        <v>503</v>
      </c>
      <c r="M2">
        <v>11</v>
      </c>
      <c r="N2">
        <v>1972</v>
      </c>
      <c r="O2" t="s">
        <v>710</v>
      </c>
      <c r="P2">
        <v>94</v>
      </c>
    </row>
    <row r="3" spans="1:16">
      <c r="A3" t="s">
        <v>84</v>
      </c>
      <c r="B3">
        <v>0</v>
      </c>
      <c r="C3" s="12">
        <v>117.25</v>
      </c>
      <c r="G3" t="s">
        <v>88</v>
      </c>
      <c r="H3">
        <v>1</v>
      </c>
      <c r="I3">
        <v>0</v>
      </c>
      <c r="J3">
        <v>5508671612.6000004</v>
      </c>
      <c r="K3" t="s">
        <v>711</v>
      </c>
      <c r="L3">
        <v>504</v>
      </c>
      <c r="M3">
        <v>16</v>
      </c>
      <c r="N3">
        <v>1979</v>
      </c>
      <c r="O3" t="s">
        <v>712</v>
      </c>
      <c r="P3">
        <v>3</v>
      </c>
    </row>
    <row r="4" spans="1:16">
      <c r="A4" t="s">
        <v>89</v>
      </c>
      <c r="B4">
        <v>0</v>
      </c>
      <c r="C4" s="12">
        <v>69.37</v>
      </c>
      <c r="D4" s="12">
        <v>2.21</v>
      </c>
      <c r="E4" t="s">
        <v>98</v>
      </c>
      <c r="G4" t="s">
        <v>99</v>
      </c>
      <c r="H4">
        <v>1</v>
      </c>
      <c r="I4">
        <v>0</v>
      </c>
      <c r="J4">
        <v>7139189054.3800001</v>
      </c>
      <c r="K4" t="s">
        <v>713</v>
      </c>
      <c r="L4">
        <v>500</v>
      </c>
      <c r="M4">
        <v>1</v>
      </c>
      <c r="N4">
        <v>1965</v>
      </c>
      <c r="O4" t="s">
        <v>700</v>
      </c>
      <c r="P4">
        <v>134</v>
      </c>
    </row>
    <row r="5" spans="1:16">
      <c r="A5" t="s">
        <v>106</v>
      </c>
      <c r="B5">
        <v>5</v>
      </c>
      <c r="C5" s="12">
        <v>117.5</v>
      </c>
      <c r="G5" t="s">
        <v>116</v>
      </c>
      <c r="H5">
        <v>1</v>
      </c>
      <c r="I5">
        <v>2</v>
      </c>
      <c r="J5">
        <v>1404368426.21</v>
      </c>
      <c r="K5" t="s">
        <v>714</v>
      </c>
      <c r="L5">
        <v>503</v>
      </c>
      <c r="M5">
        <v>17</v>
      </c>
    </row>
    <row r="6" spans="1:16">
      <c r="A6" t="s">
        <v>117</v>
      </c>
      <c r="B6">
        <v>5</v>
      </c>
      <c r="C6" s="12">
        <v>94.34</v>
      </c>
      <c r="G6" t="s">
        <v>122</v>
      </c>
      <c r="H6">
        <v>1</v>
      </c>
      <c r="I6">
        <v>2</v>
      </c>
      <c r="J6">
        <v>3330093468.01999</v>
      </c>
      <c r="K6" t="s">
        <v>709</v>
      </c>
      <c r="L6">
        <v>503</v>
      </c>
      <c r="M6">
        <v>11</v>
      </c>
      <c r="N6">
        <v>1972</v>
      </c>
      <c r="O6" t="s">
        <v>710</v>
      </c>
      <c r="P6">
        <v>94</v>
      </c>
    </row>
    <row r="7" spans="1:16">
      <c r="A7" t="s">
        <v>127</v>
      </c>
      <c r="B7">
        <v>4</v>
      </c>
      <c r="C7" s="12">
        <v>75.12</v>
      </c>
      <c r="D7" s="12">
        <v>0.73</v>
      </c>
      <c r="E7" t="s">
        <v>98</v>
      </c>
      <c r="G7" t="s">
        <v>134</v>
      </c>
      <c r="H7">
        <v>1</v>
      </c>
      <c r="I7">
        <v>1</v>
      </c>
      <c r="J7">
        <v>3947314226.7399902</v>
      </c>
      <c r="K7" t="s">
        <v>715</v>
      </c>
      <c r="L7">
        <v>503</v>
      </c>
      <c r="M7">
        <v>23</v>
      </c>
      <c r="N7">
        <v>1961</v>
      </c>
      <c r="O7" t="s">
        <v>701</v>
      </c>
      <c r="P7">
        <v>64</v>
      </c>
    </row>
    <row r="8" spans="1:16">
      <c r="A8" t="s">
        <v>135</v>
      </c>
      <c r="B8">
        <v>71</v>
      </c>
      <c r="C8" s="12">
        <v>180.6</v>
      </c>
      <c r="G8" t="s">
        <v>139</v>
      </c>
      <c r="H8">
        <v>1</v>
      </c>
      <c r="I8">
        <v>47</v>
      </c>
      <c r="J8">
        <v>1143826215.97</v>
      </c>
      <c r="K8" t="s">
        <v>716</v>
      </c>
      <c r="L8">
        <v>501</v>
      </c>
      <c r="M8">
        <v>14</v>
      </c>
      <c r="N8">
        <v>1949</v>
      </c>
      <c r="O8" t="s">
        <v>717</v>
      </c>
      <c r="P8">
        <v>19</v>
      </c>
    </row>
    <row r="9" spans="1:16">
      <c r="A9" t="s">
        <v>140</v>
      </c>
      <c r="B9">
        <v>2</v>
      </c>
      <c r="C9" s="12">
        <v>56.75</v>
      </c>
      <c r="G9" t="s">
        <v>144</v>
      </c>
      <c r="H9">
        <v>1</v>
      </c>
      <c r="I9">
        <v>2</v>
      </c>
      <c r="J9">
        <v>1143826215.97</v>
      </c>
      <c r="K9" t="s">
        <v>716</v>
      </c>
      <c r="L9">
        <v>501</v>
      </c>
      <c r="M9">
        <v>14</v>
      </c>
      <c r="N9">
        <v>1949</v>
      </c>
      <c r="O9" t="s">
        <v>717</v>
      </c>
      <c r="P9">
        <v>19</v>
      </c>
    </row>
    <row r="10" spans="1:16">
      <c r="A10" t="s">
        <v>145</v>
      </c>
      <c r="B10">
        <v>10</v>
      </c>
      <c r="C10" s="12">
        <v>69.459999999999994</v>
      </c>
      <c r="D10" s="12">
        <v>0.23</v>
      </c>
      <c r="E10" t="s">
        <v>98</v>
      </c>
      <c r="G10" t="s">
        <v>151</v>
      </c>
      <c r="H10">
        <v>1</v>
      </c>
      <c r="I10">
        <v>1</v>
      </c>
      <c r="J10">
        <v>3947314226.7399902</v>
      </c>
      <c r="K10" t="s">
        <v>715</v>
      </c>
      <c r="L10">
        <v>503</v>
      </c>
      <c r="M10">
        <v>23</v>
      </c>
      <c r="N10">
        <v>1961</v>
      </c>
      <c r="O10" t="s">
        <v>701</v>
      </c>
      <c r="P10">
        <v>64</v>
      </c>
    </row>
    <row r="11" spans="1:16">
      <c r="A11" t="s">
        <v>152</v>
      </c>
      <c r="B11">
        <v>0</v>
      </c>
      <c r="C11" s="12">
        <v>74.540000000000006</v>
      </c>
      <c r="G11" t="s">
        <v>155</v>
      </c>
      <c r="H11">
        <v>1</v>
      </c>
      <c r="I11">
        <v>0</v>
      </c>
      <c r="J11">
        <v>712631948.40799904</v>
      </c>
      <c r="K11" t="s">
        <v>718</v>
      </c>
      <c r="L11">
        <v>502</v>
      </c>
      <c r="M11">
        <v>13</v>
      </c>
      <c r="N11">
        <v>1985</v>
      </c>
      <c r="O11" t="s">
        <v>719</v>
      </c>
      <c r="P11">
        <v>5</v>
      </c>
    </row>
    <row r="12" spans="1:16">
      <c r="A12" t="s">
        <v>156</v>
      </c>
      <c r="B12">
        <v>0</v>
      </c>
      <c r="C12" s="12">
        <v>96.13</v>
      </c>
      <c r="G12" t="s">
        <v>161</v>
      </c>
      <c r="H12">
        <v>1</v>
      </c>
      <c r="I12">
        <v>0</v>
      </c>
      <c r="J12">
        <v>3947314226.7399902</v>
      </c>
      <c r="K12" t="s">
        <v>715</v>
      </c>
      <c r="L12">
        <v>503</v>
      </c>
      <c r="M12">
        <v>23</v>
      </c>
      <c r="N12">
        <v>1961</v>
      </c>
      <c r="O12" t="s">
        <v>701</v>
      </c>
      <c r="P12">
        <v>64</v>
      </c>
    </row>
    <row r="13" spans="1:16">
      <c r="A13" t="s">
        <v>164</v>
      </c>
      <c r="B13">
        <v>4</v>
      </c>
      <c r="C13" s="12">
        <v>101.7</v>
      </c>
      <c r="E13" t="s">
        <v>98</v>
      </c>
      <c r="G13" t="s">
        <v>168</v>
      </c>
      <c r="H13">
        <v>1</v>
      </c>
      <c r="I13">
        <v>2</v>
      </c>
      <c r="J13">
        <v>1143826215.97</v>
      </c>
      <c r="K13" t="s">
        <v>716</v>
      </c>
      <c r="L13">
        <v>501</v>
      </c>
      <c r="M13">
        <v>14</v>
      </c>
      <c r="N13">
        <v>1949</v>
      </c>
      <c r="O13" t="s">
        <v>717</v>
      </c>
      <c r="P13">
        <v>19</v>
      </c>
    </row>
    <row r="14" spans="1:16">
      <c r="A14" t="s">
        <v>169</v>
      </c>
      <c r="B14">
        <v>3</v>
      </c>
      <c r="C14" s="12">
        <v>82.78</v>
      </c>
      <c r="D14" s="12">
        <v>0.26</v>
      </c>
      <c r="E14" t="s">
        <v>98</v>
      </c>
      <c r="G14" t="s">
        <v>174</v>
      </c>
      <c r="H14">
        <v>1</v>
      </c>
      <c r="I14">
        <v>1</v>
      </c>
      <c r="J14">
        <v>7139189054.3800001</v>
      </c>
      <c r="K14" t="s">
        <v>713</v>
      </c>
      <c r="L14">
        <v>500</v>
      </c>
      <c r="M14">
        <v>1</v>
      </c>
      <c r="N14">
        <v>1965</v>
      </c>
      <c r="O14" t="s">
        <v>700</v>
      </c>
      <c r="P14">
        <v>134</v>
      </c>
    </row>
    <row r="15" spans="1:16">
      <c r="A15" t="s">
        <v>175</v>
      </c>
      <c r="B15">
        <v>0</v>
      </c>
      <c r="C15" s="12">
        <v>39.94</v>
      </c>
      <c r="D15" s="12">
        <v>1.81</v>
      </c>
      <c r="E15" t="s">
        <v>98</v>
      </c>
      <c r="G15" t="s">
        <v>179</v>
      </c>
      <c r="H15">
        <v>1</v>
      </c>
      <c r="I15">
        <v>0</v>
      </c>
      <c r="J15">
        <v>7139189054.3800001</v>
      </c>
      <c r="K15" t="s">
        <v>713</v>
      </c>
      <c r="L15">
        <v>500</v>
      </c>
      <c r="M15">
        <v>1</v>
      </c>
      <c r="N15">
        <v>1965</v>
      </c>
      <c r="O15" t="s">
        <v>700</v>
      </c>
      <c r="P15">
        <v>134</v>
      </c>
    </row>
    <row r="16" spans="1:16">
      <c r="A16" t="s">
        <v>180</v>
      </c>
      <c r="B16">
        <v>2</v>
      </c>
      <c r="C16" s="12">
        <v>229.3</v>
      </c>
      <c r="G16" t="s">
        <v>182</v>
      </c>
      <c r="H16">
        <v>1</v>
      </c>
      <c r="I16">
        <v>1</v>
      </c>
      <c r="J16">
        <v>3947314226.7399902</v>
      </c>
      <c r="K16" t="s">
        <v>715</v>
      </c>
      <c r="L16">
        <v>503</v>
      </c>
      <c r="M16">
        <v>23</v>
      </c>
      <c r="N16">
        <v>1961</v>
      </c>
      <c r="O16" t="s">
        <v>701</v>
      </c>
      <c r="P16">
        <v>64</v>
      </c>
    </row>
    <row r="17" spans="1:16">
      <c r="A17" t="s">
        <v>183</v>
      </c>
      <c r="B17">
        <v>2</v>
      </c>
      <c r="C17" s="12">
        <v>96.13</v>
      </c>
      <c r="G17" t="s">
        <v>184</v>
      </c>
      <c r="H17">
        <v>1</v>
      </c>
      <c r="I17">
        <v>1</v>
      </c>
      <c r="J17">
        <v>7139189054.3800001</v>
      </c>
      <c r="K17" t="s">
        <v>713</v>
      </c>
      <c r="L17">
        <v>500</v>
      </c>
      <c r="M17">
        <v>1</v>
      </c>
      <c r="N17">
        <v>1965</v>
      </c>
      <c r="O17" t="s">
        <v>700</v>
      </c>
      <c r="P17">
        <v>134</v>
      </c>
    </row>
    <row r="18" spans="1:16">
      <c r="A18" t="s">
        <v>185</v>
      </c>
      <c r="B18">
        <v>5</v>
      </c>
      <c r="C18" s="12">
        <v>165.16</v>
      </c>
      <c r="G18" t="s">
        <v>189</v>
      </c>
      <c r="H18">
        <v>1</v>
      </c>
      <c r="I18">
        <v>3</v>
      </c>
      <c r="J18">
        <v>1143826215.97</v>
      </c>
      <c r="K18" t="s">
        <v>716</v>
      </c>
      <c r="L18">
        <v>501</v>
      </c>
      <c r="M18">
        <v>14</v>
      </c>
      <c r="N18">
        <v>1949</v>
      </c>
      <c r="O18" t="s">
        <v>717</v>
      </c>
      <c r="P18">
        <v>19</v>
      </c>
    </row>
    <row r="19" spans="1:16">
      <c r="A19" t="s">
        <v>190</v>
      </c>
      <c r="B19">
        <v>0</v>
      </c>
      <c r="C19" s="12">
        <v>96.13</v>
      </c>
      <c r="G19" t="s">
        <v>192</v>
      </c>
      <c r="H19">
        <v>1</v>
      </c>
      <c r="I19">
        <v>0</v>
      </c>
      <c r="J19">
        <v>7139189054.3800001</v>
      </c>
      <c r="K19" t="s">
        <v>713</v>
      </c>
      <c r="L19">
        <v>500</v>
      </c>
      <c r="M19">
        <v>1</v>
      </c>
      <c r="N19">
        <v>1965</v>
      </c>
      <c r="O19" t="s">
        <v>700</v>
      </c>
      <c r="P19">
        <v>134</v>
      </c>
    </row>
    <row r="20" spans="1:16">
      <c r="A20" t="s">
        <v>201</v>
      </c>
      <c r="B20">
        <v>1</v>
      </c>
      <c r="C20" s="12">
        <v>84.75</v>
      </c>
      <c r="D20" s="12">
        <v>3.25</v>
      </c>
      <c r="E20" t="s">
        <v>98</v>
      </c>
      <c r="H20">
        <v>0</v>
      </c>
      <c r="I20">
        <v>1</v>
      </c>
      <c r="J20">
        <v>1143826215.97</v>
      </c>
      <c r="K20" t="s">
        <v>716</v>
      </c>
      <c r="L20">
        <v>501</v>
      </c>
      <c r="M20">
        <v>14</v>
      </c>
      <c r="N20">
        <v>1949</v>
      </c>
      <c r="O20" t="s">
        <v>717</v>
      </c>
      <c r="P20">
        <v>19</v>
      </c>
    </row>
    <row r="21" spans="1:16">
      <c r="A21" t="s">
        <v>202</v>
      </c>
      <c r="B21">
        <v>14</v>
      </c>
      <c r="C21" s="12">
        <v>91.01</v>
      </c>
      <c r="D21" s="12">
        <v>0.75</v>
      </c>
      <c r="G21" t="s">
        <v>208</v>
      </c>
      <c r="H21">
        <v>1</v>
      </c>
      <c r="I21">
        <v>11</v>
      </c>
      <c r="J21">
        <v>1143826215.97</v>
      </c>
      <c r="K21" t="s">
        <v>716</v>
      </c>
      <c r="L21">
        <v>501</v>
      </c>
      <c r="M21">
        <v>14</v>
      </c>
      <c r="N21">
        <v>1949</v>
      </c>
      <c r="O21" t="s">
        <v>717</v>
      </c>
      <c r="P21">
        <v>19</v>
      </c>
    </row>
    <row r="22" spans="1:16">
      <c r="A22" t="s">
        <v>209</v>
      </c>
      <c r="B22">
        <v>0</v>
      </c>
      <c r="C22" s="12">
        <v>96.13</v>
      </c>
      <c r="G22" t="s">
        <v>210</v>
      </c>
      <c r="H22">
        <v>1</v>
      </c>
      <c r="I22">
        <v>0</v>
      </c>
      <c r="J22">
        <v>3947314226.7399902</v>
      </c>
      <c r="K22" t="s">
        <v>715</v>
      </c>
      <c r="L22">
        <v>503</v>
      </c>
      <c r="M22">
        <v>23</v>
      </c>
      <c r="N22">
        <v>1961</v>
      </c>
      <c r="O22" t="s">
        <v>701</v>
      </c>
      <c r="P22">
        <v>64</v>
      </c>
    </row>
    <row r="23" spans="1:16">
      <c r="A23" t="s">
        <v>211</v>
      </c>
      <c r="B23">
        <v>5</v>
      </c>
      <c r="C23" s="12">
        <v>96.13</v>
      </c>
      <c r="G23" t="s">
        <v>212</v>
      </c>
      <c r="H23">
        <v>1</v>
      </c>
      <c r="I23">
        <v>3</v>
      </c>
      <c r="J23">
        <v>7139189054.3800001</v>
      </c>
      <c r="K23" t="s">
        <v>713</v>
      </c>
      <c r="L23">
        <v>500</v>
      </c>
      <c r="M23">
        <v>1</v>
      </c>
      <c r="N23">
        <v>1965</v>
      </c>
      <c r="O23" t="s">
        <v>700</v>
      </c>
      <c r="P23">
        <v>134</v>
      </c>
    </row>
    <row r="24" spans="1:16">
      <c r="A24" t="s">
        <v>213</v>
      </c>
      <c r="B24">
        <v>8</v>
      </c>
      <c r="C24" s="12">
        <v>96.79</v>
      </c>
      <c r="G24" t="s">
        <v>215</v>
      </c>
      <c r="H24">
        <v>1</v>
      </c>
      <c r="I24">
        <v>3</v>
      </c>
      <c r="J24">
        <v>3330093468.01999</v>
      </c>
      <c r="K24" t="s">
        <v>709</v>
      </c>
      <c r="L24">
        <v>503</v>
      </c>
      <c r="M24">
        <v>11</v>
      </c>
      <c r="N24">
        <v>1972</v>
      </c>
      <c r="O24" t="s">
        <v>710</v>
      </c>
      <c r="P24">
        <v>94</v>
      </c>
    </row>
    <row r="25" spans="1:16">
      <c r="A25" t="s">
        <v>216</v>
      </c>
      <c r="B25">
        <v>8</v>
      </c>
      <c r="C25" s="12">
        <v>96.13</v>
      </c>
      <c r="G25" t="s">
        <v>217</v>
      </c>
      <c r="H25">
        <v>1</v>
      </c>
      <c r="I25">
        <v>7</v>
      </c>
      <c r="J25">
        <v>425093430.90799898</v>
      </c>
      <c r="K25" t="s">
        <v>720</v>
      </c>
      <c r="L25">
        <v>502</v>
      </c>
      <c r="M25">
        <v>8</v>
      </c>
    </row>
    <row r="26" spans="1:16">
      <c r="A26" t="s">
        <v>220</v>
      </c>
      <c r="B26">
        <v>0</v>
      </c>
      <c r="C26" s="12">
        <v>135.44999999999999</v>
      </c>
      <c r="G26" t="s">
        <v>225</v>
      </c>
      <c r="H26">
        <v>1</v>
      </c>
      <c r="I26">
        <v>0</v>
      </c>
      <c r="J26">
        <v>3947314226.7399902</v>
      </c>
      <c r="K26" t="s">
        <v>715</v>
      </c>
      <c r="L26">
        <v>503</v>
      </c>
      <c r="M26">
        <v>23</v>
      </c>
      <c r="N26">
        <v>1961</v>
      </c>
      <c r="O26" t="s">
        <v>701</v>
      </c>
      <c r="P26">
        <v>64</v>
      </c>
    </row>
    <row r="27" spans="1:16">
      <c r="A27" t="s">
        <v>226</v>
      </c>
      <c r="B27">
        <v>6</v>
      </c>
      <c r="C27" s="12">
        <v>66.37</v>
      </c>
      <c r="G27" t="s">
        <v>230</v>
      </c>
      <c r="H27">
        <v>1</v>
      </c>
      <c r="I27">
        <v>1</v>
      </c>
      <c r="J27">
        <v>7139189054.3800001</v>
      </c>
      <c r="K27" t="s">
        <v>713</v>
      </c>
      <c r="L27">
        <v>500</v>
      </c>
      <c r="M27">
        <v>1</v>
      </c>
      <c r="N27">
        <v>1965</v>
      </c>
      <c r="O27" t="s">
        <v>700</v>
      </c>
      <c r="P27">
        <v>134</v>
      </c>
    </row>
    <row r="28" spans="1:16">
      <c r="A28" t="s">
        <v>231</v>
      </c>
      <c r="B28">
        <v>0</v>
      </c>
      <c r="C28" s="12">
        <v>24.2</v>
      </c>
      <c r="G28" t="s">
        <v>234</v>
      </c>
      <c r="H28">
        <v>1</v>
      </c>
      <c r="I28">
        <v>0</v>
      </c>
      <c r="J28">
        <v>7139189054.3800001</v>
      </c>
      <c r="K28" t="s">
        <v>713</v>
      </c>
      <c r="L28">
        <v>500</v>
      </c>
      <c r="M28">
        <v>1</v>
      </c>
      <c r="N28">
        <v>1965</v>
      </c>
      <c r="O28" t="s">
        <v>700</v>
      </c>
      <c r="P28">
        <v>134</v>
      </c>
    </row>
    <row r="29" spans="1:16">
      <c r="A29" t="s">
        <v>235</v>
      </c>
      <c r="B29">
        <v>3</v>
      </c>
      <c r="C29" s="12">
        <v>63.54</v>
      </c>
      <c r="G29" t="s">
        <v>238</v>
      </c>
      <c r="H29">
        <v>1</v>
      </c>
      <c r="I29">
        <v>2</v>
      </c>
      <c r="J29">
        <v>1143826215.97</v>
      </c>
      <c r="K29" t="s">
        <v>716</v>
      </c>
      <c r="L29">
        <v>501</v>
      </c>
      <c r="M29">
        <v>14</v>
      </c>
      <c r="N29">
        <v>1949</v>
      </c>
      <c r="O29" t="s">
        <v>717</v>
      </c>
      <c r="P29">
        <v>19</v>
      </c>
    </row>
    <row r="30" spans="1:16">
      <c r="A30" t="s">
        <v>239</v>
      </c>
      <c r="B30">
        <v>5</v>
      </c>
      <c r="C30" s="12">
        <v>96.13</v>
      </c>
      <c r="G30" t="s">
        <v>240</v>
      </c>
      <c r="H30">
        <v>1</v>
      </c>
      <c r="I30">
        <v>2</v>
      </c>
      <c r="J30">
        <v>7139189054.3800001</v>
      </c>
      <c r="K30" t="s">
        <v>713</v>
      </c>
      <c r="L30">
        <v>500</v>
      </c>
      <c r="M30">
        <v>1</v>
      </c>
      <c r="N30">
        <v>1965</v>
      </c>
      <c r="O30" t="s">
        <v>700</v>
      </c>
      <c r="P30">
        <v>134</v>
      </c>
    </row>
    <row r="31" spans="1:16">
      <c r="A31" t="s">
        <v>241</v>
      </c>
      <c r="B31">
        <v>0</v>
      </c>
      <c r="C31" s="12">
        <v>61.07</v>
      </c>
      <c r="D31" s="12">
        <v>0.43</v>
      </c>
      <c r="E31" t="s">
        <v>98</v>
      </c>
      <c r="G31" t="s">
        <v>134</v>
      </c>
      <c r="H31">
        <v>1</v>
      </c>
      <c r="I31">
        <v>0</v>
      </c>
      <c r="J31">
        <v>3330093468.01999</v>
      </c>
      <c r="K31" t="s">
        <v>709</v>
      </c>
      <c r="L31">
        <v>503</v>
      </c>
      <c r="M31">
        <v>11</v>
      </c>
      <c r="N31">
        <v>1972</v>
      </c>
      <c r="O31" t="s">
        <v>710</v>
      </c>
      <c r="P31">
        <v>94</v>
      </c>
    </row>
    <row r="32" spans="1:16">
      <c r="A32" t="s">
        <v>242</v>
      </c>
      <c r="B32">
        <v>12</v>
      </c>
      <c r="C32" s="12">
        <v>53.44</v>
      </c>
      <c r="D32" s="12">
        <v>0.28000000000000003</v>
      </c>
      <c r="E32" t="s">
        <v>98</v>
      </c>
      <c r="G32" t="s">
        <v>134</v>
      </c>
      <c r="H32">
        <v>1</v>
      </c>
      <c r="I32">
        <v>2</v>
      </c>
      <c r="J32">
        <v>1143826215.97</v>
      </c>
      <c r="K32" t="s">
        <v>716</v>
      </c>
      <c r="L32">
        <v>501</v>
      </c>
      <c r="M32">
        <v>14</v>
      </c>
      <c r="N32">
        <v>1949</v>
      </c>
      <c r="O32" t="s">
        <v>717</v>
      </c>
      <c r="P32">
        <v>19</v>
      </c>
    </row>
    <row r="33" spans="1:16">
      <c r="A33" t="s">
        <v>245</v>
      </c>
      <c r="B33">
        <v>5</v>
      </c>
      <c r="C33" s="12">
        <v>196.19</v>
      </c>
      <c r="G33" t="s">
        <v>248</v>
      </c>
      <c r="H33">
        <v>1</v>
      </c>
      <c r="I33">
        <v>2</v>
      </c>
      <c r="J33">
        <v>1404368426.21</v>
      </c>
      <c r="K33" t="s">
        <v>714</v>
      </c>
      <c r="L33">
        <v>503</v>
      </c>
      <c r="M33">
        <v>17</v>
      </c>
    </row>
    <row r="34" spans="1:16">
      <c r="A34" t="s">
        <v>249</v>
      </c>
      <c r="B34">
        <v>12</v>
      </c>
      <c r="C34" s="12">
        <v>82.78</v>
      </c>
      <c r="D34" s="12">
        <v>0.26</v>
      </c>
      <c r="E34" t="s">
        <v>98</v>
      </c>
      <c r="G34" t="s">
        <v>151</v>
      </c>
      <c r="H34">
        <v>1</v>
      </c>
      <c r="I34">
        <v>3</v>
      </c>
      <c r="J34">
        <v>7139189054.3800001</v>
      </c>
      <c r="K34" t="s">
        <v>713</v>
      </c>
      <c r="L34">
        <v>500</v>
      </c>
      <c r="M34">
        <v>1</v>
      </c>
      <c r="N34">
        <v>1965</v>
      </c>
      <c r="O34" t="s">
        <v>700</v>
      </c>
      <c r="P34">
        <v>134</v>
      </c>
    </row>
    <row r="35" spans="1:16">
      <c r="A35" t="s">
        <v>254</v>
      </c>
      <c r="B35">
        <v>0</v>
      </c>
      <c r="C35" s="12">
        <v>96.13</v>
      </c>
      <c r="G35" t="s">
        <v>255</v>
      </c>
      <c r="H35">
        <v>1</v>
      </c>
      <c r="I35">
        <v>0</v>
      </c>
      <c r="J35">
        <v>7139189054.3800001</v>
      </c>
      <c r="K35" t="s">
        <v>713</v>
      </c>
      <c r="L35">
        <v>500</v>
      </c>
      <c r="M35">
        <v>1</v>
      </c>
      <c r="N35">
        <v>1965</v>
      </c>
      <c r="O35" t="s">
        <v>700</v>
      </c>
      <c r="P35">
        <v>134</v>
      </c>
    </row>
    <row r="36" spans="1:16">
      <c r="A36" t="s">
        <v>256</v>
      </c>
      <c r="B36">
        <v>0</v>
      </c>
      <c r="C36" s="12">
        <v>69.099999999999994</v>
      </c>
      <c r="G36" t="s">
        <v>257</v>
      </c>
      <c r="H36">
        <v>1</v>
      </c>
      <c r="I36">
        <v>0</v>
      </c>
      <c r="J36">
        <v>1143826215.97</v>
      </c>
      <c r="K36" t="s">
        <v>716</v>
      </c>
      <c r="L36">
        <v>501</v>
      </c>
      <c r="M36">
        <v>14</v>
      </c>
      <c r="N36">
        <v>1949</v>
      </c>
      <c r="O36" t="s">
        <v>717</v>
      </c>
      <c r="P36">
        <v>19</v>
      </c>
    </row>
    <row r="37" spans="1:16">
      <c r="A37" t="s">
        <v>261</v>
      </c>
      <c r="B37">
        <v>11</v>
      </c>
      <c r="C37" s="12">
        <v>126.38</v>
      </c>
      <c r="G37" t="s">
        <v>262</v>
      </c>
      <c r="H37">
        <v>1</v>
      </c>
      <c r="I37">
        <v>5</v>
      </c>
      <c r="J37">
        <v>3330093468.01999</v>
      </c>
      <c r="K37" t="s">
        <v>709</v>
      </c>
      <c r="L37">
        <v>503</v>
      </c>
      <c r="M37">
        <v>11</v>
      </c>
      <c r="N37">
        <v>1972</v>
      </c>
      <c r="O37" t="s">
        <v>710</v>
      </c>
      <c r="P37">
        <v>94</v>
      </c>
    </row>
    <row r="38" spans="1:16">
      <c r="A38" t="s">
        <v>264</v>
      </c>
      <c r="B38">
        <v>3</v>
      </c>
      <c r="C38" s="12">
        <v>81.11</v>
      </c>
      <c r="G38" t="s">
        <v>266</v>
      </c>
      <c r="H38">
        <v>1</v>
      </c>
      <c r="I38">
        <v>1</v>
      </c>
      <c r="J38">
        <v>3330093468.01999</v>
      </c>
      <c r="K38" t="s">
        <v>709</v>
      </c>
      <c r="L38">
        <v>503</v>
      </c>
      <c r="M38">
        <v>11</v>
      </c>
      <c r="N38">
        <v>1972</v>
      </c>
      <c r="O38" t="s">
        <v>710</v>
      </c>
      <c r="P38">
        <v>94</v>
      </c>
    </row>
    <row r="39" spans="1:16">
      <c r="A39" t="s">
        <v>267</v>
      </c>
      <c r="B39">
        <v>0</v>
      </c>
      <c r="C39" s="12">
        <v>45.52</v>
      </c>
      <c r="G39" t="s">
        <v>272</v>
      </c>
      <c r="H39">
        <v>1</v>
      </c>
      <c r="I39">
        <v>0</v>
      </c>
      <c r="J39">
        <v>3330093468.01999</v>
      </c>
      <c r="K39" t="s">
        <v>709</v>
      </c>
      <c r="L39">
        <v>503</v>
      </c>
      <c r="M39">
        <v>11</v>
      </c>
      <c r="N39">
        <v>1972</v>
      </c>
      <c r="O39" t="s">
        <v>710</v>
      </c>
      <c r="P39">
        <v>94</v>
      </c>
    </row>
    <row r="40" spans="1:16">
      <c r="A40" t="s">
        <v>273</v>
      </c>
      <c r="B40">
        <v>0</v>
      </c>
      <c r="C40" s="12">
        <v>39.159999999999997</v>
      </c>
      <c r="G40" t="s">
        <v>275</v>
      </c>
      <c r="H40">
        <v>1</v>
      </c>
      <c r="I40">
        <v>0</v>
      </c>
      <c r="J40">
        <v>3947314226.7399902</v>
      </c>
      <c r="K40" t="s">
        <v>715</v>
      </c>
      <c r="L40">
        <v>503</v>
      </c>
      <c r="M40">
        <v>23</v>
      </c>
      <c r="N40">
        <v>1961</v>
      </c>
      <c r="O40" t="s">
        <v>701</v>
      </c>
      <c r="P40">
        <v>64</v>
      </c>
    </row>
    <row r="41" spans="1:16">
      <c r="A41" t="s">
        <v>282</v>
      </c>
      <c r="B41">
        <v>0</v>
      </c>
      <c r="C41" s="12">
        <v>64.53</v>
      </c>
      <c r="G41" t="s">
        <v>284</v>
      </c>
      <c r="H41">
        <v>1</v>
      </c>
      <c r="I41">
        <v>0</v>
      </c>
      <c r="J41">
        <v>3947314226.7399902</v>
      </c>
      <c r="K41" t="s">
        <v>715</v>
      </c>
      <c r="L41">
        <v>503</v>
      </c>
      <c r="M41">
        <v>23</v>
      </c>
      <c r="N41">
        <v>1961</v>
      </c>
      <c r="O41" t="s">
        <v>701</v>
      </c>
      <c r="P41">
        <v>64</v>
      </c>
    </row>
    <row r="42" spans="1:16">
      <c r="A42" t="s">
        <v>291</v>
      </c>
      <c r="B42">
        <v>21</v>
      </c>
      <c r="C42" s="12">
        <v>83.13</v>
      </c>
      <c r="G42" t="s">
        <v>293</v>
      </c>
      <c r="H42">
        <v>1</v>
      </c>
      <c r="I42">
        <v>2</v>
      </c>
      <c r="J42">
        <v>7139189054.3800001</v>
      </c>
      <c r="K42" t="s">
        <v>713</v>
      </c>
      <c r="L42">
        <v>500</v>
      </c>
      <c r="M42">
        <v>1</v>
      </c>
      <c r="N42">
        <v>1965</v>
      </c>
      <c r="O42" t="s">
        <v>700</v>
      </c>
      <c r="P42">
        <v>134</v>
      </c>
    </row>
    <row r="43" spans="1:16">
      <c r="A43" t="s">
        <v>294</v>
      </c>
      <c r="B43">
        <v>0</v>
      </c>
      <c r="C43" s="12">
        <v>69.05</v>
      </c>
      <c r="G43" t="s">
        <v>297</v>
      </c>
      <c r="H43">
        <v>1</v>
      </c>
      <c r="I43">
        <v>0</v>
      </c>
      <c r="J43">
        <v>712631948.40799904</v>
      </c>
      <c r="K43" t="s">
        <v>718</v>
      </c>
      <c r="L43">
        <v>502</v>
      </c>
      <c r="M43">
        <v>13</v>
      </c>
      <c r="N43">
        <v>1985</v>
      </c>
      <c r="O43" t="s">
        <v>719</v>
      </c>
      <c r="P43">
        <v>5</v>
      </c>
    </row>
    <row r="44" spans="1:16">
      <c r="A44" t="s">
        <v>298</v>
      </c>
      <c r="B44">
        <v>9</v>
      </c>
      <c r="C44" s="12">
        <v>121.32</v>
      </c>
      <c r="D44">
        <v>2.6478999999999999</v>
      </c>
      <c r="E44" t="s">
        <v>98</v>
      </c>
      <c r="G44" t="s">
        <v>303</v>
      </c>
      <c r="H44">
        <v>1</v>
      </c>
      <c r="I44">
        <v>8</v>
      </c>
      <c r="J44">
        <v>268977739.99299902</v>
      </c>
      <c r="K44" t="s">
        <v>721</v>
      </c>
      <c r="L44">
        <v>500</v>
      </c>
      <c r="M44">
        <v>15</v>
      </c>
    </row>
    <row r="45" spans="1:16">
      <c r="A45" t="s">
        <v>304</v>
      </c>
      <c r="B45">
        <v>8</v>
      </c>
      <c r="C45" s="12">
        <v>81.11</v>
      </c>
      <c r="G45" t="s">
        <v>305</v>
      </c>
      <c r="H45">
        <v>1</v>
      </c>
      <c r="I45">
        <v>5</v>
      </c>
      <c r="J45">
        <v>3330093468.01999</v>
      </c>
      <c r="K45" t="s">
        <v>709</v>
      </c>
      <c r="L45">
        <v>503</v>
      </c>
      <c r="M45">
        <v>11</v>
      </c>
      <c r="N45">
        <v>1972</v>
      </c>
      <c r="O45" t="s">
        <v>710</v>
      </c>
      <c r="P45">
        <v>94</v>
      </c>
    </row>
    <row r="46" spans="1:16">
      <c r="A46" t="s">
        <v>306</v>
      </c>
      <c r="B46">
        <v>0</v>
      </c>
      <c r="C46" s="12">
        <v>93.56</v>
      </c>
      <c r="D46" s="12">
        <v>0.55000000000000004</v>
      </c>
      <c r="E46" t="s">
        <v>98</v>
      </c>
      <c r="G46" t="s">
        <v>151</v>
      </c>
      <c r="H46">
        <v>1</v>
      </c>
      <c r="I46">
        <v>0</v>
      </c>
      <c r="J46">
        <v>3947314226.7399902</v>
      </c>
      <c r="K46" t="s">
        <v>715</v>
      </c>
      <c r="L46">
        <v>503</v>
      </c>
      <c r="M46">
        <v>23</v>
      </c>
      <c r="N46">
        <v>1961</v>
      </c>
      <c r="O46" t="s">
        <v>701</v>
      </c>
      <c r="P46">
        <v>64</v>
      </c>
    </row>
    <row r="47" spans="1:16">
      <c r="A47" t="s">
        <v>307</v>
      </c>
      <c r="B47">
        <v>12</v>
      </c>
      <c r="C47" s="12">
        <v>41.89</v>
      </c>
      <c r="G47" t="s">
        <v>311</v>
      </c>
      <c r="H47">
        <v>1</v>
      </c>
      <c r="I47">
        <v>1</v>
      </c>
      <c r="J47">
        <v>3330093468.01999</v>
      </c>
      <c r="K47" t="s">
        <v>709</v>
      </c>
      <c r="L47">
        <v>503</v>
      </c>
      <c r="M47">
        <v>11</v>
      </c>
      <c r="N47">
        <v>1972</v>
      </c>
      <c r="O47" t="s">
        <v>710</v>
      </c>
      <c r="P47">
        <v>94</v>
      </c>
    </row>
    <row r="48" spans="1:16">
      <c r="A48" t="s">
        <v>312</v>
      </c>
      <c r="B48">
        <v>0</v>
      </c>
      <c r="C48" s="12">
        <v>28</v>
      </c>
      <c r="H48">
        <v>0</v>
      </c>
      <c r="I48">
        <v>0</v>
      </c>
      <c r="J48">
        <v>7139189054.3800001</v>
      </c>
      <c r="K48" t="s">
        <v>713</v>
      </c>
      <c r="L48">
        <v>500</v>
      </c>
      <c r="M48">
        <v>1</v>
      </c>
      <c r="N48">
        <v>1965</v>
      </c>
      <c r="O48" t="s">
        <v>700</v>
      </c>
      <c r="P48">
        <v>134</v>
      </c>
    </row>
    <row r="49" spans="1:16">
      <c r="A49" t="s">
        <v>313</v>
      </c>
      <c r="B49">
        <v>17</v>
      </c>
      <c r="C49" s="12">
        <v>81.11</v>
      </c>
      <c r="G49" t="s">
        <v>314</v>
      </c>
      <c r="H49">
        <v>1</v>
      </c>
      <c r="I49">
        <v>2</v>
      </c>
      <c r="J49">
        <v>268977739.99299902</v>
      </c>
      <c r="K49" t="s">
        <v>721</v>
      </c>
      <c r="L49">
        <v>500</v>
      </c>
      <c r="M49">
        <v>15</v>
      </c>
    </row>
    <row r="50" spans="1:16">
      <c r="A50" t="s">
        <v>315</v>
      </c>
      <c r="B50">
        <v>11</v>
      </c>
      <c r="C50" s="12">
        <v>55.5</v>
      </c>
      <c r="G50" t="s">
        <v>318</v>
      </c>
      <c r="H50">
        <v>1</v>
      </c>
      <c r="I50">
        <v>7</v>
      </c>
      <c r="J50">
        <v>1143826215.97</v>
      </c>
      <c r="K50" t="s">
        <v>716</v>
      </c>
      <c r="L50">
        <v>501</v>
      </c>
      <c r="M50">
        <v>14</v>
      </c>
      <c r="N50">
        <v>1949</v>
      </c>
      <c r="O50" t="s">
        <v>717</v>
      </c>
      <c r="P50">
        <v>19</v>
      </c>
    </row>
    <row r="51" spans="1:16">
      <c r="A51" t="s">
        <v>319</v>
      </c>
      <c r="B51">
        <v>10</v>
      </c>
      <c r="C51" s="12">
        <v>63.36</v>
      </c>
      <c r="D51" s="12">
        <v>1.76</v>
      </c>
      <c r="E51" t="s">
        <v>98</v>
      </c>
      <c r="G51" t="s">
        <v>322</v>
      </c>
      <c r="H51">
        <v>1</v>
      </c>
      <c r="I51">
        <v>5</v>
      </c>
      <c r="J51">
        <v>425093430.90799898</v>
      </c>
      <c r="K51" t="s">
        <v>720</v>
      </c>
      <c r="L51">
        <v>502</v>
      </c>
      <c r="M51">
        <v>8</v>
      </c>
    </row>
    <row r="52" spans="1:16">
      <c r="A52" t="s">
        <v>323</v>
      </c>
      <c r="B52">
        <v>14</v>
      </c>
      <c r="C52" s="12">
        <v>61.95</v>
      </c>
      <c r="D52" s="12">
        <v>1.4</v>
      </c>
      <c r="E52" t="s">
        <v>98</v>
      </c>
      <c r="G52" t="s">
        <v>326</v>
      </c>
      <c r="H52">
        <v>1</v>
      </c>
      <c r="I52">
        <v>5</v>
      </c>
      <c r="J52">
        <v>1143826215.97</v>
      </c>
      <c r="K52" t="s">
        <v>716</v>
      </c>
      <c r="L52">
        <v>501</v>
      </c>
      <c r="M52">
        <v>14</v>
      </c>
      <c r="N52">
        <v>1949</v>
      </c>
      <c r="O52" t="s">
        <v>717</v>
      </c>
      <c r="P52">
        <v>19</v>
      </c>
    </row>
    <row r="53" spans="1:16">
      <c r="A53" t="s">
        <v>327</v>
      </c>
      <c r="B53">
        <v>0</v>
      </c>
      <c r="C53" s="12">
        <v>90.88</v>
      </c>
      <c r="D53" s="12">
        <v>0.6</v>
      </c>
      <c r="E53" t="s">
        <v>98</v>
      </c>
      <c r="G53" t="s">
        <v>151</v>
      </c>
      <c r="H53">
        <v>1</v>
      </c>
      <c r="I53">
        <v>0</v>
      </c>
      <c r="J53">
        <v>3947314226.7399902</v>
      </c>
      <c r="K53" t="s">
        <v>715</v>
      </c>
      <c r="L53">
        <v>503</v>
      </c>
      <c r="M53">
        <v>23</v>
      </c>
      <c r="N53">
        <v>1961</v>
      </c>
      <c r="O53" t="s">
        <v>701</v>
      </c>
      <c r="P53">
        <v>64</v>
      </c>
    </row>
    <row r="54" spans="1:16">
      <c r="A54" t="s">
        <v>328</v>
      </c>
      <c r="B54">
        <v>0</v>
      </c>
      <c r="C54" s="12">
        <v>63.57</v>
      </c>
      <c r="G54" t="s">
        <v>333</v>
      </c>
      <c r="H54">
        <v>1</v>
      </c>
      <c r="I54">
        <v>0</v>
      </c>
      <c r="J54">
        <v>3330093468.01999</v>
      </c>
      <c r="K54" t="s">
        <v>709</v>
      </c>
      <c r="L54">
        <v>503</v>
      </c>
      <c r="M54">
        <v>11</v>
      </c>
      <c r="N54">
        <v>1972</v>
      </c>
      <c r="O54" t="s">
        <v>710</v>
      </c>
      <c r="P54">
        <v>94</v>
      </c>
    </row>
    <row r="55" spans="1:16">
      <c r="A55" t="s">
        <v>334</v>
      </c>
      <c r="B55">
        <v>12</v>
      </c>
      <c r="C55" s="12">
        <v>105.72</v>
      </c>
      <c r="G55" t="s">
        <v>336</v>
      </c>
      <c r="H55">
        <v>1</v>
      </c>
      <c r="I55">
        <v>1</v>
      </c>
      <c r="J55">
        <v>7139189054.3800001</v>
      </c>
      <c r="K55" t="s">
        <v>713</v>
      </c>
      <c r="L55">
        <v>500</v>
      </c>
      <c r="M55">
        <v>1</v>
      </c>
      <c r="N55">
        <v>1965</v>
      </c>
      <c r="O55" t="s">
        <v>700</v>
      </c>
      <c r="P55">
        <v>134</v>
      </c>
    </row>
    <row r="56" spans="1:16">
      <c r="A56" t="s">
        <v>337</v>
      </c>
      <c r="B56">
        <v>7</v>
      </c>
      <c r="C56" s="12">
        <v>81.11</v>
      </c>
      <c r="G56" t="s">
        <v>338</v>
      </c>
      <c r="H56">
        <v>1</v>
      </c>
      <c r="I56">
        <v>3</v>
      </c>
      <c r="J56">
        <v>3330093468.01999</v>
      </c>
      <c r="K56" t="s">
        <v>709</v>
      </c>
      <c r="L56">
        <v>503</v>
      </c>
      <c r="M56">
        <v>11</v>
      </c>
      <c r="N56">
        <v>1972</v>
      </c>
      <c r="O56" t="s">
        <v>710</v>
      </c>
      <c r="P56">
        <v>94</v>
      </c>
    </row>
    <row r="57" spans="1:16">
      <c r="A57" t="s">
        <v>339</v>
      </c>
      <c r="B57">
        <v>30</v>
      </c>
      <c r="C57" s="12">
        <v>63.68</v>
      </c>
      <c r="G57" t="s">
        <v>341</v>
      </c>
      <c r="H57">
        <v>1</v>
      </c>
      <c r="I57">
        <v>3</v>
      </c>
      <c r="J57">
        <v>3947314226.7399902</v>
      </c>
      <c r="K57" t="s">
        <v>715</v>
      </c>
      <c r="L57">
        <v>503</v>
      </c>
      <c r="M57">
        <v>23</v>
      </c>
      <c r="N57">
        <v>1961</v>
      </c>
      <c r="O57" t="s">
        <v>701</v>
      </c>
      <c r="P57">
        <v>64</v>
      </c>
    </row>
    <row r="58" spans="1:16">
      <c r="A58" t="s">
        <v>342</v>
      </c>
      <c r="B58">
        <v>9</v>
      </c>
      <c r="C58" s="12">
        <v>64.05</v>
      </c>
      <c r="D58" s="12">
        <v>1.74</v>
      </c>
      <c r="E58" t="s">
        <v>98</v>
      </c>
      <c r="G58" t="s">
        <v>346</v>
      </c>
      <c r="H58">
        <v>1</v>
      </c>
      <c r="I58">
        <v>8</v>
      </c>
      <c r="J58">
        <v>5508671612.6000004</v>
      </c>
      <c r="K58" t="s">
        <v>711</v>
      </c>
      <c r="L58">
        <v>504</v>
      </c>
      <c r="M58">
        <v>16</v>
      </c>
      <c r="N58">
        <v>1979</v>
      </c>
      <c r="O58" t="s">
        <v>712</v>
      </c>
      <c r="P58">
        <v>3</v>
      </c>
    </row>
    <row r="59" spans="1:16">
      <c r="A59" t="s">
        <v>350</v>
      </c>
      <c r="B59">
        <v>10</v>
      </c>
      <c r="C59" s="12">
        <v>57.6</v>
      </c>
      <c r="G59" t="s">
        <v>351</v>
      </c>
      <c r="H59">
        <v>1</v>
      </c>
      <c r="I59">
        <v>7</v>
      </c>
      <c r="J59">
        <v>3330093468.01999</v>
      </c>
      <c r="K59" t="s">
        <v>709</v>
      </c>
      <c r="L59">
        <v>503</v>
      </c>
      <c r="M59">
        <v>11</v>
      </c>
      <c r="N59">
        <v>1972</v>
      </c>
      <c r="O59" t="s">
        <v>710</v>
      </c>
      <c r="P59">
        <v>94</v>
      </c>
    </row>
    <row r="60" spans="1:16">
      <c r="A60" t="s">
        <v>352</v>
      </c>
      <c r="B60">
        <v>7</v>
      </c>
      <c r="C60" s="12">
        <v>71.33</v>
      </c>
      <c r="G60" t="s">
        <v>353</v>
      </c>
      <c r="H60">
        <v>1</v>
      </c>
      <c r="I60">
        <v>3</v>
      </c>
      <c r="J60">
        <v>3330093468.01999</v>
      </c>
      <c r="K60" t="s">
        <v>709</v>
      </c>
      <c r="L60">
        <v>503</v>
      </c>
      <c r="M60">
        <v>11</v>
      </c>
      <c r="N60">
        <v>1972</v>
      </c>
      <c r="O60" t="s">
        <v>710</v>
      </c>
      <c r="P60">
        <v>94</v>
      </c>
    </row>
    <row r="61" spans="1:16">
      <c r="A61" t="s">
        <v>354</v>
      </c>
      <c r="B61">
        <v>7</v>
      </c>
      <c r="C61" s="12">
        <v>111.8</v>
      </c>
      <c r="D61" s="12">
        <v>3.35</v>
      </c>
      <c r="E61" t="s">
        <v>98</v>
      </c>
      <c r="G61" t="s">
        <v>355</v>
      </c>
      <c r="H61">
        <v>1</v>
      </c>
      <c r="I61">
        <v>6</v>
      </c>
      <c r="J61">
        <v>1143826215.97</v>
      </c>
      <c r="K61" t="s">
        <v>716</v>
      </c>
      <c r="L61">
        <v>501</v>
      </c>
      <c r="M61">
        <v>14</v>
      </c>
      <c r="N61">
        <v>1949</v>
      </c>
      <c r="O61" t="s">
        <v>717</v>
      </c>
      <c r="P61">
        <v>19</v>
      </c>
    </row>
    <row r="62" spans="1:16">
      <c r="A62" t="s">
        <v>356</v>
      </c>
      <c r="B62">
        <v>0</v>
      </c>
      <c r="C62" s="12">
        <v>162.83000000000001</v>
      </c>
      <c r="D62" s="12">
        <v>3.1</v>
      </c>
      <c r="E62" t="s">
        <v>98</v>
      </c>
      <c r="G62" t="s">
        <v>357</v>
      </c>
      <c r="H62">
        <v>1</v>
      </c>
      <c r="I62">
        <v>0</v>
      </c>
      <c r="J62">
        <v>7139189054.3800001</v>
      </c>
      <c r="K62" t="s">
        <v>713</v>
      </c>
      <c r="L62">
        <v>500</v>
      </c>
      <c r="M62">
        <v>1</v>
      </c>
      <c r="N62">
        <v>1965</v>
      </c>
      <c r="O62" t="s">
        <v>700</v>
      </c>
      <c r="P62">
        <v>134</v>
      </c>
    </row>
    <row r="63" spans="1:16">
      <c r="A63" t="s">
        <v>358</v>
      </c>
      <c r="B63">
        <v>5</v>
      </c>
      <c r="C63" s="12">
        <v>105.12</v>
      </c>
      <c r="D63" s="12">
        <v>2.92</v>
      </c>
      <c r="E63" t="s">
        <v>98</v>
      </c>
      <c r="G63" t="s">
        <v>359</v>
      </c>
      <c r="H63">
        <v>1</v>
      </c>
      <c r="I63">
        <v>1</v>
      </c>
      <c r="J63">
        <v>7139189054.3800001</v>
      </c>
      <c r="K63" t="s">
        <v>713</v>
      </c>
      <c r="L63">
        <v>500</v>
      </c>
      <c r="M63">
        <v>1</v>
      </c>
      <c r="N63">
        <v>1965</v>
      </c>
      <c r="O63" t="s">
        <v>700</v>
      </c>
      <c r="P63">
        <v>134</v>
      </c>
    </row>
    <row r="64" spans="1:16">
      <c r="A64" t="s">
        <v>360</v>
      </c>
      <c r="B64">
        <v>0</v>
      </c>
      <c r="C64" s="12">
        <v>82.25</v>
      </c>
      <c r="G64" t="s">
        <v>361</v>
      </c>
      <c r="H64">
        <v>1</v>
      </c>
      <c r="I64">
        <v>0</v>
      </c>
      <c r="J64">
        <v>7139189054.3800001</v>
      </c>
      <c r="K64" t="s">
        <v>713</v>
      </c>
      <c r="L64">
        <v>500</v>
      </c>
      <c r="M64">
        <v>1</v>
      </c>
      <c r="N64">
        <v>1965</v>
      </c>
      <c r="O64" t="s">
        <v>700</v>
      </c>
      <c r="P64">
        <v>134</v>
      </c>
    </row>
    <row r="65" spans="1:16">
      <c r="A65" t="s">
        <v>362</v>
      </c>
      <c r="B65">
        <v>0</v>
      </c>
      <c r="C65" s="12">
        <v>78.599999999999994</v>
      </c>
      <c r="E65" t="s">
        <v>98</v>
      </c>
      <c r="G65" t="s">
        <v>364</v>
      </c>
      <c r="H65">
        <v>1</v>
      </c>
      <c r="I65">
        <v>0</v>
      </c>
      <c r="J65">
        <v>7139189054.3800001</v>
      </c>
      <c r="K65" t="s">
        <v>713</v>
      </c>
      <c r="L65">
        <v>500</v>
      </c>
      <c r="M65">
        <v>1</v>
      </c>
      <c r="N65">
        <v>1965</v>
      </c>
      <c r="O65" t="s">
        <v>700</v>
      </c>
      <c r="P65">
        <v>134</v>
      </c>
    </row>
    <row r="66" spans="1:16">
      <c r="A66" t="s">
        <v>365</v>
      </c>
      <c r="B66">
        <v>0</v>
      </c>
      <c r="C66" s="12">
        <v>141.65</v>
      </c>
      <c r="D66" s="12">
        <v>2.5</v>
      </c>
      <c r="E66" t="s">
        <v>98</v>
      </c>
      <c r="G66" t="s">
        <v>366</v>
      </c>
      <c r="H66">
        <v>1</v>
      </c>
      <c r="I66">
        <v>0</v>
      </c>
      <c r="J66">
        <v>425093430.90799898</v>
      </c>
      <c r="K66" t="s">
        <v>720</v>
      </c>
      <c r="L66">
        <v>502</v>
      </c>
      <c r="M66">
        <v>8</v>
      </c>
    </row>
    <row r="67" spans="1:16">
      <c r="A67" t="s">
        <v>367</v>
      </c>
      <c r="B67">
        <v>0</v>
      </c>
      <c r="C67" s="12">
        <v>73</v>
      </c>
      <c r="G67" t="s">
        <v>369</v>
      </c>
      <c r="H67">
        <v>1</v>
      </c>
      <c r="I67">
        <v>0</v>
      </c>
      <c r="J67">
        <v>7139189054.3800001</v>
      </c>
      <c r="K67" t="s">
        <v>713</v>
      </c>
      <c r="L67">
        <v>500</v>
      </c>
      <c r="M67">
        <v>1</v>
      </c>
      <c r="N67">
        <v>1965</v>
      </c>
      <c r="O67" t="s">
        <v>700</v>
      </c>
      <c r="P67">
        <v>134</v>
      </c>
    </row>
    <row r="68" spans="1:16">
      <c r="A68" t="s">
        <v>370</v>
      </c>
      <c r="B68">
        <v>0</v>
      </c>
      <c r="C68" s="12">
        <v>50.4</v>
      </c>
      <c r="D68" s="12">
        <v>2.8</v>
      </c>
      <c r="E68" t="s">
        <v>98</v>
      </c>
      <c r="H68">
        <v>0</v>
      </c>
      <c r="I68">
        <v>0</v>
      </c>
      <c r="J68">
        <v>7139189054.3800001</v>
      </c>
      <c r="K68" t="s">
        <v>713</v>
      </c>
      <c r="L68">
        <v>500</v>
      </c>
      <c r="M68">
        <v>1</v>
      </c>
      <c r="N68">
        <v>1965</v>
      </c>
      <c r="O68" t="s">
        <v>700</v>
      </c>
      <c r="P68">
        <v>134</v>
      </c>
    </row>
    <row r="69" spans="1:16">
      <c r="A69" t="s">
        <v>372</v>
      </c>
      <c r="B69">
        <v>0</v>
      </c>
      <c r="C69" s="12">
        <v>32.020000000000003</v>
      </c>
      <c r="G69" t="s">
        <v>374</v>
      </c>
      <c r="H69">
        <v>1</v>
      </c>
      <c r="I69">
        <v>0</v>
      </c>
      <c r="J69">
        <v>3330093468.01999</v>
      </c>
      <c r="K69" t="s">
        <v>709</v>
      </c>
      <c r="L69">
        <v>503</v>
      </c>
      <c r="M69">
        <v>11</v>
      </c>
      <c r="N69">
        <v>1972</v>
      </c>
      <c r="O69" t="s">
        <v>710</v>
      </c>
      <c r="P69">
        <v>94</v>
      </c>
    </row>
    <row r="70" spans="1:16">
      <c r="A70" t="s">
        <v>375</v>
      </c>
      <c r="B70">
        <v>0</v>
      </c>
      <c r="C70" s="12">
        <v>63.57</v>
      </c>
      <c r="G70" t="s">
        <v>333</v>
      </c>
      <c r="H70">
        <v>1</v>
      </c>
      <c r="I70">
        <v>0</v>
      </c>
      <c r="J70">
        <v>3330093468.01999</v>
      </c>
      <c r="K70" t="s">
        <v>709</v>
      </c>
      <c r="L70">
        <v>503</v>
      </c>
      <c r="M70">
        <v>11</v>
      </c>
      <c r="N70">
        <v>1972</v>
      </c>
      <c r="O70" t="s">
        <v>710</v>
      </c>
      <c r="P70">
        <v>94</v>
      </c>
    </row>
    <row r="71" spans="1:16">
      <c r="A71" t="s">
        <v>376</v>
      </c>
      <c r="B71">
        <v>3</v>
      </c>
      <c r="C71" s="12">
        <v>90</v>
      </c>
      <c r="D71" s="12">
        <v>2.5</v>
      </c>
      <c r="E71" t="s">
        <v>98</v>
      </c>
      <c r="G71" t="s">
        <v>377</v>
      </c>
      <c r="H71">
        <v>1</v>
      </c>
      <c r="I71">
        <v>1</v>
      </c>
      <c r="J71">
        <v>7139189054.3800001</v>
      </c>
      <c r="K71" t="s">
        <v>713</v>
      </c>
      <c r="L71">
        <v>500</v>
      </c>
      <c r="M71">
        <v>1</v>
      </c>
      <c r="N71">
        <v>1965</v>
      </c>
      <c r="O71" t="s">
        <v>700</v>
      </c>
      <c r="P71">
        <v>134</v>
      </c>
    </row>
    <row r="72" spans="1:16">
      <c r="A72" t="s">
        <v>378</v>
      </c>
      <c r="B72">
        <v>2</v>
      </c>
      <c r="C72" s="12">
        <v>62.68</v>
      </c>
      <c r="G72" t="s">
        <v>382</v>
      </c>
      <c r="H72">
        <v>1</v>
      </c>
      <c r="I72">
        <v>1</v>
      </c>
      <c r="J72">
        <v>425093430.90799898</v>
      </c>
      <c r="K72" t="s">
        <v>720</v>
      </c>
      <c r="L72">
        <v>502</v>
      </c>
      <c r="M72">
        <v>8</v>
      </c>
    </row>
    <row r="73" spans="1:16">
      <c r="A73" t="s">
        <v>383</v>
      </c>
      <c r="B73">
        <v>33</v>
      </c>
      <c r="C73" s="12">
        <v>96.75</v>
      </c>
      <c r="G73" t="s">
        <v>384</v>
      </c>
      <c r="H73">
        <v>1</v>
      </c>
      <c r="I73">
        <v>24</v>
      </c>
      <c r="J73">
        <v>227522911.51199901</v>
      </c>
      <c r="K73" t="s">
        <v>722</v>
      </c>
      <c r="L73">
        <v>500</v>
      </c>
      <c r="M73">
        <v>18</v>
      </c>
    </row>
    <row r="74" spans="1:16">
      <c r="A74" t="s">
        <v>385</v>
      </c>
      <c r="B74">
        <v>35</v>
      </c>
      <c r="C74" s="12">
        <v>73.099999999999994</v>
      </c>
      <c r="G74" t="s">
        <v>388</v>
      </c>
      <c r="H74">
        <v>1</v>
      </c>
      <c r="I74">
        <v>18</v>
      </c>
      <c r="J74">
        <v>3330093468.01999</v>
      </c>
      <c r="K74" t="s">
        <v>709</v>
      </c>
      <c r="L74">
        <v>503</v>
      </c>
      <c r="M74">
        <v>11</v>
      </c>
      <c r="N74">
        <v>1972</v>
      </c>
      <c r="O74" t="s">
        <v>710</v>
      </c>
      <c r="P74">
        <v>94</v>
      </c>
    </row>
    <row r="75" spans="1:16">
      <c r="A75" t="s">
        <v>389</v>
      </c>
      <c r="B75">
        <v>6</v>
      </c>
      <c r="C75" s="12">
        <v>49.2</v>
      </c>
      <c r="D75" s="12">
        <v>2.4</v>
      </c>
      <c r="E75" t="s">
        <v>98</v>
      </c>
      <c r="G75" t="s">
        <v>391</v>
      </c>
      <c r="H75">
        <v>1</v>
      </c>
      <c r="I75">
        <v>2</v>
      </c>
      <c r="J75">
        <v>7139189054.3800001</v>
      </c>
      <c r="K75" t="s">
        <v>713</v>
      </c>
      <c r="L75">
        <v>500</v>
      </c>
      <c r="M75">
        <v>1</v>
      </c>
      <c r="N75">
        <v>1965</v>
      </c>
      <c r="O75" t="s">
        <v>700</v>
      </c>
      <c r="P75">
        <v>134</v>
      </c>
    </row>
    <row r="76" spans="1:16">
      <c r="A76" t="s">
        <v>393</v>
      </c>
      <c r="B76">
        <v>6</v>
      </c>
      <c r="C76" s="12">
        <v>63.57</v>
      </c>
      <c r="G76" t="s">
        <v>333</v>
      </c>
      <c r="H76">
        <v>1</v>
      </c>
      <c r="I76">
        <v>2</v>
      </c>
      <c r="J76">
        <v>3330093468.01999</v>
      </c>
      <c r="K76" t="s">
        <v>709</v>
      </c>
      <c r="L76">
        <v>503</v>
      </c>
      <c r="M76">
        <v>11</v>
      </c>
      <c r="N76">
        <v>1972</v>
      </c>
      <c r="O76" t="s">
        <v>710</v>
      </c>
      <c r="P76">
        <v>94</v>
      </c>
    </row>
    <row r="77" spans="1:16">
      <c r="A77" t="s">
        <v>396</v>
      </c>
      <c r="B77">
        <v>5</v>
      </c>
      <c r="C77" s="12">
        <v>59.14</v>
      </c>
      <c r="G77" t="s">
        <v>398</v>
      </c>
      <c r="H77">
        <v>1</v>
      </c>
      <c r="I77">
        <v>4</v>
      </c>
      <c r="J77">
        <v>3330093468.01999</v>
      </c>
      <c r="K77" t="s">
        <v>709</v>
      </c>
      <c r="L77">
        <v>503</v>
      </c>
      <c r="M77">
        <v>11</v>
      </c>
      <c r="N77">
        <v>1972</v>
      </c>
      <c r="O77" t="s">
        <v>710</v>
      </c>
      <c r="P77">
        <v>94</v>
      </c>
    </row>
    <row r="78" spans="1:16">
      <c r="A78" t="s">
        <v>402</v>
      </c>
      <c r="B78">
        <v>4</v>
      </c>
      <c r="C78" s="12">
        <v>109.67</v>
      </c>
      <c r="D78" s="12">
        <v>2.2799999999999998</v>
      </c>
      <c r="E78" t="s">
        <v>98</v>
      </c>
      <c r="G78" t="s">
        <v>403</v>
      </c>
      <c r="H78">
        <v>1</v>
      </c>
      <c r="I78">
        <v>2</v>
      </c>
      <c r="J78">
        <v>1143826215.97</v>
      </c>
      <c r="K78" t="s">
        <v>716</v>
      </c>
      <c r="L78">
        <v>501</v>
      </c>
      <c r="M78">
        <v>14</v>
      </c>
      <c r="N78">
        <v>1949</v>
      </c>
      <c r="O78" t="s">
        <v>717</v>
      </c>
      <c r="P78">
        <v>19</v>
      </c>
    </row>
    <row r="79" spans="1:16">
      <c r="A79" t="s">
        <v>404</v>
      </c>
      <c r="B79">
        <v>0</v>
      </c>
      <c r="C79" s="12">
        <v>123.25</v>
      </c>
      <c r="G79" t="s">
        <v>408</v>
      </c>
      <c r="H79">
        <v>1</v>
      </c>
      <c r="I79">
        <v>0</v>
      </c>
      <c r="J79">
        <v>3330093468.01999</v>
      </c>
      <c r="K79" t="s">
        <v>709</v>
      </c>
      <c r="L79">
        <v>503</v>
      </c>
      <c r="M79">
        <v>11</v>
      </c>
      <c r="N79">
        <v>1972</v>
      </c>
      <c r="O79" t="s">
        <v>710</v>
      </c>
      <c r="P79">
        <v>94</v>
      </c>
    </row>
    <row r="80" spans="1:16">
      <c r="A80" t="s">
        <v>409</v>
      </c>
      <c r="B80">
        <v>0</v>
      </c>
      <c r="C80" s="12">
        <v>55.96</v>
      </c>
      <c r="G80" t="s">
        <v>412</v>
      </c>
      <c r="H80">
        <v>1</v>
      </c>
      <c r="I80">
        <v>0</v>
      </c>
      <c r="J80">
        <v>7139189054.3800001</v>
      </c>
      <c r="K80" t="s">
        <v>713</v>
      </c>
      <c r="L80">
        <v>500</v>
      </c>
      <c r="M80">
        <v>1</v>
      </c>
      <c r="N80">
        <v>1965</v>
      </c>
      <c r="O80" t="s">
        <v>700</v>
      </c>
      <c r="P80">
        <v>134</v>
      </c>
    </row>
    <row r="81" spans="1:16">
      <c r="A81" t="s">
        <v>413</v>
      </c>
      <c r="B81">
        <v>0</v>
      </c>
      <c r="C81" s="12">
        <v>69.459999999999994</v>
      </c>
      <c r="D81" s="12">
        <v>0.23</v>
      </c>
      <c r="E81" t="s">
        <v>98</v>
      </c>
      <c r="G81" t="s">
        <v>415</v>
      </c>
      <c r="H81">
        <v>1</v>
      </c>
      <c r="I81">
        <v>0</v>
      </c>
      <c r="J81">
        <v>3947314226.7399902</v>
      </c>
      <c r="K81" t="s">
        <v>715</v>
      </c>
      <c r="L81">
        <v>503</v>
      </c>
      <c r="M81">
        <v>23</v>
      </c>
      <c r="N81">
        <v>1961</v>
      </c>
      <c r="O81" t="s">
        <v>701</v>
      </c>
      <c r="P81">
        <v>64</v>
      </c>
    </row>
    <row r="82" spans="1:16">
      <c r="A82" t="s">
        <v>416</v>
      </c>
      <c r="B82">
        <v>13</v>
      </c>
      <c r="C82" s="12">
        <v>233.82</v>
      </c>
      <c r="G82" t="s">
        <v>420</v>
      </c>
      <c r="H82">
        <v>1</v>
      </c>
      <c r="I82">
        <v>11</v>
      </c>
      <c r="J82">
        <v>1143826215.97</v>
      </c>
      <c r="K82" t="s">
        <v>716</v>
      </c>
      <c r="L82">
        <v>501</v>
      </c>
      <c r="M82">
        <v>14</v>
      </c>
      <c r="N82">
        <v>1949</v>
      </c>
      <c r="O82" t="s">
        <v>717</v>
      </c>
      <c r="P82">
        <v>19</v>
      </c>
    </row>
    <row r="83" spans="1:16">
      <c r="A83" t="s">
        <v>423</v>
      </c>
      <c r="B83">
        <v>0</v>
      </c>
      <c r="C83" s="12">
        <v>58.57</v>
      </c>
      <c r="G83" t="s">
        <v>333</v>
      </c>
      <c r="H83">
        <v>1</v>
      </c>
      <c r="I83">
        <v>0</v>
      </c>
      <c r="J83">
        <v>425093430.90799898</v>
      </c>
      <c r="K83" t="s">
        <v>720</v>
      </c>
      <c r="L83">
        <v>502</v>
      </c>
      <c r="M83">
        <v>8</v>
      </c>
    </row>
    <row r="84" spans="1:16">
      <c r="A84" t="s">
        <v>437</v>
      </c>
      <c r="B84">
        <v>0</v>
      </c>
      <c r="C84" s="12">
        <v>135.80000000000001</v>
      </c>
      <c r="D84" s="12">
        <v>2.8</v>
      </c>
      <c r="E84" t="s">
        <v>98</v>
      </c>
      <c r="H84">
        <v>0</v>
      </c>
      <c r="I84">
        <v>0</v>
      </c>
      <c r="J84">
        <v>7139189054.3800001</v>
      </c>
      <c r="K84" t="s">
        <v>713</v>
      </c>
      <c r="L84">
        <v>500</v>
      </c>
      <c r="M84">
        <v>1</v>
      </c>
      <c r="N84">
        <v>1965</v>
      </c>
      <c r="O84" t="s">
        <v>700</v>
      </c>
      <c r="P84">
        <v>134</v>
      </c>
    </row>
    <row r="85" spans="1:16">
      <c r="A85" t="s">
        <v>438</v>
      </c>
      <c r="B85">
        <v>5</v>
      </c>
      <c r="C85" s="12">
        <v>46.2</v>
      </c>
      <c r="E85" t="s">
        <v>98</v>
      </c>
      <c r="H85">
        <v>0</v>
      </c>
      <c r="I85">
        <v>1</v>
      </c>
      <c r="J85">
        <v>3330093468.01999</v>
      </c>
      <c r="K85" t="s">
        <v>709</v>
      </c>
      <c r="L85">
        <v>503</v>
      </c>
      <c r="M85">
        <v>11</v>
      </c>
      <c r="N85">
        <v>1972</v>
      </c>
      <c r="O85" t="s">
        <v>710</v>
      </c>
      <c r="P85">
        <v>94</v>
      </c>
    </row>
    <row r="86" spans="1:16">
      <c r="A86" t="s">
        <v>439</v>
      </c>
      <c r="B86">
        <v>0</v>
      </c>
      <c r="C86" s="12">
        <v>27.84</v>
      </c>
      <c r="G86" t="s">
        <v>440</v>
      </c>
      <c r="H86">
        <v>1</v>
      </c>
      <c r="I86">
        <v>0</v>
      </c>
      <c r="J86">
        <v>425093430.90799898</v>
      </c>
      <c r="K86" t="s">
        <v>720</v>
      </c>
      <c r="L86">
        <v>502</v>
      </c>
      <c r="M86">
        <v>8</v>
      </c>
    </row>
    <row r="87" spans="1:16">
      <c r="A87" t="s">
        <v>446</v>
      </c>
      <c r="B87">
        <v>0</v>
      </c>
      <c r="C87" s="12">
        <v>123.34</v>
      </c>
      <c r="G87" t="s">
        <v>449</v>
      </c>
      <c r="H87">
        <v>1</v>
      </c>
      <c r="I87">
        <v>0</v>
      </c>
      <c r="J87">
        <v>7139189054.3800001</v>
      </c>
      <c r="K87" t="s">
        <v>713</v>
      </c>
      <c r="L87">
        <v>500</v>
      </c>
      <c r="M87">
        <v>1</v>
      </c>
      <c r="N87">
        <v>1965</v>
      </c>
      <c r="O87" t="s">
        <v>700</v>
      </c>
      <c r="P87">
        <v>134</v>
      </c>
    </row>
    <row r="88" spans="1:16">
      <c r="A88" t="s">
        <v>450</v>
      </c>
      <c r="B88">
        <v>0</v>
      </c>
      <c r="C88" s="12">
        <v>123.34</v>
      </c>
      <c r="G88" t="s">
        <v>449</v>
      </c>
      <c r="H88">
        <v>1</v>
      </c>
      <c r="I88">
        <v>0</v>
      </c>
      <c r="J88">
        <v>7139189054.3800001</v>
      </c>
      <c r="K88" t="s">
        <v>713</v>
      </c>
      <c r="L88">
        <v>500</v>
      </c>
      <c r="M88">
        <v>1</v>
      </c>
      <c r="N88">
        <v>1965</v>
      </c>
      <c r="O88" t="s">
        <v>700</v>
      </c>
      <c r="P88">
        <v>134</v>
      </c>
    </row>
    <row r="89" spans="1:16">
      <c r="A89" t="s">
        <v>452</v>
      </c>
      <c r="B89">
        <v>0</v>
      </c>
      <c r="C89" s="12">
        <v>123.34</v>
      </c>
      <c r="G89" t="s">
        <v>449</v>
      </c>
      <c r="H89">
        <v>1</v>
      </c>
      <c r="I89">
        <v>0</v>
      </c>
      <c r="J89">
        <v>3947314226.7399902</v>
      </c>
      <c r="K89" t="s">
        <v>715</v>
      </c>
      <c r="L89">
        <v>503</v>
      </c>
      <c r="M89">
        <v>23</v>
      </c>
      <c r="N89">
        <v>1961</v>
      </c>
      <c r="O89" t="s">
        <v>701</v>
      </c>
      <c r="P89">
        <v>64</v>
      </c>
    </row>
    <row r="90" spans="1:16">
      <c r="A90" t="s">
        <v>453</v>
      </c>
      <c r="B90">
        <v>0</v>
      </c>
      <c r="C90" s="12">
        <v>58.57</v>
      </c>
      <c r="G90" t="s">
        <v>333</v>
      </c>
      <c r="H90">
        <v>1</v>
      </c>
      <c r="I90">
        <v>0</v>
      </c>
      <c r="J90">
        <v>425093430.90799898</v>
      </c>
      <c r="K90" t="s">
        <v>720</v>
      </c>
      <c r="L90">
        <v>502</v>
      </c>
      <c r="M90">
        <v>8</v>
      </c>
    </row>
    <row r="91" spans="1:16">
      <c r="A91" t="s">
        <v>464</v>
      </c>
      <c r="B91">
        <v>0</v>
      </c>
      <c r="H91">
        <v>0</v>
      </c>
      <c r="I91">
        <v>0</v>
      </c>
      <c r="J91">
        <v>3330093468.01999</v>
      </c>
      <c r="K91" t="s">
        <v>709</v>
      </c>
      <c r="L91">
        <v>503</v>
      </c>
      <c r="M91">
        <v>11</v>
      </c>
      <c r="N91">
        <v>1972</v>
      </c>
      <c r="O91" t="s">
        <v>710</v>
      </c>
      <c r="P91">
        <v>94</v>
      </c>
    </row>
    <row r="92" spans="1:16">
      <c r="A92" t="s">
        <v>468</v>
      </c>
      <c r="B92">
        <v>0</v>
      </c>
      <c r="H92">
        <v>0</v>
      </c>
      <c r="I92">
        <v>0</v>
      </c>
      <c r="J92">
        <v>7139189054.3800001</v>
      </c>
      <c r="K92" t="s">
        <v>713</v>
      </c>
      <c r="L92">
        <v>500</v>
      </c>
      <c r="M92">
        <v>1</v>
      </c>
      <c r="N92">
        <v>1965</v>
      </c>
      <c r="O92" t="s">
        <v>700</v>
      </c>
      <c r="P92">
        <v>134</v>
      </c>
    </row>
    <row r="93" spans="1:16">
      <c r="A93" t="s">
        <v>469</v>
      </c>
      <c r="B93">
        <v>3</v>
      </c>
      <c r="G93" t="s">
        <v>471</v>
      </c>
      <c r="H93">
        <v>1</v>
      </c>
      <c r="I93">
        <v>1</v>
      </c>
      <c r="J93">
        <v>237930170.81600001</v>
      </c>
      <c r="K93" t="s">
        <v>723</v>
      </c>
      <c r="L93">
        <v>501</v>
      </c>
      <c r="M93">
        <v>19</v>
      </c>
      <c r="N93">
        <v>1979</v>
      </c>
      <c r="P93">
        <v>2</v>
      </c>
    </row>
    <row r="94" spans="1:16">
      <c r="A94" t="s">
        <v>474</v>
      </c>
      <c r="B94">
        <v>3</v>
      </c>
      <c r="G94" t="s">
        <v>475</v>
      </c>
      <c r="H94">
        <v>1</v>
      </c>
      <c r="I94">
        <v>1</v>
      </c>
      <c r="J94">
        <v>7139189054.3800001</v>
      </c>
      <c r="K94" t="s">
        <v>713</v>
      </c>
      <c r="L94">
        <v>500</v>
      </c>
      <c r="M94">
        <v>1</v>
      </c>
      <c r="N94">
        <v>1965</v>
      </c>
      <c r="O94" t="s">
        <v>700</v>
      </c>
      <c r="P94">
        <v>134</v>
      </c>
    </row>
    <row r="95" spans="1:16">
      <c r="A95" t="s">
        <v>476</v>
      </c>
      <c r="B95">
        <v>0</v>
      </c>
      <c r="H95">
        <v>0</v>
      </c>
      <c r="I95">
        <v>0</v>
      </c>
      <c r="J95">
        <v>7139189054.3800001</v>
      </c>
      <c r="K95" t="s">
        <v>713</v>
      </c>
      <c r="L95">
        <v>500</v>
      </c>
      <c r="M95">
        <v>1</v>
      </c>
      <c r="N95">
        <v>1965</v>
      </c>
      <c r="O95" t="s">
        <v>700</v>
      </c>
      <c r="P95">
        <v>134</v>
      </c>
    </row>
    <row r="96" spans="1:16">
      <c r="A96" t="s">
        <v>484</v>
      </c>
      <c r="B96">
        <v>0</v>
      </c>
      <c r="H96">
        <v>0</v>
      </c>
      <c r="I96">
        <v>0</v>
      </c>
      <c r="J96">
        <v>3330093468.01999</v>
      </c>
      <c r="K96" t="s">
        <v>709</v>
      </c>
      <c r="L96">
        <v>503</v>
      </c>
      <c r="M96">
        <v>11</v>
      </c>
      <c r="N96">
        <v>1972</v>
      </c>
      <c r="O96" t="s">
        <v>710</v>
      </c>
      <c r="P96">
        <v>94</v>
      </c>
    </row>
    <row r="97" spans="1:16">
      <c r="A97" t="s">
        <v>485</v>
      </c>
      <c r="B97">
        <v>3</v>
      </c>
      <c r="G97" t="s">
        <v>488</v>
      </c>
      <c r="H97">
        <v>1</v>
      </c>
      <c r="I97">
        <v>1</v>
      </c>
      <c r="J97">
        <v>3947314226.7399902</v>
      </c>
      <c r="K97" t="s">
        <v>715</v>
      </c>
      <c r="L97">
        <v>503</v>
      </c>
      <c r="M97">
        <v>23</v>
      </c>
      <c r="N97">
        <v>1961</v>
      </c>
      <c r="O97" t="s">
        <v>701</v>
      </c>
      <c r="P97">
        <v>64</v>
      </c>
    </row>
    <row r="98" spans="1:16">
      <c r="A98" t="s">
        <v>489</v>
      </c>
      <c r="B98">
        <v>0</v>
      </c>
      <c r="H98">
        <v>0</v>
      </c>
      <c r="I98">
        <v>0</v>
      </c>
      <c r="J98">
        <v>7139189054.3800001</v>
      </c>
      <c r="K98" t="s">
        <v>713</v>
      </c>
      <c r="L98">
        <v>500</v>
      </c>
      <c r="M98">
        <v>1</v>
      </c>
      <c r="N98">
        <v>1965</v>
      </c>
      <c r="O98" t="s">
        <v>700</v>
      </c>
      <c r="P98">
        <v>134</v>
      </c>
    </row>
    <row r="99" spans="1:16">
      <c r="A99" t="s">
        <v>490</v>
      </c>
      <c r="B99">
        <v>0</v>
      </c>
      <c r="H99">
        <v>0</v>
      </c>
      <c r="I99">
        <v>0</v>
      </c>
      <c r="J99">
        <v>3330093468.01999</v>
      </c>
      <c r="K99" t="s">
        <v>709</v>
      </c>
      <c r="L99">
        <v>503</v>
      </c>
      <c r="M99">
        <v>11</v>
      </c>
      <c r="N99">
        <v>1972</v>
      </c>
      <c r="O99" t="s">
        <v>710</v>
      </c>
      <c r="P99">
        <v>94</v>
      </c>
    </row>
    <row r="100" spans="1:16">
      <c r="A100" t="s">
        <v>495</v>
      </c>
      <c r="B100">
        <v>0</v>
      </c>
      <c r="G100" t="s">
        <v>105</v>
      </c>
      <c r="H100">
        <v>1</v>
      </c>
      <c r="I100">
        <v>0</v>
      </c>
      <c r="J100">
        <v>1404368426.21</v>
      </c>
      <c r="K100" t="s">
        <v>714</v>
      </c>
      <c r="L100">
        <v>503</v>
      </c>
      <c r="M100">
        <v>17</v>
      </c>
    </row>
    <row r="101" spans="1:16">
      <c r="A101" t="s">
        <v>503</v>
      </c>
      <c r="B101">
        <v>0</v>
      </c>
      <c r="H101">
        <v>0</v>
      </c>
      <c r="I101">
        <v>0</v>
      </c>
      <c r="J101">
        <v>1143826215.97</v>
      </c>
      <c r="K101" t="s">
        <v>716</v>
      </c>
      <c r="L101">
        <v>501</v>
      </c>
      <c r="M101">
        <v>14</v>
      </c>
      <c r="N101">
        <v>1949</v>
      </c>
      <c r="O101" t="s">
        <v>717</v>
      </c>
      <c r="P101">
        <v>19</v>
      </c>
    </row>
    <row r="102" spans="1:16">
      <c r="A102" t="s">
        <v>509</v>
      </c>
      <c r="B102">
        <v>1</v>
      </c>
      <c r="H102">
        <v>0</v>
      </c>
      <c r="I102">
        <v>1</v>
      </c>
      <c r="J102">
        <v>166610981.44600001</v>
      </c>
      <c r="K102" t="s">
        <v>724</v>
      </c>
      <c r="L102">
        <v>502</v>
      </c>
      <c r="M102">
        <v>5</v>
      </c>
    </row>
    <row r="103" spans="1:16">
      <c r="A103" t="s">
        <v>517</v>
      </c>
      <c r="B103">
        <v>0</v>
      </c>
      <c r="H103">
        <v>0</v>
      </c>
      <c r="I103">
        <v>0</v>
      </c>
      <c r="J103">
        <v>3330093468.01999</v>
      </c>
      <c r="K103" t="s">
        <v>709</v>
      </c>
      <c r="L103">
        <v>503</v>
      </c>
      <c r="M103">
        <v>11</v>
      </c>
      <c r="N103">
        <v>1972</v>
      </c>
      <c r="O103" t="s">
        <v>710</v>
      </c>
      <c r="P103">
        <v>94</v>
      </c>
    </row>
    <row r="104" spans="1:16">
      <c r="A104" t="s">
        <v>518</v>
      </c>
      <c r="B104">
        <v>9</v>
      </c>
      <c r="G104" t="s">
        <v>520</v>
      </c>
      <c r="H104">
        <v>1</v>
      </c>
      <c r="I104">
        <v>2</v>
      </c>
      <c r="J104">
        <v>3330093468.01999</v>
      </c>
      <c r="K104" t="s">
        <v>709</v>
      </c>
      <c r="L104">
        <v>503</v>
      </c>
      <c r="M104">
        <v>11</v>
      </c>
      <c r="N104">
        <v>1972</v>
      </c>
      <c r="O104" t="s">
        <v>710</v>
      </c>
      <c r="P104">
        <v>94</v>
      </c>
    </row>
    <row r="105" spans="1:16">
      <c r="A105" t="s">
        <v>521</v>
      </c>
      <c r="B105">
        <v>0</v>
      </c>
      <c r="G105" t="s">
        <v>522</v>
      </c>
      <c r="H105">
        <v>1</v>
      </c>
      <c r="I105">
        <v>0</v>
      </c>
      <c r="J105">
        <v>3947314226.7399902</v>
      </c>
      <c r="K105" t="s">
        <v>715</v>
      </c>
      <c r="L105">
        <v>503</v>
      </c>
      <c r="M105">
        <v>23</v>
      </c>
      <c r="N105">
        <v>1961</v>
      </c>
      <c r="O105" t="s">
        <v>701</v>
      </c>
      <c r="P105">
        <v>64</v>
      </c>
    </row>
    <row r="106" spans="1:16">
      <c r="A106" t="s">
        <v>523</v>
      </c>
      <c r="B106">
        <v>0</v>
      </c>
      <c r="H106">
        <v>0</v>
      </c>
      <c r="I106">
        <v>0</v>
      </c>
      <c r="J106">
        <v>3330093468.01999</v>
      </c>
      <c r="K106" t="s">
        <v>709</v>
      </c>
      <c r="L106">
        <v>503</v>
      </c>
      <c r="M106">
        <v>11</v>
      </c>
      <c r="N106">
        <v>1972</v>
      </c>
      <c r="O106" t="s">
        <v>710</v>
      </c>
      <c r="P106">
        <v>94</v>
      </c>
    </row>
    <row r="107" spans="1:16">
      <c r="A107" t="s">
        <v>524</v>
      </c>
      <c r="B107">
        <v>4</v>
      </c>
      <c r="H107">
        <v>0</v>
      </c>
      <c r="I107">
        <v>1</v>
      </c>
      <c r="J107">
        <v>7139189054.3800001</v>
      </c>
      <c r="K107" t="s">
        <v>713</v>
      </c>
      <c r="L107">
        <v>500</v>
      </c>
      <c r="M107">
        <v>1</v>
      </c>
      <c r="N107">
        <v>1965</v>
      </c>
      <c r="O107" t="s">
        <v>700</v>
      </c>
      <c r="P107">
        <v>134</v>
      </c>
    </row>
    <row r="108" spans="1:16">
      <c r="A108" t="s">
        <v>525</v>
      </c>
      <c r="B108">
        <v>4</v>
      </c>
      <c r="G108" t="s">
        <v>526</v>
      </c>
      <c r="H108">
        <v>1</v>
      </c>
      <c r="I108">
        <v>1</v>
      </c>
      <c r="J108">
        <v>1143826215.97</v>
      </c>
      <c r="K108" t="s">
        <v>716</v>
      </c>
      <c r="L108">
        <v>501</v>
      </c>
      <c r="M108">
        <v>14</v>
      </c>
      <c r="N108">
        <v>1949</v>
      </c>
      <c r="O108" t="s">
        <v>717</v>
      </c>
      <c r="P108">
        <v>19</v>
      </c>
    </row>
    <row r="109" spans="1:16">
      <c r="A109" t="s">
        <v>527</v>
      </c>
      <c r="B109">
        <v>4</v>
      </c>
      <c r="G109" t="s">
        <v>531</v>
      </c>
      <c r="H109">
        <v>1</v>
      </c>
      <c r="I109">
        <v>4</v>
      </c>
      <c r="J109">
        <v>1143826215.97</v>
      </c>
      <c r="K109" t="s">
        <v>716</v>
      </c>
      <c r="L109">
        <v>501</v>
      </c>
      <c r="M109">
        <v>14</v>
      </c>
      <c r="N109">
        <v>1949</v>
      </c>
      <c r="O109" t="s">
        <v>717</v>
      </c>
      <c r="P109">
        <v>19</v>
      </c>
    </row>
    <row r="110" spans="1:16">
      <c r="A110" t="s">
        <v>533</v>
      </c>
      <c r="B110">
        <v>0</v>
      </c>
      <c r="H110">
        <v>0</v>
      </c>
      <c r="I110">
        <v>0</v>
      </c>
      <c r="J110">
        <v>7139189054.3800001</v>
      </c>
      <c r="K110" t="s">
        <v>713</v>
      </c>
      <c r="L110">
        <v>500</v>
      </c>
      <c r="M110">
        <v>1</v>
      </c>
      <c r="N110">
        <v>1965</v>
      </c>
      <c r="O110" t="s">
        <v>700</v>
      </c>
      <c r="P110">
        <v>134</v>
      </c>
    </row>
    <row r="111" spans="1:16">
      <c r="A111" t="s">
        <v>539</v>
      </c>
      <c r="B111">
        <v>0</v>
      </c>
      <c r="H111">
        <v>0</v>
      </c>
      <c r="I111">
        <v>0</v>
      </c>
      <c r="J111">
        <v>1143826215.97</v>
      </c>
      <c r="K111" t="s">
        <v>716</v>
      </c>
      <c r="L111">
        <v>501</v>
      </c>
      <c r="M111">
        <v>14</v>
      </c>
      <c r="N111">
        <v>1949</v>
      </c>
      <c r="O111" t="s">
        <v>717</v>
      </c>
      <c r="P111">
        <v>19</v>
      </c>
    </row>
    <row r="112" spans="1:16">
      <c r="A112" t="s">
        <v>541</v>
      </c>
      <c r="B112">
        <v>0</v>
      </c>
      <c r="H112">
        <v>0</v>
      </c>
      <c r="I112">
        <v>0</v>
      </c>
      <c r="J112">
        <v>166610981.44600001</v>
      </c>
      <c r="K112" t="s">
        <v>724</v>
      </c>
      <c r="L112">
        <v>502</v>
      </c>
      <c r="M112">
        <v>5</v>
      </c>
    </row>
    <row r="113" spans="1:16">
      <c r="A113" t="s">
        <v>547</v>
      </c>
      <c r="B113">
        <v>0</v>
      </c>
      <c r="H113">
        <v>0</v>
      </c>
      <c r="I113">
        <v>0</v>
      </c>
      <c r="J113">
        <v>5508671612.6000004</v>
      </c>
      <c r="K113" t="s">
        <v>711</v>
      </c>
      <c r="L113">
        <v>504</v>
      </c>
      <c r="M113">
        <v>16</v>
      </c>
      <c r="N113">
        <v>1979</v>
      </c>
      <c r="O113" t="s">
        <v>712</v>
      </c>
      <c r="P113">
        <v>3</v>
      </c>
    </row>
    <row r="114" spans="1:16">
      <c r="A114" t="s">
        <v>551</v>
      </c>
      <c r="B114">
        <v>5</v>
      </c>
      <c r="G114" t="s">
        <v>555</v>
      </c>
      <c r="H114">
        <v>1</v>
      </c>
      <c r="I114">
        <v>3</v>
      </c>
      <c r="J114">
        <v>1143826215.97</v>
      </c>
      <c r="K114" t="s">
        <v>716</v>
      </c>
      <c r="L114">
        <v>501</v>
      </c>
      <c r="M114">
        <v>14</v>
      </c>
      <c r="N114">
        <v>1949</v>
      </c>
      <c r="O114" t="s">
        <v>717</v>
      </c>
      <c r="P114">
        <v>19</v>
      </c>
    </row>
    <row r="115" spans="1:16">
      <c r="A115" t="s">
        <v>560</v>
      </c>
      <c r="B115">
        <v>7</v>
      </c>
      <c r="G115" t="s">
        <v>561</v>
      </c>
      <c r="H115">
        <v>1</v>
      </c>
      <c r="I115">
        <v>1</v>
      </c>
      <c r="J115">
        <v>7139189054.3800001</v>
      </c>
      <c r="K115" t="s">
        <v>713</v>
      </c>
      <c r="L115">
        <v>500</v>
      </c>
      <c r="M115">
        <v>1</v>
      </c>
      <c r="N115">
        <v>1965</v>
      </c>
      <c r="O115" t="s">
        <v>700</v>
      </c>
      <c r="P115">
        <v>134</v>
      </c>
    </row>
    <row r="116" spans="1:16">
      <c r="A116" t="s">
        <v>562</v>
      </c>
      <c r="B116">
        <v>1</v>
      </c>
      <c r="H116">
        <v>0</v>
      </c>
      <c r="I116">
        <v>1</v>
      </c>
      <c r="J116">
        <v>712631948.40799904</v>
      </c>
      <c r="K116" t="s">
        <v>718</v>
      </c>
      <c r="L116">
        <v>502</v>
      </c>
      <c r="M116">
        <v>13</v>
      </c>
      <c r="N116">
        <v>1985</v>
      </c>
      <c r="O116" t="s">
        <v>719</v>
      </c>
      <c r="P116">
        <v>5</v>
      </c>
    </row>
    <row r="117" spans="1:16">
      <c r="A117" t="s">
        <v>563</v>
      </c>
      <c r="B117">
        <v>3</v>
      </c>
      <c r="H117">
        <v>0</v>
      </c>
      <c r="I117">
        <v>1</v>
      </c>
      <c r="J117">
        <v>3330093468.01999</v>
      </c>
      <c r="K117" t="s">
        <v>709</v>
      </c>
      <c r="L117">
        <v>503</v>
      </c>
      <c r="M117">
        <v>11</v>
      </c>
      <c r="N117">
        <v>1972</v>
      </c>
      <c r="O117" t="s">
        <v>710</v>
      </c>
      <c r="P117">
        <v>94</v>
      </c>
    </row>
    <row r="118" spans="1:16">
      <c r="A118" t="s">
        <v>565</v>
      </c>
      <c r="B118">
        <v>7</v>
      </c>
      <c r="H118">
        <v>0</v>
      </c>
      <c r="I118">
        <v>5</v>
      </c>
      <c r="J118">
        <v>425093430.90799898</v>
      </c>
      <c r="K118" t="s">
        <v>720</v>
      </c>
      <c r="L118">
        <v>502</v>
      </c>
      <c r="M118">
        <v>8</v>
      </c>
    </row>
    <row r="119" spans="1:16">
      <c r="A119" t="s">
        <v>568</v>
      </c>
      <c r="B119">
        <v>0</v>
      </c>
      <c r="H119">
        <v>0</v>
      </c>
      <c r="I119">
        <v>0</v>
      </c>
      <c r="J119">
        <v>3330093468.01999</v>
      </c>
      <c r="K119" t="s">
        <v>709</v>
      </c>
      <c r="L119">
        <v>503</v>
      </c>
      <c r="M119">
        <v>11</v>
      </c>
      <c r="N119">
        <v>1972</v>
      </c>
      <c r="O119" t="s">
        <v>710</v>
      </c>
      <c r="P119">
        <v>94</v>
      </c>
    </row>
    <row r="120" spans="1:16">
      <c r="A120" t="s">
        <v>569</v>
      </c>
      <c r="B120">
        <v>1</v>
      </c>
      <c r="H120">
        <v>0</v>
      </c>
      <c r="I120">
        <v>1</v>
      </c>
      <c r="J120">
        <v>3330093468.01999</v>
      </c>
      <c r="K120" t="s">
        <v>709</v>
      </c>
      <c r="L120">
        <v>503</v>
      </c>
      <c r="M120">
        <v>11</v>
      </c>
      <c r="N120">
        <v>1972</v>
      </c>
      <c r="O120" t="s">
        <v>710</v>
      </c>
      <c r="P120">
        <v>94</v>
      </c>
    </row>
    <row r="121" spans="1:16">
      <c r="A121" t="s">
        <v>570</v>
      </c>
      <c r="B121">
        <v>0</v>
      </c>
      <c r="H121">
        <v>0</v>
      </c>
      <c r="I121">
        <v>0</v>
      </c>
      <c r="J121">
        <v>425093430.90799898</v>
      </c>
      <c r="K121" t="s">
        <v>720</v>
      </c>
      <c r="L121">
        <v>502</v>
      </c>
      <c r="M121">
        <v>8</v>
      </c>
    </row>
    <row r="122" spans="1:16">
      <c r="A122" t="s">
        <v>571</v>
      </c>
      <c r="B122">
        <v>0</v>
      </c>
      <c r="F122">
        <v>1</v>
      </c>
      <c r="H122">
        <v>0</v>
      </c>
      <c r="I122">
        <v>0</v>
      </c>
      <c r="J122">
        <v>3330093468.01999</v>
      </c>
      <c r="K122" t="s">
        <v>709</v>
      </c>
      <c r="L122">
        <v>503</v>
      </c>
      <c r="M122">
        <v>11</v>
      </c>
      <c r="N122">
        <v>1972</v>
      </c>
      <c r="O122" t="s">
        <v>710</v>
      </c>
      <c r="P122">
        <v>94</v>
      </c>
    </row>
    <row r="123" spans="1:16">
      <c r="A123" t="s">
        <v>572</v>
      </c>
      <c r="B123">
        <v>0</v>
      </c>
      <c r="G123" t="s">
        <v>573</v>
      </c>
      <c r="H123">
        <v>1</v>
      </c>
      <c r="I123">
        <v>0</v>
      </c>
      <c r="J123">
        <v>7139189054.3800001</v>
      </c>
      <c r="K123" t="s">
        <v>713</v>
      </c>
      <c r="L123">
        <v>500</v>
      </c>
      <c r="M123">
        <v>1</v>
      </c>
      <c r="N123">
        <v>1965</v>
      </c>
      <c r="O123" t="s">
        <v>700</v>
      </c>
      <c r="P123">
        <v>134</v>
      </c>
    </row>
    <row r="124" spans="1:16">
      <c r="A124" t="s">
        <v>577</v>
      </c>
      <c r="B124">
        <v>0</v>
      </c>
      <c r="H124">
        <v>0</v>
      </c>
      <c r="I124">
        <v>0</v>
      </c>
      <c r="J124">
        <v>7139189054.3800001</v>
      </c>
      <c r="K124" t="s">
        <v>713</v>
      </c>
      <c r="L124">
        <v>500</v>
      </c>
      <c r="M124">
        <v>1</v>
      </c>
      <c r="N124">
        <v>1965</v>
      </c>
      <c r="O124" t="s">
        <v>700</v>
      </c>
      <c r="P124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2" sqref="F2"/>
    </sheetView>
  </sheetViews>
  <sheetFormatPr baseColWidth="10" defaultRowHeight="15" x14ac:dyDescent="0"/>
  <cols>
    <col min="1" max="1" width="42" bestFit="1" customWidth="1"/>
    <col min="2" max="2" width="10.83203125" style="9" customWidth="1"/>
    <col min="3" max="3" width="10.83203125" style="5" customWidth="1"/>
    <col min="4" max="4" width="13.6640625" style="5" customWidth="1"/>
    <col min="5" max="5" width="28.5" style="4" bestFit="1" customWidth="1"/>
    <col min="6" max="6" width="13.1640625" style="11" bestFit="1" customWidth="1"/>
  </cols>
  <sheetData>
    <row r="1" spans="1:8">
      <c r="A1" t="s">
        <v>0</v>
      </c>
      <c r="B1" s="9" t="s">
        <v>7</v>
      </c>
      <c r="C1" s="5" t="s">
        <v>27</v>
      </c>
      <c r="D1" s="5" t="s">
        <v>50</v>
      </c>
      <c r="E1" s="4" t="s">
        <v>585</v>
      </c>
      <c r="F1" s="11" t="s">
        <v>691</v>
      </c>
      <c r="G1" t="s">
        <v>699</v>
      </c>
      <c r="H1" t="s">
        <v>730</v>
      </c>
    </row>
    <row r="2" spans="1:8">
      <c r="A2" t="s">
        <v>135</v>
      </c>
      <c r="B2" s="9">
        <v>1083.6099850000001</v>
      </c>
      <c r="D2" s="5">
        <v>0</v>
      </c>
      <c r="E2" s="4" t="s">
        <v>606</v>
      </c>
      <c r="F2" s="4">
        <v>643359</v>
      </c>
      <c r="G2">
        <f>VLOOKUP(A2,'Luskin Retialers Data'!A1:CU214,95,0)</f>
        <v>81.099999999999895</v>
      </c>
    </row>
    <row r="3" spans="1:8">
      <c r="A3" t="s">
        <v>282</v>
      </c>
      <c r="B3" s="9">
        <v>774.36999500000002</v>
      </c>
      <c r="C3" s="10">
        <v>9.36</v>
      </c>
      <c r="D3" s="5">
        <v>0.15</v>
      </c>
      <c r="E3" s="4" t="s">
        <v>606</v>
      </c>
      <c r="F3" s="11">
        <v>871429</v>
      </c>
      <c r="G3">
        <f>VLOOKUP(A3,'Luskin Retialers Data'!A2:CU215,95,0)</f>
        <v>79</v>
      </c>
    </row>
    <row r="4" spans="1:8">
      <c r="A4" t="s">
        <v>339</v>
      </c>
      <c r="B4" s="9">
        <v>764.169983</v>
      </c>
      <c r="C4" s="10">
        <v>13.56</v>
      </c>
      <c r="D4" s="5">
        <v>0.21</v>
      </c>
      <c r="E4" s="4" t="s">
        <v>606</v>
      </c>
      <c r="F4" s="11">
        <v>713392</v>
      </c>
      <c r="G4">
        <f>VLOOKUP(A4,'Luskin Retialers Data'!A3:CU216,95,0)</f>
        <v>60</v>
      </c>
    </row>
    <row r="5" spans="1:8">
      <c r="A5" t="s">
        <v>220</v>
      </c>
      <c r="B5" s="9">
        <v>812.71002199999998</v>
      </c>
      <c r="C5" s="10">
        <v>11.52</v>
      </c>
      <c r="D5" s="5">
        <v>0.09</v>
      </c>
      <c r="E5" s="4" t="s">
        <v>606</v>
      </c>
      <c r="F5" s="11">
        <v>663258</v>
      </c>
      <c r="G5">
        <f>VLOOKUP(A5,'Luskin Retialers Data'!A4:CU217,95,0)</f>
        <v>124.989999999999</v>
      </c>
    </row>
    <row r="6" spans="1:8">
      <c r="A6" t="s">
        <v>84</v>
      </c>
      <c r="B6" s="9">
        <v>703.5</v>
      </c>
      <c r="C6" s="10">
        <v>30.21</v>
      </c>
      <c r="D6" s="5">
        <v>0.26</v>
      </c>
      <c r="E6" s="4" t="s">
        <v>669</v>
      </c>
      <c r="F6" s="11">
        <v>472636</v>
      </c>
    </row>
    <row r="7" spans="1:8">
      <c r="A7" t="s">
        <v>294</v>
      </c>
      <c r="B7" s="9">
        <v>828.59997599999997</v>
      </c>
      <c r="C7" s="10">
        <v>18.29</v>
      </c>
      <c r="D7" s="5">
        <v>0.26</v>
      </c>
      <c r="E7" s="4" t="s">
        <v>608</v>
      </c>
      <c r="F7" s="11">
        <v>246599</v>
      </c>
      <c r="G7">
        <f>VLOOKUP(A7,'Luskin Retialers Data'!A6:CU219,95,0)</f>
        <v>124.629999999999</v>
      </c>
    </row>
    <row r="8" spans="1:8">
      <c r="A8" t="s">
        <v>385</v>
      </c>
      <c r="B8" s="9">
        <v>890.40002400000003</v>
      </c>
      <c r="C8" s="10">
        <v>24.15</v>
      </c>
      <c r="D8" s="5">
        <v>0.33</v>
      </c>
      <c r="E8" s="4" t="s">
        <v>604</v>
      </c>
      <c r="F8" s="11">
        <v>236960</v>
      </c>
      <c r="G8">
        <f>VLOOKUP(A8,'Luskin Retialers Data'!A7:CU220,95,0)</f>
        <v>67.400000000000006</v>
      </c>
    </row>
    <row r="9" spans="1:8">
      <c r="A9" t="s">
        <v>342</v>
      </c>
      <c r="B9" s="9">
        <v>768.64001499999995</v>
      </c>
      <c r="C9" s="10">
        <v>11.16</v>
      </c>
      <c r="D9" s="5">
        <v>0.17</v>
      </c>
      <c r="E9" s="4" t="s">
        <v>606</v>
      </c>
      <c r="F9" s="11">
        <v>220803</v>
      </c>
      <c r="G9">
        <f>VLOOKUP(A9,'Luskin Retialers Data'!A8:CU221,95,0)</f>
        <v>94.739999999999895</v>
      </c>
    </row>
    <row r="10" spans="1:8">
      <c r="A10" t="s">
        <v>328</v>
      </c>
      <c r="B10" s="9">
        <v>774.27002000000005</v>
      </c>
      <c r="C10" s="10">
        <v>12.46</v>
      </c>
      <c r="D10" s="5">
        <v>0.2</v>
      </c>
      <c r="E10" s="4" t="s">
        <v>604</v>
      </c>
      <c r="F10" s="11">
        <v>198724</v>
      </c>
      <c r="G10">
        <f>VLOOKUP(A10,'Luskin Retialers Data'!A9:CU222,95,0)</f>
        <v>96.719999999999899</v>
      </c>
    </row>
    <row r="11" spans="1:8">
      <c r="A11" t="s">
        <v>375</v>
      </c>
      <c r="B11" s="9">
        <v>774.27002000000005</v>
      </c>
      <c r="C11" s="10">
        <v>12.46</v>
      </c>
      <c r="D11" s="5">
        <v>0.2</v>
      </c>
      <c r="E11" s="8" t="s">
        <v>604</v>
      </c>
      <c r="F11" s="11">
        <v>198724</v>
      </c>
      <c r="G11">
        <f>VLOOKUP(A11,'Luskin Retialers Data'!A10:CU223,95,0)</f>
        <v>96.72</v>
      </c>
    </row>
    <row r="12" spans="1:8">
      <c r="A12" t="s">
        <v>453</v>
      </c>
      <c r="B12" s="9">
        <v>713.40997300000004</v>
      </c>
      <c r="C12" s="10">
        <v>12.46</v>
      </c>
      <c r="D12" s="5">
        <v>0.21</v>
      </c>
      <c r="E12" s="8" t="s">
        <v>604</v>
      </c>
      <c r="F12" s="11">
        <v>198724</v>
      </c>
    </row>
    <row r="13" spans="1:8">
      <c r="A13" t="s">
        <v>393</v>
      </c>
      <c r="B13" s="9">
        <v>774.27002000000005</v>
      </c>
      <c r="C13" s="10">
        <v>12.46</v>
      </c>
      <c r="D13" s="5">
        <v>0.2</v>
      </c>
      <c r="E13" s="8" t="s">
        <v>604</v>
      </c>
      <c r="F13" s="11">
        <v>198724</v>
      </c>
    </row>
    <row r="14" spans="1:8">
      <c r="A14" t="s">
        <v>423</v>
      </c>
      <c r="B14" s="9">
        <v>797.76000999999997</v>
      </c>
      <c r="C14" s="10">
        <v>12.46</v>
      </c>
      <c r="D14" s="5">
        <v>0.21</v>
      </c>
      <c r="E14" s="8" t="s">
        <v>604</v>
      </c>
      <c r="F14" s="11">
        <v>198724</v>
      </c>
      <c r="G14">
        <f>VLOOKUP(A14,'Luskin Retialers Data'!A13:CU226,95,0)</f>
        <v>96.72</v>
      </c>
    </row>
    <row r="15" spans="1:8">
      <c r="A15" t="s">
        <v>409</v>
      </c>
      <c r="B15" s="9">
        <v>335.76001000000002</v>
      </c>
      <c r="D15" s="5">
        <v>0.34</v>
      </c>
      <c r="E15" s="4" t="s">
        <v>606</v>
      </c>
      <c r="F15" s="11">
        <v>196600</v>
      </c>
      <c r="G15" t="s">
        <v>713</v>
      </c>
    </row>
    <row r="16" spans="1:8">
      <c r="A16" t="s">
        <v>202</v>
      </c>
      <c r="B16" s="9">
        <v>1092.099976</v>
      </c>
      <c r="C16" s="10">
        <v>21.24</v>
      </c>
      <c r="D16" s="5">
        <v>0.23</v>
      </c>
      <c r="E16" s="4" t="s">
        <v>606</v>
      </c>
      <c r="F16" s="11">
        <v>192538</v>
      </c>
      <c r="G16">
        <f>VLOOKUP(A16,'Luskin Retialers Data'!A15:CU228,95,0)</f>
        <v>88.54</v>
      </c>
    </row>
    <row r="17" spans="1:7">
      <c r="A17" t="s">
        <v>145</v>
      </c>
      <c r="B17" s="9">
        <v>850.19000200000005</v>
      </c>
      <c r="C17" s="10">
        <v>15.35</v>
      </c>
      <c r="D17" s="5">
        <v>0.19</v>
      </c>
      <c r="E17" s="4" t="s">
        <v>604</v>
      </c>
      <c r="F17" s="11">
        <v>90824</v>
      </c>
      <c r="G17">
        <f>VLOOKUP(A17,'Luskin Retialers Data'!A16:CU229,95,0)</f>
        <v>0</v>
      </c>
    </row>
    <row r="18" spans="1:7">
      <c r="A18" t="s">
        <v>249</v>
      </c>
      <c r="B18" s="9">
        <v>1013.26001</v>
      </c>
      <c r="C18" s="10">
        <v>18.420000000000002</v>
      </c>
      <c r="D18" s="5">
        <v>0.19</v>
      </c>
      <c r="E18" s="4" t="s">
        <v>604</v>
      </c>
      <c r="F18" s="11">
        <v>90824</v>
      </c>
      <c r="G18">
        <f>VLOOKUP(A18,'Luskin Retialers Data'!A17:CU230,95,0)</f>
        <v>44.2</v>
      </c>
    </row>
    <row r="19" spans="1:7">
      <c r="A19" t="s">
        <v>327</v>
      </c>
      <c r="B19" s="9">
        <v>1112.4300539999999</v>
      </c>
      <c r="C19" s="10">
        <v>11.54</v>
      </c>
      <c r="D19" s="5">
        <v>0.12</v>
      </c>
      <c r="E19" s="4" t="s">
        <v>604</v>
      </c>
      <c r="F19" s="11">
        <v>90824</v>
      </c>
      <c r="G19">
        <f>VLOOKUP(A19,'Luskin Retialers Data'!A18:CU231,95,0)</f>
        <v>80.5</v>
      </c>
    </row>
    <row r="20" spans="1:7">
      <c r="A20" t="s">
        <v>306</v>
      </c>
      <c r="B20" s="9">
        <v>1145.130005</v>
      </c>
      <c r="C20" s="10">
        <v>18.3</v>
      </c>
      <c r="D20" s="5">
        <v>0.17</v>
      </c>
      <c r="E20" s="4" t="s">
        <v>604</v>
      </c>
      <c r="F20" s="11">
        <v>90824</v>
      </c>
      <c r="G20">
        <f>VLOOKUP(A20,'Luskin Retialers Data'!A19:CU232,95,0)</f>
        <v>233.099999999999</v>
      </c>
    </row>
    <row r="21" spans="1:7">
      <c r="A21" t="s">
        <v>291</v>
      </c>
      <c r="B21" s="9">
        <v>498.76001000000002</v>
      </c>
      <c r="C21" s="10">
        <v>21.3</v>
      </c>
      <c r="D21" s="5">
        <v>0.26</v>
      </c>
      <c r="E21" s="4" t="s">
        <v>606</v>
      </c>
      <c r="F21" s="11">
        <v>90409</v>
      </c>
      <c r="G21">
        <f>VLOOKUP(A21,'Luskin Retialers Data'!A20:CU233,95,0)</f>
        <v>88.189999999999898</v>
      </c>
    </row>
    <row r="22" spans="1:7">
      <c r="A22" t="s">
        <v>211</v>
      </c>
      <c r="B22" s="9">
        <v>1170.910034</v>
      </c>
      <c r="C22" s="10">
        <v>17.739999999999998</v>
      </c>
      <c r="D22" s="5">
        <v>0.18</v>
      </c>
      <c r="E22" s="4" t="s">
        <v>604</v>
      </c>
      <c r="F22" s="11">
        <v>85060</v>
      </c>
      <c r="G22">
        <f>VLOOKUP(A22,'Luskin Retialers Data'!A21:CU234,95,0)</f>
        <v>64.242480319999899</v>
      </c>
    </row>
    <row r="23" spans="1:7">
      <c r="A23" t="s">
        <v>239</v>
      </c>
      <c r="B23" s="9">
        <v>1170.910034</v>
      </c>
      <c r="C23" s="10">
        <v>17.739999999999998</v>
      </c>
      <c r="D23" s="5">
        <v>0.18</v>
      </c>
      <c r="E23" s="4" t="s">
        <v>604</v>
      </c>
      <c r="F23" s="11">
        <v>85060</v>
      </c>
      <c r="G23">
        <f>VLOOKUP(A23,'Luskin Retialers Data'!A22:CU235,95,0)</f>
        <v>99.509274009999899</v>
      </c>
    </row>
    <row r="24" spans="1:7">
      <c r="A24" t="s">
        <v>175</v>
      </c>
      <c r="B24" s="9">
        <v>479.29998799999998</v>
      </c>
      <c r="C24" s="10">
        <v>7.38</v>
      </c>
      <c r="D24" s="5">
        <v>0.18</v>
      </c>
      <c r="E24" s="4" t="s">
        <v>606</v>
      </c>
      <c r="F24" s="11">
        <v>81752</v>
      </c>
      <c r="G24">
        <f>VLOOKUP(A24,'Luskin Retialers Data'!A23:CU236,95,0)</f>
        <v>45.89</v>
      </c>
    </row>
    <row r="25" spans="1:7">
      <c r="A25" t="s">
        <v>521</v>
      </c>
      <c r="B25" s="9">
        <v>0</v>
      </c>
      <c r="D25" s="5">
        <v>0</v>
      </c>
      <c r="E25" s="4" t="s">
        <v>606</v>
      </c>
      <c r="F25" s="11">
        <v>78474</v>
      </c>
      <c r="G25">
        <f>VLOOKUP(A25,'Luskin Retialers Data'!A24:CU237,95,0)</f>
        <v>69.45</v>
      </c>
    </row>
    <row r="26" spans="1:7">
      <c r="A26" t="s">
        <v>378</v>
      </c>
      <c r="B26" s="9">
        <v>752.15997300000004</v>
      </c>
      <c r="C26" s="10">
        <v>11.2</v>
      </c>
      <c r="D26" s="5">
        <v>0.18</v>
      </c>
      <c r="E26" s="4" t="s">
        <v>606</v>
      </c>
      <c r="F26" s="11">
        <v>59489</v>
      </c>
      <c r="G26" t="s">
        <v>713</v>
      </c>
    </row>
    <row r="27" spans="1:7">
      <c r="A27" t="s">
        <v>334</v>
      </c>
      <c r="B27" s="9">
        <v>634.32000700000003</v>
      </c>
      <c r="D27" s="5">
        <v>0.13</v>
      </c>
      <c r="E27" s="4" t="s">
        <v>606</v>
      </c>
      <c r="F27" s="11">
        <v>53508</v>
      </c>
      <c r="G27">
        <f>VLOOKUP(A27,'Luskin Retialers Data'!A26:CU239,95,0)</f>
        <v>80</v>
      </c>
    </row>
    <row r="28" spans="1:7">
      <c r="A28" t="s">
        <v>474</v>
      </c>
      <c r="B28" s="9">
        <v>0</v>
      </c>
      <c r="D28" s="5">
        <v>0</v>
      </c>
      <c r="E28" s="4" t="s">
        <v>606</v>
      </c>
      <c r="F28" s="11">
        <v>42112</v>
      </c>
    </row>
    <row r="29" spans="1:7">
      <c r="A29" t="s">
        <v>315</v>
      </c>
      <c r="B29" s="9">
        <v>665.97997999999995</v>
      </c>
      <c r="C29" s="10">
        <v>17.510000000000002</v>
      </c>
      <c r="D29" s="5">
        <v>0.32</v>
      </c>
      <c r="E29" s="4" t="s">
        <v>606</v>
      </c>
      <c r="F29" s="11">
        <v>38460</v>
      </c>
      <c r="G29">
        <f>VLOOKUP(A29,'Luskin Retialers Data'!A28:CU241,95,0)</f>
        <v>129.099999999999</v>
      </c>
    </row>
    <row r="30" spans="1:7">
      <c r="A30" t="s">
        <v>180</v>
      </c>
      <c r="B30" s="9">
        <v>1375.8000489999999</v>
      </c>
      <c r="C30" s="10">
        <v>40.46</v>
      </c>
      <c r="D30" s="5">
        <v>0.18</v>
      </c>
      <c r="E30" s="4" t="s">
        <v>606</v>
      </c>
      <c r="F30" s="11">
        <v>37008</v>
      </c>
      <c r="G30">
        <f>VLOOKUP(A30,'Luskin Retialers Data'!A29:CU242,95,0)</f>
        <v>82.099999999999895</v>
      </c>
    </row>
    <row r="31" spans="1:7">
      <c r="A31" t="s">
        <v>450</v>
      </c>
      <c r="B31" s="9">
        <v>1539.329956</v>
      </c>
      <c r="C31" s="10">
        <v>20.22</v>
      </c>
      <c r="D31" s="5">
        <v>0.16</v>
      </c>
      <c r="E31" s="4" t="s">
        <v>604</v>
      </c>
      <c r="F31" s="11">
        <v>36979</v>
      </c>
      <c r="G31">
        <f>VLOOKUP(A31,'Luskin Retialers Data'!A30:CU243,95,0)</f>
        <v>51</v>
      </c>
    </row>
    <row r="32" spans="1:7">
      <c r="A32" t="s">
        <v>452</v>
      </c>
      <c r="B32" s="9">
        <v>1502.329956</v>
      </c>
      <c r="C32" s="10">
        <v>20.22</v>
      </c>
      <c r="D32" s="5">
        <v>0.16</v>
      </c>
      <c r="E32" s="8" t="s">
        <v>604</v>
      </c>
      <c r="F32" s="11">
        <v>36979</v>
      </c>
      <c r="G32">
        <f>VLOOKUP(A32,'Luskin Retialers Data'!A31:CU244,95,0)</f>
        <v>51</v>
      </c>
    </row>
    <row r="33" spans="1:7">
      <c r="A33" t="s">
        <v>446</v>
      </c>
      <c r="B33" s="9">
        <v>1502.329956</v>
      </c>
      <c r="C33" s="10">
        <v>20.22</v>
      </c>
      <c r="D33" s="5">
        <v>0.16</v>
      </c>
      <c r="E33" s="8" t="s">
        <v>604</v>
      </c>
      <c r="F33" s="11">
        <v>36979</v>
      </c>
      <c r="G33">
        <f>VLOOKUP(A33,'Luskin Retialers Data'!A32:CU245,95,0)</f>
        <v>51</v>
      </c>
    </row>
    <row r="34" spans="1:7">
      <c r="A34" t="s">
        <v>383</v>
      </c>
      <c r="B34" s="9">
        <v>580.5</v>
      </c>
      <c r="C34" s="10">
        <v>47.31</v>
      </c>
      <c r="D34" s="5">
        <v>0.49</v>
      </c>
      <c r="E34" s="4" t="s">
        <v>606</v>
      </c>
      <c r="F34" s="11">
        <v>28288</v>
      </c>
      <c r="G34">
        <f>VLOOKUP(A34,'Luskin Retialers Data'!A33:CU246,95,0)</f>
        <v>84.17</v>
      </c>
    </row>
    <row r="35" spans="1:7">
      <c r="A35" t="s">
        <v>106</v>
      </c>
      <c r="B35" s="9">
        <v>705</v>
      </c>
      <c r="D35" s="5">
        <v>0</v>
      </c>
      <c r="E35" s="8" t="s">
        <v>606</v>
      </c>
      <c r="F35" s="11">
        <v>24547</v>
      </c>
      <c r="G35">
        <f>VLOOKUP(A35,'Luskin Retialers Data'!A34:CU247,95,0)</f>
        <v>79.099999999999994</v>
      </c>
    </row>
    <row r="36" spans="1:7">
      <c r="A36" t="s">
        <v>152</v>
      </c>
      <c r="B36" s="9">
        <v>894.47997999999995</v>
      </c>
      <c r="C36" s="10">
        <v>24.96</v>
      </c>
      <c r="D36" s="5">
        <v>0.33</v>
      </c>
      <c r="E36" s="4" t="s">
        <v>608</v>
      </c>
      <c r="F36" s="11">
        <v>22007</v>
      </c>
      <c r="G36">
        <f>VLOOKUP(A36,'Luskin Retialers Data'!A35:CU248,95,0)</f>
        <v>81.599999999999895</v>
      </c>
    </row>
    <row r="37" spans="1:7">
      <c r="A37" t="s">
        <v>307</v>
      </c>
      <c r="B37" s="9">
        <v>502.66000400000001</v>
      </c>
      <c r="C37" s="10">
        <v>17.03</v>
      </c>
      <c r="D37" s="5">
        <v>0.41</v>
      </c>
      <c r="E37" s="4" t="s">
        <v>606</v>
      </c>
      <c r="F37" s="11">
        <v>21546</v>
      </c>
      <c r="G37" t="s">
        <v>709</v>
      </c>
    </row>
    <row r="38" spans="1:7">
      <c r="A38" t="s">
        <v>241</v>
      </c>
      <c r="B38" s="9">
        <v>743.89001499999995</v>
      </c>
      <c r="C38" s="10">
        <v>8.5500000000000007</v>
      </c>
      <c r="D38" s="5">
        <v>0.14000000000000001</v>
      </c>
      <c r="E38" s="8" t="s">
        <v>604</v>
      </c>
      <c r="F38" s="11">
        <v>20312</v>
      </c>
      <c r="G38" t="s">
        <v>709</v>
      </c>
    </row>
    <row r="39" spans="1:7">
      <c r="A39" t="s">
        <v>127</v>
      </c>
      <c r="B39" s="9">
        <v>914.90997300000004</v>
      </c>
      <c r="C39" s="10">
        <v>8.5500000000000007</v>
      </c>
      <c r="D39" s="5">
        <v>0.11</v>
      </c>
      <c r="E39" s="4" t="s">
        <v>604</v>
      </c>
      <c r="F39" s="11">
        <v>20312</v>
      </c>
      <c r="G39" t="s">
        <v>713</v>
      </c>
    </row>
    <row r="40" spans="1:7">
      <c r="A40" t="s">
        <v>242</v>
      </c>
      <c r="B40" s="9">
        <v>650.88000499999998</v>
      </c>
      <c r="C40" s="10">
        <v>8.5500000000000007</v>
      </c>
      <c r="D40" s="5">
        <v>0.16</v>
      </c>
      <c r="E40" s="4" t="s">
        <v>604</v>
      </c>
      <c r="F40" s="11">
        <v>20312</v>
      </c>
      <c r="G40" t="s">
        <v>709</v>
      </c>
    </row>
    <row r="41" spans="1:7">
      <c r="A41" t="s">
        <v>560</v>
      </c>
      <c r="B41" s="9">
        <v>0</v>
      </c>
      <c r="D41" s="5">
        <v>0</v>
      </c>
      <c r="E41" s="4" t="s">
        <v>606</v>
      </c>
      <c r="F41" s="11">
        <v>19703</v>
      </c>
      <c r="G41">
        <f>VLOOKUP(A41,'Luskin Retialers Data'!A40:CU253,95,0)</f>
        <v>0</v>
      </c>
    </row>
    <row r="42" spans="1:7">
      <c r="A42" t="s">
        <v>323</v>
      </c>
      <c r="B42" s="9">
        <v>371.70001200000002</v>
      </c>
      <c r="C42" s="10">
        <v>11.55</v>
      </c>
      <c r="D42" s="5">
        <v>0.19</v>
      </c>
      <c r="E42" s="4" t="s">
        <v>606</v>
      </c>
      <c r="F42" s="11">
        <v>15798</v>
      </c>
      <c r="G42" t="s">
        <v>709</v>
      </c>
    </row>
    <row r="43" spans="1:7">
      <c r="A43" t="s">
        <v>367</v>
      </c>
      <c r="B43" s="9">
        <v>438</v>
      </c>
      <c r="C43" s="10">
        <v>25.75</v>
      </c>
      <c r="D43" s="5">
        <v>0.35</v>
      </c>
      <c r="E43" s="4" t="s">
        <v>610</v>
      </c>
      <c r="F43" s="11">
        <v>15169</v>
      </c>
      <c r="G43" t="s">
        <v>713</v>
      </c>
    </row>
    <row r="44" spans="1:7">
      <c r="A44" t="s">
        <v>319</v>
      </c>
      <c r="B44" s="9">
        <v>380.16000400000001</v>
      </c>
      <c r="D44" s="5">
        <v>0.88</v>
      </c>
      <c r="E44" s="4" t="s">
        <v>606</v>
      </c>
      <c r="F44" s="11">
        <v>14279</v>
      </c>
      <c r="G44">
        <f>VLOOKUP(A44,'Luskin Retialers Data'!A43:CU256,95,0)</f>
        <v>103.78</v>
      </c>
    </row>
    <row r="45" spans="1:7">
      <c r="A45" t="s">
        <v>245</v>
      </c>
      <c r="B45" s="9">
        <v>1177.1400149999999</v>
      </c>
      <c r="C45" s="10">
        <v>42.51</v>
      </c>
      <c r="D45" s="5">
        <v>0.22</v>
      </c>
      <c r="E45" s="4" t="s">
        <v>606</v>
      </c>
      <c r="F45" s="11">
        <v>13112</v>
      </c>
      <c r="G45" t="s">
        <v>729</v>
      </c>
    </row>
    <row r="46" spans="1:7">
      <c r="A46" t="s">
        <v>372</v>
      </c>
      <c r="B46" s="9">
        <v>192.11999499999999</v>
      </c>
      <c r="C46" s="5">
        <v>32.020000000000003</v>
      </c>
      <c r="D46" s="5">
        <v>1</v>
      </c>
      <c r="E46" s="4" t="s">
        <v>606</v>
      </c>
      <c r="F46" s="11">
        <v>12804</v>
      </c>
      <c r="G46">
        <f>VLOOKUP(A46,'Luskin Retialers Data'!A45:CU258,95,0)</f>
        <v>79</v>
      </c>
    </row>
    <row r="47" spans="1:7">
      <c r="A47" t="s">
        <v>356</v>
      </c>
      <c r="B47" s="9">
        <v>976.97997999999995</v>
      </c>
      <c r="C47" s="10">
        <v>51.23</v>
      </c>
      <c r="D47" s="5">
        <v>0.31</v>
      </c>
      <c r="E47" s="4" t="s">
        <v>606</v>
      </c>
      <c r="F47" s="11">
        <v>12428</v>
      </c>
      <c r="G47">
        <f>VLOOKUP(A47,'Luskin Retialers Data'!A46:CU259,95,0)</f>
        <v>96.5</v>
      </c>
    </row>
    <row r="48" spans="1:7">
      <c r="A48" t="s">
        <v>518</v>
      </c>
      <c r="B48" s="9">
        <v>0</v>
      </c>
      <c r="D48" s="5">
        <v>0</v>
      </c>
      <c r="E48" s="4" t="s">
        <v>606</v>
      </c>
      <c r="F48" s="11">
        <v>11717</v>
      </c>
      <c r="G48">
        <f>VLOOKUP(A48,'Luskin Retialers Data'!A47:CU260,95,0)</f>
        <v>152.909999999999</v>
      </c>
    </row>
    <row r="49" spans="1:7">
      <c r="A49" t="s">
        <v>261</v>
      </c>
      <c r="B49" s="9">
        <v>758.28002900000001</v>
      </c>
      <c r="C49" s="10">
        <v>23.34</v>
      </c>
      <c r="D49" s="5">
        <v>0.18</v>
      </c>
      <c r="E49" s="4" t="s">
        <v>606</v>
      </c>
      <c r="F49" s="11">
        <v>11529</v>
      </c>
      <c r="G49" t="s">
        <v>709</v>
      </c>
    </row>
    <row r="50" spans="1:7">
      <c r="A50" t="s">
        <v>267</v>
      </c>
      <c r="B50" s="9">
        <v>546.23999000000003</v>
      </c>
      <c r="C50" s="10">
        <v>14.5</v>
      </c>
      <c r="D50" s="5">
        <v>0.32</v>
      </c>
      <c r="E50" s="4" t="s">
        <v>606</v>
      </c>
      <c r="F50" s="11">
        <v>10500</v>
      </c>
      <c r="G50">
        <f>VLOOKUP(A50,'Luskin Retialers Data'!A49:CU262,95,0)</f>
        <v>75.599999999999895</v>
      </c>
    </row>
    <row r="51" spans="1:7">
      <c r="A51" t="s">
        <v>389</v>
      </c>
      <c r="B51" s="9">
        <v>590.40002400000003</v>
      </c>
      <c r="C51" s="10">
        <v>6</v>
      </c>
      <c r="D51" s="5">
        <v>0.12</v>
      </c>
      <c r="E51" s="4" t="s">
        <v>606</v>
      </c>
      <c r="F51" s="11">
        <v>9941</v>
      </c>
      <c r="G51">
        <f>VLOOKUP(A51,'Luskin Retialers Data'!A50:CU263,95,0)</f>
        <v>42</v>
      </c>
    </row>
    <row r="52" spans="1:7">
      <c r="A52" t="s">
        <v>362</v>
      </c>
      <c r="B52" s="9">
        <v>943.20001200000002</v>
      </c>
      <c r="C52" s="10">
        <v>30.54</v>
      </c>
      <c r="D52" s="5">
        <v>0.39</v>
      </c>
      <c r="E52" s="4" t="s">
        <v>606</v>
      </c>
      <c r="F52" s="11">
        <v>8929</v>
      </c>
      <c r="G52" t="s">
        <v>713</v>
      </c>
    </row>
    <row r="53" spans="1:7">
      <c r="A53" t="s">
        <v>350</v>
      </c>
      <c r="B53" s="9">
        <v>345.60000600000001</v>
      </c>
      <c r="C53" s="10">
        <v>27.16</v>
      </c>
      <c r="D53" s="5">
        <v>0.47</v>
      </c>
      <c r="E53" s="4" t="s">
        <v>608</v>
      </c>
      <c r="F53" s="11">
        <v>8347</v>
      </c>
      <c r="G53">
        <f>VLOOKUP(A53,'Luskin Retialers Data'!A52:CU265,95,0)</f>
        <v>0</v>
      </c>
    </row>
    <row r="54" spans="1:7">
      <c r="A54" t="s">
        <v>298</v>
      </c>
      <c r="B54" s="9">
        <v>727.95001200000002</v>
      </c>
      <c r="C54" s="5">
        <v>26</v>
      </c>
      <c r="D54" s="5">
        <v>0.21</v>
      </c>
      <c r="E54" s="4" t="s">
        <v>606</v>
      </c>
      <c r="F54" s="11">
        <v>7381</v>
      </c>
      <c r="G54">
        <f>VLOOKUP(A54,'Luskin Retialers Data'!A53:CU266,95,0)</f>
        <v>164.59</v>
      </c>
    </row>
    <row r="55" spans="1:7">
      <c r="A55" t="s">
        <v>551</v>
      </c>
      <c r="B55" s="9">
        <v>0</v>
      </c>
      <c r="D55" s="5">
        <v>0</v>
      </c>
      <c r="E55" s="4" t="s">
        <v>606</v>
      </c>
      <c r="F55" s="11">
        <v>7250</v>
      </c>
      <c r="G55">
        <f>VLOOKUP(A55,'Luskin Retialers Data'!A54:CU267,95,0)</f>
        <v>123</v>
      </c>
    </row>
    <row r="56" spans="1:7">
      <c r="A56" t="s">
        <v>73</v>
      </c>
      <c r="B56" s="9">
        <v>1022.159973</v>
      </c>
      <c r="C56" s="10">
        <v>35.78</v>
      </c>
      <c r="D56" s="5">
        <v>0.42</v>
      </c>
      <c r="E56" s="4" t="s">
        <v>606</v>
      </c>
      <c r="F56" s="11">
        <v>6931</v>
      </c>
      <c r="G56" t="s">
        <v>709</v>
      </c>
    </row>
    <row r="57" spans="1:7">
      <c r="A57" t="s">
        <v>117</v>
      </c>
      <c r="B57" s="9">
        <v>566.03997800000002</v>
      </c>
      <c r="C57" s="10">
        <v>28.88</v>
      </c>
      <c r="D57" s="5">
        <v>0.31</v>
      </c>
      <c r="E57" s="4" t="s">
        <v>608</v>
      </c>
      <c r="F57" s="11">
        <v>6378</v>
      </c>
      <c r="G57">
        <f>VLOOKUP(A57,'Luskin Retialers Data'!A56:CU269,95,0)</f>
        <v>85</v>
      </c>
    </row>
    <row r="58" spans="1:7">
      <c r="A58" t="s">
        <v>358</v>
      </c>
      <c r="B58" s="9">
        <v>630.71997099999999</v>
      </c>
      <c r="D58" s="5">
        <v>0.28000000000000003</v>
      </c>
      <c r="E58" s="4" t="s">
        <v>606</v>
      </c>
      <c r="F58" s="11">
        <v>5821</v>
      </c>
      <c r="G58">
        <f>VLOOKUP(A58,'Luskin Retialers Data'!A57:CU270,95,0)</f>
        <v>39.229999999999897</v>
      </c>
    </row>
    <row r="59" spans="1:7">
      <c r="A59" t="s">
        <v>164</v>
      </c>
      <c r="B59" s="9">
        <v>610.20001200000002</v>
      </c>
      <c r="D59" s="5">
        <v>0</v>
      </c>
      <c r="E59" s="4" t="s">
        <v>606</v>
      </c>
      <c r="F59" s="11">
        <v>4738</v>
      </c>
      <c r="G59" t="s">
        <v>709</v>
      </c>
    </row>
    <row r="60" spans="1:7">
      <c r="A60" t="s">
        <v>416</v>
      </c>
      <c r="B60" s="9">
        <v>1402.920044</v>
      </c>
      <c r="C60" s="10">
        <v>36.18</v>
      </c>
      <c r="D60" s="5">
        <v>0.16</v>
      </c>
      <c r="E60" s="4" t="s">
        <v>608</v>
      </c>
      <c r="F60" s="11">
        <v>4422</v>
      </c>
      <c r="G60" t="s">
        <v>728</v>
      </c>
    </row>
    <row r="61" spans="1:7">
      <c r="A61" t="s">
        <v>525</v>
      </c>
      <c r="B61" s="9">
        <v>0</v>
      </c>
      <c r="D61" s="5">
        <v>0</v>
      </c>
      <c r="E61" s="4" t="s">
        <v>610</v>
      </c>
      <c r="F61" s="11">
        <v>4077</v>
      </c>
      <c r="G61">
        <f>VLOOKUP(A61,'Luskin Retialers Data'!A60:CU273,95,0)</f>
        <v>114.81</v>
      </c>
    </row>
    <row r="62" spans="1:7">
      <c r="A62" t="s">
        <v>469</v>
      </c>
      <c r="B62" s="9">
        <v>0</v>
      </c>
      <c r="D62" s="5">
        <v>0</v>
      </c>
      <c r="E62" s="4" t="s">
        <v>606</v>
      </c>
      <c r="F62" s="11">
        <v>3395</v>
      </c>
      <c r="G62">
        <f>VLOOKUP(A62,'Luskin Retialers Data'!A61:CU274,95,0)</f>
        <v>99</v>
      </c>
    </row>
    <row r="63" spans="1:7">
      <c r="A63" t="s">
        <v>360</v>
      </c>
      <c r="B63" s="9">
        <v>493.5</v>
      </c>
      <c r="C63" s="10">
        <v>28.01</v>
      </c>
      <c r="D63" s="5">
        <v>0.34</v>
      </c>
      <c r="E63" s="4" t="s">
        <v>610</v>
      </c>
      <c r="F63" s="11">
        <v>3373</v>
      </c>
      <c r="G63">
        <f>VLOOKUP(A63,'Luskin Retialers Data'!A62:CU275,95,0)</f>
        <v>72.28</v>
      </c>
    </row>
    <row r="64" spans="1:7">
      <c r="A64" t="s">
        <v>226</v>
      </c>
      <c r="B64" s="9">
        <v>398.22000100000002</v>
      </c>
      <c r="C64" s="10">
        <v>11.98</v>
      </c>
      <c r="D64" s="5">
        <v>0.18</v>
      </c>
      <c r="E64" s="4" t="s">
        <v>608</v>
      </c>
      <c r="F64" s="11">
        <v>2996</v>
      </c>
      <c r="G64">
        <f>VLOOKUP(A64,'Luskin Retialers Data'!A63:CU276,95,0)</f>
        <v>91.819999999999894</v>
      </c>
    </row>
    <row r="65" spans="1:7">
      <c r="A65" t="s">
        <v>213</v>
      </c>
      <c r="B65" s="9">
        <v>580.73999000000003</v>
      </c>
      <c r="C65" s="10">
        <v>31.02</v>
      </c>
      <c r="D65" s="5">
        <v>0.32</v>
      </c>
      <c r="E65" s="4" t="s">
        <v>608</v>
      </c>
      <c r="F65" s="11">
        <v>2767</v>
      </c>
      <c r="G65">
        <f>VLOOKUP(A65,'Luskin Retialers Data'!A64:CU277,95,0)</f>
        <v>0</v>
      </c>
    </row>
    <row r="66" spans="1:7">
      <c r="A66" t="s">
        <v>185</v>
      </c>
      <c r="B66" s="9">
        <v>990.96002199999998</v>
      </c>
      <c r="C66" s="10">
        <v>66.010000000000005</v>
      </c>
      <c r="D66" s="5">
        <v>0.4</v>
      </c>
      <c r="E66" s="4" t="s">
        <v>606</v>
      </c>
      <c r="F66" s="11">
        <v>2750</v>
      </c>
      <c r="G66">
        <f>VLOOKUP(A66,'Luskin Retialers Data'!A65:CU278,95,0)</f>
        <v>190.83</v>
      </c>
    </row>
    <row r="67" spans="1:7">
      <c r="A67" t="s">
        <v>352</v>
      </c>
      <c r="B67" s="9">
        <v>427.98001099999999</v>
      </c>
      <c r="C67" s="10">
        <v>13.33</v>
      </c>
      <c r="D67" s="5">
        <v>0.19</v>
      </c>
      <c r="E67" s="4" t="s">
        <v>606</v>
      </c>
      <c r="F67" s="11">
        <v>2678</v>
      </c>
      <c r="G67" t="s">
        <v>709</v>
      </c>
    </row>
    <row r="68" spans="1:7">
      <c r="A68" t="s">
        <v>439</v>
      </c>
      <c r="B68" s="9">
        <v>334.07998700000002</v>
      </c>
      <c r="C68" s="5">
        <v>27.84</v>
      </c>
      <c r="D68" s="5">
        <v>1</v>
      </c>
      <c r="E68" s="4" t="s">
        <v>608</v>
      </c>
      <c r="F68" s="11">
        <v>2556</v>
      </c>
      <c r="G68">
        <f>VLOOKUP(A68,'Luskin Retialers Data'!A67:CU280,95,0)</f>
        <v>0</v>
      </c>
    </row>
    <row r="69" spans="1:7">
      <c r="A69" t="s">
        <v>527</v>
      </c>
      <c r="B69" s="9">
        <v>0</v>
      </c>
      <c r="D69" s="5">
        <v>0</v>
      </c>
      <c r="E69" s="4" t="s">
        <v>610</v>
      </c>
      <c r="F69" s="11">
        <v>2427</v>
      </c>
      <c r="G69">
        <f>VLOOKUP(A69,'Luskin Retialers Data'!A68:CU281,95,0)</f>
        <v>305.60000000000002</v>
      </c>
    </row>
    <row r="70" spans="1:7">
      <c r="A70" t="s">
        <v>273</v>
      </c>
      <c r="B70" s="9">
        <v>234.96000699999999</v>
      </c>
      <c r="C70" s="10">
        <v>39.159999999999997</v>
      </c>
      <c r="D70" s="5">
        <v>1</v>
      </c>
      <c r="E70" s="4" t="s">
        <v>606</v>
      </c>
      <c r="F70" s="11">
        <v>2342</v>
      </c>
      <c r="G70">
        <f>VLOOKUP(A70,'Luskin Retialers Data'!A69:CU282,95,0)</f>
        <v>86</v>
      </c>
    </row>
    <row r="71" spans="1:7">
      <c r="A71" t="s">
        <v>140</v>
      </c>
      <c r="B71" s="9">
        <v>681</v>
      </c>
      <c r="D71" s="5">
        <v>0</v>
      </c>
      <c r="E71" s="4" t="s">
        <v>610</v>
      </c>
      <c r="F71" s="11">
        <v>2319</v>
      </c>
      <c r="G71">
        <f>VLOOKUP(A71,'Luskin Retialers Data'!A70:CU283,95,0)</f>
        <v>0</v>
      </c>
    </row>
    <row r="72" spans="1:7">
      <c r="A72" t="s">
        <v>485</v>
      </c>
      <c r="B72" s="9">
        <v>0</v>
      </c>
      <c r="D72" s="5">
        <v>0</v>
      </c>
      <c r="E72" s="4" t="s">
        <v>606</v>
      </c>
      <c r="F72" s="11">
        <v>2157</v>
      </c>
      <c r="G72">
        <f>VLOOKUP(A72,'Luskin Retialers Data'!A71:CU284,95,0)</f>
        <v>0</v>
      </c>
    </row>
    <row r="73" spans="1:7">
      <c r="A73" t="s">
        <v>365</v>
      </c>
      <c r="B73" s="9">
        <v>849.90002400000003</v>
      </c>
      <c r="C73" s="10">
        <v>51.65</v>
      </c>
      <c r="D73" s="5">
        <v>0.36</v>
      </c>
      <c r="E73" s="4" t="s">
        <v>608</v>
      </c>
      <c r="F73" s="11">
        <v>2156</v>
      </c>
      <c r="G73">
        <f>VLOOKUP(A73,'Luskin Retialers Data'!A72:CU285,95,0)</f>
        <v>72</v>
      </c>
    </row>
    <row r="74" spans="1:7">
      <c r="A74" t="s">
        <v>524</v>
      </c>
      <c r="B74" s="9">
        <v>0</v>
      </c>
      <c r="D74" s="5">
        <v>0</v>
      </c>
      <c r="E74" s="4" t="s">
        <v>614</v>
      </c>
      <c r="F74" s="11">
        <v>2069</v>
      </c>
      <c r="G74">
        <f>VLOOKUP(A74,'Luskin Retialers Data'!A73:CU286,95,0)</f>
        <v>0</v>
      </c>
    </row>
    <row r="75" spans="1:7">
      <c r="A75" t="s">
        <v>256</v>
      </c>
      <c r="B75" s="9">
        <v>829.20001200000002</v>
      </c>
      <c r="C75" s="10">
        <v>25</v>
      </c>
      <c r="D75" s="5">
        <v>0.36</v>
      </c>
      <c r="E75" s="4" t="s">
        <v>610</v>
      </c>
      <c r="F75" s="11">
        <v>2055</v>
      </c>
      <c r="G75">
        <f>VLOOKUP(A75,'Luskin Retialers Data'!A74:CU287,95,0)</f>
        <v>166</v>
      </c>
    </row>
    <row r="76" spans="1:7">
      <c r="A76" t="s">
        <v>396</v>
      </c>
      <c r="B76" s="9">
        <v>709.67999299999997</v>
      </c>
      <c r="C76" s="10">
        <v>25.52</v>
      </c>
      <c r="D76" s="5">
        <v>0.43</v>
      </c>
      <c r="E76" s="4" t="s">
        <v>610</v>
      </c>
      <c r="F76" s="11">
        <v>877</v>
      </c>
      <c r="G76">
        <f>VLOOKUP(A76,'Luskin Retialers Data'!A75:CU288,95,0)</f>
        <v>100.659999999999</v>
      </c>
    </row>
    <row r="77" spans="1:7">
      <c r="A77" t="s">
        <v>312</v>
      </c>
      <c r="B77" s="9">
        <v>336</v>
      </c>
      <c r="D77" s="5">
        <v>1</v>
      </c>
      <c r="E77" s="8" t="s">
        <v>608</v>
      </c>
      <c r="F77" s="11">
        <v>828</v>
      </c>
      <c r="G77">
        <f>VLOOKUP(A77,'Luskin Retialers Data'!A76:CU289,95,0)</f>
        <v>0</v>
      </c>
    </row>
    <row r="78" spans="1:7">
      <c r="A78" t="s">
        <v>89</v>
      </c>
      <c r="B78" s="9">
        <v>832.48999000000003</v>
      </c>
      <c r="C78" s="10">
        <v>29.63</v>
      </c>
      <c r="D78" s="5">
        <v>0.43</v>
      </c>
      <c r="E78" s="4" t="s">
        <v>606</v>
      </c>
      <c r="F78" s="11">
        <v>672</v>
      </c>
      <c r="G78" t="s">
        <v>713</v>
      </c>
    </row>
    <row r="79" spans="1:7">
      <c r="A79" t="s">
        <v>503</v>
      </c>
      <c r="B79" s="9">
        <v>0</v>
      </c>
      <c r="D79" s="5">
        <v>0</v>
      </c>
      <c r="E79" s="4" t="s">
        <v>610</v>
      </c>
      <c r="F79" s="11">
        <v>640</v>
      </c>
      <c r="G79">
        <f>VLOOKUP(A79,'Luskin Retialers Data'!A78:CU291,95,0)</f>
        <v>0</v>
      </c>
    </row>
    <row r="80" spans="1:7">
      <c r="A80" t="s">
        <v>568</v>
      </c>
      <c r="B80" s="9">
        <v>0</v>
      </c>
      <c r="D80" s="5">
        <v>0</v>
      </c>
      <c r="E80" s="4" t="s">
        <v>610</v>
      </c>
      <c r="F80" s="11">
        <v>604</v>
      </c>
      <c r="G80">
        <f>VLOOKUP(A80,'Luskin Retialers Data'!A79:CU292,95,0)</f>
        <v>0</v>
      </c>
    </row>
    <row r="81" spans="1:7">
      <c r="A81" t="s">
        <v>201</v>
      </c>
      <c r="B81" s="9">
        <v>1017</v>
      </c>
      <c r="D81" s="5">
        <v>0.31</v>
      </c>
      <c r="E81" s="4" t="s">
        <v>610</v>
      </c>
      <c r="F81" s="11">
        <v>520</v>
      </c>
      <c r="G81">
        <f>VLOOKUP(A81,'Luskin Retialers Data'!A80:CU293,95,0)</f>
        <v>0</v>
      </c>
    </row>
    <row r="82" spans="1:7">
      <c r="A82" t="s">
        <v>563</v>
      </c>
      <c r="B82" s="9">
        <v>0</v>
      </c>
      <c r="D82" s="5">
        <v>0</v>
      </c>
      <c r="E82" s="4" t="s">
        <v>610</v>
      </c>
      <c r="F82" s="11">
        <v>400</v>
      </c>
      <c r="G82" t="s">
        <v>709</v>
      </c>
    </row>
    <row r="83" spans="1:7">
      <c r="A83" t="s">
        <v>258</v>
      </c>
      <c r="B83" s="9">
        <v>1658.880005</v>
      </c>
      <c r="D83" s="5">
        <v>0.28000000000000003</v>
      </c>
      <c r="E83" s="4" t="s">
        <v>633</v>
      </c>
      <c r="F83" s="11">
        <v>60</v>
      </c>
      <c r="G83">
        <f>VLOOKUP(A83,'Luskin Retialers Data'!A82:CU295,95,0)</f>
        <v>0</v>
      </c>
    </row>
    <row r="84" spans="1:7">
      <c r="A84" t="s">
        <v>495</v>
      </c>
      <c r="B84" s="9">
        <v>0</v>
      </c>
      <c r="D84" s="5">
        <v>0</v>
      </c>
      <c r="E84" s="4" t="s">
        <v>633</v>
      </c>
      <c r="F84" s="11">
        <v>60</v>
      </c>
    </row>
  </sheetData>
  <sortState ref="A2:F214">
    <sortCondition descending="1" ref="F2:F21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E32" sqref="E32"/>
    </sheetView>
  </sheetViews>
  <sheetFormatPr baseColWidth="10" defaultRowHeight="15" x14ac:dyDescent="0"/>
  <cols>
    <col min="1" max="1" width="28.5" customWidth="1"/>
    <col min="2" max="2" width="19.6640625" customWidth="1"/>
    <col min="3" max="3" width="18" bestFit="1" customWidth="1"/>
    <col min="4" max="4" width="18.6640625" bestFit="1" customWidth="1"/>
    <col min="5" max="5" width="11.1640625" bestFit="1" customWidth="1"/>
    <col min="6" max="6" width="10.1640625" customWidth="1"/>
    <col min="7" max="7" width="7.6640625" customWidth="1"/>
    <col min="8" max="12" width="11.1640625" bestFit="1" customWidth="1"/>
    <col min="13" max="13" width="7.6640625" customWidth="1"/>
    <col min="14" max="14" width="11.1640625" bestFit="1" customWidth="1"/>
    <col min="15" max="15" width="7.6640625" customWidth="1"/>
    <col min="16" max="16" width="10.1640625" customWidth="1"/>
    <col min="17" max="17" width="11.1640625" bestFit="1" customWidth="1"/>
    <col min="18" max="18" width="10.1640625" customWidth="1"/>
    <col min="19" max="19" width="11.1640625" bestFit="1" customWidth="1"/>
    <col min="20" max="20" width="7.6640625" customWidth="1"/>
    <col min="21" max="21" width="10.1640625" customWidth="1"/>
    <col min="22" max="26" width="11.1640625" bestFit="1" customWidth="1"/>
    <col min="27" max="27" width="10.1640625" customWidth="1"/>
    <col min="28" max="30" width="7.6640625" customWidth="1"/>
    <col min="31" max="38" width="11.1640625" bestFit="1" customWidth="1"/>
    <col min="39" max="39" width="10.1640625" customWidth="1"/>
    <col min="40" max="40" width="11.1640625" bestFit="1" customWidth="1"/>
    <col min="41" max="41" width="10.1640625" customWidth="1"/>
    <col min="42" max="44" width="11.1640625" bestFit="1" customWidth="1"/>
    <col min="45" max="45" width="10.1640625" customWidth="1"/>
    <col min="46" max="48" width="11.1640625" bestFit="1" customWidth="1"/>
    <col min="49" max="49" width="10.1640625" customWidth="1"/>
    <col min="50" max="51" width="11.1640625" bestFit="1" customWidth="1"/>
    <col min="52" max="52" width="10.1640625" customWidth="1"/>
    <col min="53" max="54" width="11.1640625" bestFit="1" customWidth="1"/>
    <col min="55" max="55" width="7.6640625" customWidth="1"/>
    <col min="56" max="67" width="12.1640625" bestFit="1" customWidth="1"/>
    <col min="68" max="68" width="6.83203125" customWidth="1"/>
  </cols>
  <sheetData>
    <row r="3" spans="1:4">
      <c r="B3" s="6" t="s">
        <v>696</v>
      </c>
    </row>
    <row r="4" spans="1:4">
      <c r="A4" s="6" t="s">
        <v>692</v>
      </c>
      <c r="B4" t="s">
        <v>695</v>
      </c>
      <c r="C4" t="s">
        <v>697</v>
      </c>
      <c r="D4" t="s">
        <v>698</v>
      </c>
    </row>
    <row r="5" spans="1:4">
      <c r="A5" s="4" t="s">
        <v>606</v>
      </c>
      <c r="B5" s="7">
        <v>580.98700140000005</v>
      </c>
      <c r="C5" s="7">
        <v>25.024230769230769</v>
      </c>
      <c r="D5" s="7">
        <v>0.24699999999999997</v>
      </c>
    </row>
    <row r="6" spans="1:4">
      <c r="A6" s="4" t="s">
        <v>608</v>
      </c>
      <c r="B6" s="7">
        <v>653.65799860000004</v>
      </c>
      <c r="C6" s="7">
        <v>28.662222222222219</v>
      </c>
      <c r="D6" s="7">
        <v>0.43899999999999995</v>
      </c>
    </row>
    <row r="7" spans="1:4">
      <c r="A7" s="4" t="s">
        <v>633</v>
      </c>
      <c r="B7" s="7">
        <v>829.44000249999999</v>
      </c>
      <c r="C7" s="7"/>
      <c r="D7" s="7">
        <v>0.14000000000000001</v>
      </c>
    </row>
    <row r="8" spans="1:4">
      <c r="A8" s="4" t="s">
        <v>604</v>
      </c>
      <c r="B8" s="7">
        <v>1002.2711148333333</v>
      </c>
      <c r="C8" s="7">
        <v>15.102777777777781</v>
      </c>
      <c r="D8" s="7">
        <v>0.1816666666666667</v>
      </c>
    </row>
    <row r="9" spans="1:4">
      <c r="A9" s="4" t="s">
        <v>614</v>
      </c>
      <c r="B9" s="7">
        <v>0</v>
      </c>
      <c r="C9" s="7"/>
      <c r="D9" s="7">
        <v>0</v>
      </c>
    </row>
    <row r="10" spans="1:4">
      <c r="A10" s="4" t="s">
        <v>669</v>
      </c>
      <c r="B10" s="7">
        <v>703.5</v>
      </c>
      <c r="C10" s="7">
        <v>30.21</v>
      </c>
      <c r="D10" s="7">
        <v>0.26</v>
      </c>
    </row>
    <row r="11" spans="1:4">
      <c r="A11" s="4" t="s">
        <v>610</v>
      </c>
      <c r="B11" s="7">
        <v>378.9436368181818</v>
      </c>
      <c r="C11" s="7">
        <v>26.07</v>
      </c>
      <c r="D11" s="7">
        <v>0.16272727272727272</v>
      </c>
    </row>
    <row r="12" spans="1:4">
      <c r="A12" s="4" t="s">
        <v>693</v>
      </c>
      <c r="B12" s="7"/>
      <c r="C12" s="7"/>
      <c r="D12" s="7"/>
    </row>
    <row r="13" spans="1:4">
      <c r="A13" s="4" t="s">
        <v>694</v>
      </c>
      <c r="B13" s="7">
        <v>654.79156769879523</v>
      </c>
      <c r="C13" s="7">
        <v>22.671206896551727</v>
      </c>
      <c r="D13" s="7">
        <v>0.23939759036144584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26" sqref="D26"/>
    </sheetView>
  </sheetViews>
  <sheetFormatPr baseColWidth="10" defaultRowHeight="15" x14ac:dyDescent="0"/>
  <cols>
    <col min="1" max="1" width="20" customWidth="1"/>
    <col min="2" max="2" width="18" bestFit="1" customWidth="1"/>
    <col min="3" max="3" width="18.6640625" bestFit="1" customWidth="1"/>
    <col min="4" max="4" width="19.6640625" bestFit="1" customWidth="1"/>
    <col min="5" max="5" width="19.6640625" customWidth="1"/>
    <col min="6" max="6" width="17.33203125" bestFit="1" customWidth="1"/>
    <col min="7" max="7" width="17" bestFit="1" customWidth="1"/>
    <col min="8" max="8" width="28.5" bestFit="1" customWidth="1"/>
    <col min="9" max="9" width="17.33203125" bestFit="1" customWidth="1"/>
    <col min="10" max="10" width="17" bestFit="1" customWidth="1"/>
    <col min="11" max="11" width="23" bestFit="1" customWidth="1"/>
    <col min="12" max="12" width="17.33203125" bestFit="1" customWidth="1"/>
    <col min="13" max="13" width="17" bestFit="1" customWidth="1"/>
    <col min="14" max="14" width="18.6640625" bestFit="1" customWidth="1"/>
    <col min="15" max="15" width="17.33203125" bestFit="1" customWidth="1"/>
    <col min="16" max="16" width="17" bestFit="1" customWidth="1"/>
    <col min="17" max="17" width="24.83203125" bestFit="1" customWidth="1"/>
    <col min="18" max="18" width="17.33203125" bestFit="1" customWidth="1"/>
    <col min="19" max="19" width="17" bestFit="1" customWidth="1"/>
    <col min="20" max="20" width="24" bestFit="1" customWidth="1"/>
    <col min="21" max="21" width="17.33203125" bestFit="1" customWidth="1"/>
    <col min="22" max="22" width="17" bestFit="1" customWidth="1"/>
    <col min="23" max="23" width="16.33203125" bestFit="1" customWidth="1"/>
    <col min="24" max="24" width="17.33203125" bestFit="1" customWidth="1"/>
    <col min="25" max="25" width="17" bestFit="1" customWidth="1"/>
    <col min="26" max="26" width="20.83203125" bestFit="1" customWidth="1"/>
    <col min="27" max="27" width="21.83203125" bestFit="1" customWidth="1"/>
    <col min="28" max="28" width="21.5" bestFit="1" customWidth="1"/>
  </cols>
  <sheetData>
    <row r="3" spans="1:4">
      <c r="B3" s="6" t="s">
        <v>696</v>
      </c>
    </row>
    <row r="4" spans="1:4">
      <c r="A4" s="6" t="s">
        <v>692</v>
      </c>
      <c r="B4" t="s">
        <v>697</v>
      </c>
      <c r="C4" t="s">
        <v>698</v>
      </c>
      <c r="D4" t="s">
        <v>695</v>
      </c>
    </row>
    <row r="5" spans="1:4">
      <c r="A5" s="4" t="s">
        <v>713</v>
      </c>
      <c r="B5" s="7">
        <v>20.738500000000002</v>
      </c>
      <c r="C5" s="7">
        <v>0.26964285714285713</v>
      </c>
      <c r="D5" s="7">
        <v>681.03535239285725</v>
      </c>
    </row>
    <row r="6" spans="1:4">
      <c r="A6" s="4" t="s">
        <v>720</v>
      </c>
      <c r="B6" s="7">
        <v>26.92</v>
      </c>
      <c r="C6" s="7">
        <v>0.60499999999999998</v>
      </c>
      <c r="D6" s="7">
        <v>531.01499950000004</v>
      </c>
    </row>
    <row r="7" spans="1:4">
      <c r="A7" s="4" t="s">
        <v>709</v>
      </c>
      <c r="B7" s="7">
        <v>19.435714285714287</v>
      </c>
      <c r="C7" s="7">
        <v>0.20049999999999996</v>
      </c>
      <c r="D7" s="7">
        <v>470.93700409999991</v>
      </c>
    </row>
    <row r="8" spans="1:4">
      <c r="A8" s="4" t="s">
        <v>718</v>
      </c>
      <c r="B8" s="7">
        <v>21.625</v>
      </c>
      <c r="C8" s="7">
        <v>0.29500000000000004</v>
      </c>
      <c r="D8" s="7">
        <v>861.53997800000002</v>
      </c>
    </row>
    <row r="9" spans="1:4">
      <c r="A9" s="4" t="s">
        <v>716</v>
      </c>
      <c r="B9" s="7">
        <v>31.565000000000001</v>
      </c>
      <c r="C9" s="7">
        <v>0.22428571428571428</v>
      </c>
      <c r="D9" s="7">
        <v>667.72143542857145</v>
      </c>
    </row>
    <row r="10" spans="1:4">
      <c r="A10" s="4" t="s">
        <v>711</v>
      </c>
      <c r="B10" s="7">
        <v>14.646666666666667</v>
      </c>
      <c r="C10" s="7">
        <v>0.13333333333333333</v>
      </c>
      <c r="D10" s="7">
        <v>952.61000583333328</v>
      </c>
    </row>
    <row r="11" spans="1:4">
      <c r="A11" s="4" t="s">
        <v>714</v>
      </c>
      <c r="B11" s="7">
        <v>15.35</v>
      </c>
      <c r="C11" s="7">
        <v>9.5000000000000001E-2</v>
      </c>
      <c r="D11" s="7">
        <v>777.59500100000002</v>
      </c>
    </row>
    <row r="12" spans="1:4">
      <c r="A12" s="4" t="s">
        <v>727</v>
      </c>
      <c r="B12" s="7">
        <v>32.055</v>
      </c>
      <c r="C12" s="7">
        <v>0.28000000000000003</v>
      </c>
      <c r="D12" s="7">
        <v>812.08502199999998</v>
      </c>
    </row>
    <row r="13" spans="1:4">
      <c r="A13" s="4" t="s">
        <v>722</v>
      </c>
      <c r="B13" s="7">
        <v>47.31</v>
      </c>
      <c r="C13" s="7">
        <v>0.49</v>
      </c>
      <c r="D13" s="7">
        <v>580.5</v>
      </c>
    </row>
    <row r="14" spans="1:4">
      <c r="A14" s="4" t="s">
        <v>715</v>
      </c>
      <c r="B14" s="7">
        <v>29.659999999999997</v>
      </c>
      <c r="C14" s="7">
        <v>0.33250000000000002</v>
      </c>
      <c r="D14" s="7">
        <v>766.53251275000002</v>
      </c>
    </row>
    <row r="15" spans="1:4">
      <c r="A15" s="4" t="s">
        <v>693</v>
      </c>
      <c r="B15" s="7">
        <v>16.5825</v>
      </c>
      <c r="C15" s="7">
        <v>0.16999999999999998</v>
      </c>
      <c r="D15" s="7">
        <v>468.44285371428577</v>
      </c>
    </row>
    <row r="16" spans="1:4">
      <c r="A16" s="4" t="s">
        <v>729</v>
      </c>
      <c r="B16" s="7">
        <v>42.51</v>
      </c>
      <c r="C16" s="7">
        <v>0.22</v>
      </c>
      <c r="D16" s="7">
        <v>1177.1400149999999</v>
      </c>
    </row>
    <row r="17" spans="1:4">
      <c r="A17" s="4" t="s">
        <v>728</v>
      </c>
      <c r="B17" s="7">
        <v>36.18</v>
      </c>
      <c r="C17" s="7">
        <v>0.16</v>
      </c>
      <c r="D17" s="7">
        <v>1402.920044</v>
      </c>
    </row>
    <row r="18" spans="1:4">
      <c r="A18" s="4" t="s">
        <v>694</v>
      </c>
      <c r="B18" s="7">
        <v>22.671206896551727</v>
      </c>
      <c r="C18" s="7">
        <v>0.2393975903614457</v>
      </c>
      <c r="D18" s="7">
        <v>654.79156769879546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sqref="A1:C1048576"/>
    </sheetView>
  </sheetViews>
  <sheetFormatPr baseColWidth="10" defaultRowHeight="15" x14ac:dyDescent="0"/>
  <cols>
    <col min="1" max="1" width="42" bestFit="1" customWidth="1"/>
    <col min="2" max="2" width="10.83203125" style="9" customWidth="1"/>
    <col min="3" max="3" width="15.1640625" style="11" bestFit="1" customWidth="1"/>
  </cols>
  <sheetData>
    <row r="1" spans="1:3">
      <c r="A1" t="s">
        <v>0</v>
      </c>
      <c r="B1" s="9" t="s">
        <v>7</v>
      </c>
      <c r="C1" s="11" t="s">
        <v>691</v>
      </c>
    </row>
    <row r="2" spans="1:3">
      <c r="A2" t="s">
        <v>258</v>
      </c>
      <c r="B2" s="9">
        <v>1658.880005</v>
      </c>
      <c r="C2" s="11">
        <v>60</v>
      </c>
    </row>
    <row r="3" spans="1:3">
      <c r="A3" t="s">
        <v>495</v>
      </c>
      <c r="B3" s="9">
        <v>0</v>
      </c>
      <c r="C3" s="11">
        <v>60</v>
      </c>
    </row>
    <row r="4" spans="1:3">
      <c r="A4" t="s">
        <v>563</v>
      </c>
      <c r="B4" s="9">
        <v>0</v>
      </c>
      <c r="C4" s="11">
        <v>400</v>
      </c>
    </row>
    <row r="5" spans="1:3">
      <c r="A5" t="s">
        <v>201</v>
      </c>
      <c r="B5" s="9">
        <v>1017</v>
      </c>
      <c r="C5" s="11">
        <v>520</v>
      </c>
    </row>
    <row r="6" spans="1:3">
      <c r="A6" t="s">
        <v>568</v>
      </c>
      <c r="B6" s="9">
        <v>0</v>
      </c>
      <c r="C6" s="11">
        <v>604</v>
      </c>
    </row>
    <row r="7" spans="1:3">
      <c r="A7" t="s">
        <v>503</v>
      </c>
      <c r="B7" s="9">
        <v>0</v>
      </c>
      <c r="C7" s="11">
        <v>640</v>
      </c>
    </row>
    <row r="8" spans="1:3">
      <c r="A8" t="s">
        <v>89</v>
      </c>
      <c r="B8" s="9">
        <v>832.48999000000003</v>
      </c>
      <c r="C8" s="11">
        <v>672</v>
      </c>
    </row>
    <row r="9" spans="1:3">
      <c r="A9" t="s">
        <v>312</v>
      </c>
      <c r="B9" s="9">
        <v>336</v>
      </c>
      <c r="C9" s="11">
        <v>828</v>
      </c>
    </row>
    <row r="10" spans="1:3">
      <c r="A10" t="s">
        <v>396</v>
      </c>
      <c r="B10" s="9">
        <v>709.67999299999997</v>
      </c>
      <c r="C10" s="11">
        <v>877</v>
      </c>
    </row>
    <row r="11" spans="1:3">
      <c r="A11" t="s">
        <v>256</v>
      </c>
      <c r="B11" s="9">
        <v>829.20001200000002</v>
      </c>
      <c r="C11" s="11">
        <v>2055</v>
      </c>
    </row>
    <row r="12" spans="1:3">
      <c r="A12" t="s">
        <v>524</v>
      </c>
      <c r="B12" s="9">
        <v>0</v>
      </c>
      <c r="C12" s="11">
        <v>2069</v>
      </c>
    </row>
    <row r="13" spans="1:3">
      <c r="A13" t="s">
        <v>365</v>
      </c>
      <c r="B13" s="9">
        <v>849.90002400000003</v>
      </c>
      <c r="C13" s="11">
        <v>2156</v>
      </c>
    </row>
    <row r="14" spans="1:3">
      <c r="A14" t="s">
        <v>485</v>
      </c>
      <c r="B14" s="9">
        <v>0</v>
      </c>
      <c r="C14" s="11">
        <v>2157</v>
      </c>
    </row>
    <row r="15" spans="1:3">
      <c r="A15" t="s">
        <v>140</v>
      </c>
      <c r="B15" s="9">
        <v>681</v>
      </c>
      <c r="C15" s="11">
        <v>2319</v>
      </c>
    </row>
    <row r="16" spans="1:3">
      <c r="A16" t="s">
        <v>273</v>
      </c>
      <c r="B16" s="9">
        <v>234.96000699999999</v>
      </c>
      <c r="C16" s="11">
        <v>2342</v>
      </c>
    </row>
    <row r="17" spans="1:3">
      <c r="A17" t="s">
        <v>527</v>
      </c>
      <c r="B17" s="9">
        <v>0</v>
      </c>
      <c r="C17" s="11">
        <v>2427</v>
      </c>
    </row>
    <row r="18" spans="1:3">
      <c r="A18" t="s">
        <v>439</v>
      </c>
      <c r="B18" s="9">
        <v>334.07998700000002</v>
      </c>
      <c r="C18" s="11">
        <v>2556</v>
      </c>
    </row>
    <row r="19" spans="1:3">
      <c r="A19" t="s">
        <v>352</v>
      </c>
      <c r="B19" s="9">
        <v>427.98001099999999</v>
      </c>
      <c r="C19" s="11">
        <v>2678</v>
      </c>
    </row>
    <row r="20" spans="1:3">
      <c r="A20" t="s">
        <v>185</v>
      </c>
      <c r="B20" s="9">
        <v>990.96002199999998</v>
      </c>
      <c r="C20" s="11">
        <v>2750</v>
      </c>
    </row>
    <row r="21" spans="1:3">
      <c r="A21" t="s">
        <v>213</v>
      </c>
      <c r="B21" s="9">
        <v>580.73999000000003</v>
      </c>
      <c r="C21" s="11">
        <v>2767</v>
      </c>
    </row>
    <row r="22" spans="1:3">
      <c r="A22" t="s">
        <v>226</v>
      </c>
      <c r="B22" s="9">
        <v>398.22000100000002</v>
      </c>
      <c r="C22" s="11">
        <v>2996</v>
      </c>
    </row>
    <row r="23" spans="1:3">
      <c r="A23" t="s">
        <v>360</v>
      </c>
      <c r="B23" s="9">
        <v>493.5</v>
      </c>
      <c r="C23" s="11">
        <v>3373</v>
      </c>
    </row>
    <row r="24" spans="1:3">
      <c r="A24" t="s">
        <v>469</v>
      </c>
      <c r="B24" s="9">
        <v>0</v>
      </c>
      <c r="C24" s="11">
        <v>3395</v>
      </c>
    </row>
    <row r="25" spans="1:3">
      <c r="A25" t="s">
        <v>525</v>
      </c>
      <c r="B25" s="9">
        <v>0</v>
      </c>
      <c r="C25" s="11">
        <v>4077</v>
      </c>
    </row>
    <row r="26" spans="1:3">
      <c r="A26" t="s">
        <v>416</v>
      </c>
      <c r="B26" s="9">
        <v>1402.920044</v>
      </c>
      <c r="C26" s="11">
        <v>4422</v>
      </c>
    </row>
    <row r="27" spans="1:3">
      <c r="A27" t="s">
        <v>164</v>
      </c>
      <c r="B27" s="9">
        <v>610.20001200000002</v>
      </c>
      <c r="C27" s="11">
        <v>4738</v>
      </c>
    </row>
    <row r="28" spans="1:3">
      <c r="A28" t="s">
        <v>358</v>
      </c>
      <c r="B28" s="9">
        <v>630.71997099999999</v>
      </c>
      <c r="C28" s="11">
        <v>5821</v>
      </c>
    </row>
    <row r="29" spans="1:3">
      <c r="A29" t="s">
        <v>117</v>
      </c>
      <c r="B29" s="9">
        <v>566.03997800000002</v>
      </c>
      <c r="C29" s="11">
        <v>6378</v>
      </c>
    </row>
    <row r="30" spans="1:3">
      <c r="A30" t="s">
        <v>73</v>
      </c>
      <c r="B30" s="9">
        <v>1022.159973</v>
      </c>
      <c r="C30" s="11">
        <v>6931</v>
      </c>
    </row>
    <row r="31" spans="1:3">
      <c r="A31" t="s">
        <v>551</v>
      </c>
      <c r="B31" s="9">
        <v>0</v>
      </c>
      <c r="C31" s="11">
        <v>7250</v>
      </c>
    </row>
    <row r="32" spans="1:3">
      <c r="A32" t="s">
        <v>298</v>
      </c>
      <c r="B32" s="9">
        <v>727.95001200000002</v>
      </c>
      <c r="C32" s="11">
        <v>7381</v>
      </c>
    </row>
    <row r="33" spans="1:3">
      <c r="A33" t="s">
        <v>350</v>
      </c>
      <c r="B33" s="9">
        <v>345.60000600000001</v>
      </c>
      <c r="C33" s="11">
        <v>8347</v>
      </c>
    </row>
    <row r="34" spans="1:3">
      <c r="A34" t="s">
        <v>362</v>
      </c>
      <c r="B34" s="9">
        <v>943.20001200000002</v>
      </c>
      <c r="C34" s="11">
        <v>8929</v>
      </c>
    </row>
    <row r="35" spans="1:3">
      <c r="A35" t="s">
        <v>389</v>
      </c>
      <c r="B35" s="9">
        <v>590.40002400000003</v>
      </c>
      <c r="C35" s="11">
        <v>9941</v>
      </c>
    </row>
    <row r="36" spans="1:3">
      <c r="A36" t="s">
        <v>267</v>
      </c>
      <c r="B36" s="9">
        <v>546.23999000000003</v>
      </c>
      <c r="C36" s="11">
        <v>10500</v>
      </c>
    </row>
    <row r="37" spans="1:3">
      <c r="A37" t="s">
        <v>261</v>
      </c>
      <c r="B37" s="9">
        <v>758.28002900000001</v>
      </c>
      <c r="C37" s="11">
        <v>11529</v>
      </c>
    </row>
    <row r="38" spans="1:3">
      <c r="A38" t="s">
        <v>518</v>
      </c>
      <c r="B38" s="9">
        <v>0</v>
      </c>
      <c r="C38" s="11">
        <v>11717</v>
      </c>
    </row>
    <row r="39" spans="1:3">
      <c r="A39" t="s">
        <v>356</v>
      </c>
      <c r="B39" s="9">
        <v>976.97997999999995</v>
      </c>
      <c r="C39" s="11">
        <v>12428</v>
      </c>
    </row>
    <row r="40" spans="1:3">
      <c r="A40" t="s">
        <v>372</v>
      </c>
      <c r="B40" s="9">
        <v>192.11999499999999</v>
      </c>
      <c r="C40" s="11">
        <v>12804</v>
      </c>
    </row>
    <row r="41" spans="1:3">
      <c r="A41" t="s">
        <v>245</v>
      </c>
      <c r="B41" s="9">
        <v>1177.1400149999999</v>
      </c>
      <c r="C41" s="11">
        <v>13112</v>
      </c>
    </row>
    <row r="42" spans="1:3">
      <c r="A42" t="s">
        <v>319</v>
      </c>
      <c r="B42" s="9">
        <v>380.16000400000001</v>
      </c>
      <c r="C42" s="11">
        <v>14279</v>
      </c>
    </row>
    <row r="43" spans="1:3">
      <c r="A43" t="s">
        <v>367</v>
      </c>
      <c r="B43" s="9">
        <v>438</v>
      </c>
      <c r="C43" s="11">
        <v>15169</v>
      </c>
    </row>
    <row r="44" spans="1:3">
      <c r="A44" t="s">
        <v>323</v>
      </c>
      <c r="B44" s="9">
        <v>371.70001200000002</v>
      </c>
      <c r="C44" s="11">
        <v>15798</v>
      </c>
    </row>
    <row r="45" spans="1:3">
      <c r="A45" t="s">
        <v>560</v>
      </c>
      <c r="B45" s="9">
        <v>0</v>
      </c>
      <c r="C45" s="11">
        <v>19703</v>
      </c>
    </row>
    <row r="46" spans="1:3">
      <c r="A46" t="s">
        <v>241</v>
      </c>
      <c r="B46" s="9">
        <v>743.89001499999995</v>
      </c>
      <c r="C46" s="11">
        <v>20312</v>
      </c>
    </row>
    <row r="47" spans="1:3">
      <c r="A47" t="s">
        <v>127</v>
      </c>
      <c r="B47" s="9">
        <v>914.90997300000004</v>
      </c>
      <c r="C47" s="11">
        <v>20312</v>
      </c>
    </row>
    <row r="48" spans="1:3">
      <c r="A48" t="s">
        <v>242</v>
      </c>
      <c r="B48" s="9">
        <v>650.88000499999998</v>
      </c>
      <c r="C48" s="11">
        <v>20312</v>
      </c>
    </row>
    <row r="49" spans="1:3">
      <c r="A49" t="s">
        <v>307</v>
      </c>
      <c r="B49" s="9">
        <v>502.66000400000001</v>
      </c>
      <c r="C49" s="11">
        <v>21546</v>
      </c>
    </row>
    <row r="50" spans="1:3">
      <c r="A50" t="s">
        <v>152</v>
      </c>
      <c r="B50" s="9">
        <v>894.47997999999995</v>
      </c>
      <c r="C50" s="11">
        <v>22007</v>
      </c>
    </row>
    <row r="51" spans="1:3">
      <c r="A51" t="s">
        <v>106</v>
      </c>
      <c r="B51" s="9">
        <v>705</v>
      </c>
      <c r="C51" s="11">
        <v>24547</v>
      </c>
    </row>
    <row r="52" spans="1:3">
      <c r="A52" t="s">
        <v>383</v>
      </c>
      <c r="B52" s="9">
        <v>580.5</v>
      </c>
      <c r="C52" s="11">
        <v>28288</v>
      </c>
    </row>
    <row r="53" spans="1:3">
      <c r="A53" t="s">
        <v>450</v>
      </c>
      <c r="B53" s="9">
        <v>1539.329956</v>
      </c>
      <c r="C53" s="11">
        <v>36979</v>
      </c>
    </row>
    <row r="54" spans="1:3">
      <c r="A54" t="s">
        <v>452</v>
      </c>
      <c r="B54" s="9">
        <v>1502.329956</v>
      </c>
      <c r="C54" s="11">
        <v>36979</v>
      </c>
    </row>
    <row r="55" spans="1:3">
      <c r="A55" t="s">
        <v>446</v>
      </c>
      <c r="B55" s="9">
        <v>1502.329956</v>
      </c>
      <c r="C55" s="11">
        <v>36979</v>
      </c>
    </row>
    <row r="56" spans="1:3">
      <c r="A56" t="s">
        <v>180</v>
      </c>
      <c r="B56" s="9">
        <v>1375.8000489999999</v>
      </c>
      <c r="C56" s="11">
        <v>37008</v>
      </c>
    </row>
    <row r="57" spans="1:3">
      <c r="A57" t="s">
        <v>315</v>
      </c>
      <c r="B57" s="9">
        <v>665.97997999999995</v>
      </c>
      <c r="C57" s="11">
        <v>38460</v>
      </c>
    </row>
    <row r="58" spans="1:3">
      <c r="A58" t="s">
        <v>474</v>
      </c>
      <c r="B58" s="9">
        <v>0</v>
      </c>
      <c r="C58" s="11">
        <v>42112</v>
      </c>
    </row>
    <row r="59" spans="1:3">
      <c r="A59" t="s">
        <v>334</v>
      </c>
      <c r="B59" s="9">
        <v>634.32000700000003</v>
      </c>
      <c r="C59" s="11">
        <v>53508</v>
      </c>
    </row>
    <row r="60" spans="1:3">
      <c r="A60" t="s">
        <v>378</v>
      </c>
      <c r="B60" s="9">
        <v>752.15997300000004</v>
      </c>
      <c r="C60" s="11">
        <v>59489</v>
      </c>
    </row>
    <row r="61" spans="1:3">
      <c r="A61" t="s">
        <v>521</v>
      </c>
      <c r="B61" s="9">
        <v>0</v>
      </c>
      <c r="C61" s="11">
        <v>78474</v>
      </c>
    </row>
    <row r="62" spans="1:3">
      <c r="A62" t="s">
        <v>175</v>
      </c>
      <c r="B62" s="9">
        <v>479.29998799999998</v>
      </c>
      <c r="C62" s="11">
        <v>81752</v>
      </c>
    </row>
    <row r="63" spans="1:3">
      <c r="A63" t="s">
        <v>211</v>
      </c>
      <c r="B63" s="9">
        <v>1170.910034</v>
      </c>
      <c r="C63" s="11">
        <v>85060</v>
      </c>
    </row>
    <row r="64" spans="1:3">
      <c r="A64" t="s">
        <v>239</v>
      </c>
      <c r="B64" s="9">
        <v>1170.910034</v>
      </c>
      <c r="C64" s="11">
        <v>85060</v>
      </c>
    </row>
    <row r="65" spans="1:3">
      <c r="A65" t="s">
        <v>291</v>
      </c>
      <c r="B65" s="9">
        <v>498.76001000000002</v>
      </c>
      <c r="C65" s="11">
        <v>90409</v>
      </c>
    </row>
    <row r="66" spans="1:3">
      <c r="A66" t="s">
        <v>145</v>
      </c>
      <c r="B66" s="9">
        <v>850.19000200000005</v>
      </c>
      <c r="C66" s="11">
        <v>90824</v>
      </c>
    </row>
    <row r="67" spans="1:3">
      <c r="A67" t="s">
        <v>249</v>
      </c>
      <c r="B67" s="9">
        <v>1013.26001</v>
      </c>
      <c r="C67" s="11">
        <v>90824</v>
      </c>
    </row>
    <row r="68" spans="1:3">
      <c r="A68" t="s">
        <v>327</v>
      </c>
      <c r="B68" s="9">
        <v>1112.4300539999999</v>
      </c>
      <c r="C68" s="11">
        <v>90824</v>
      </c>
    </row>
    <row r="69" spans="1:3">
      <c r="A69" t="s">
        <v>306</v>
      </c>
      <c r="B69" s="9">
        <v>1145.130005</v>
      </c>
      <c r="C69" s="11">
        <v>90824</v>
      </c>
    </row>
    <row r="70" spans="1:3">
      <c r="A70" t="s">
        <v>202</v>
      </c>
      <c r="B70" s="9">
        <v>1092.099976</v>
      </c>
      <c r="C70" s="11">
        <v>192538</v>
      </c>
    </row>
    <row r="71" spans="1:3">
      <c r="A71" t="s">
        <v>409</v>
      </c>
      <c r="B71" s="9">
        <v>335.76001000000002</v>
      </c>
      <c r="C71" s="11">
        <v>196600</v>
      </c>
    </row>
    <row r="72" spans="1:3">
      <c r="A72" t="s">
        <v>328</v>
      </c>
      <c r="B72" s="9">
        <v>774.27002000000005</v>
      </c>
      <c r="C72" s="11">
        <v>198724</v>
      </c>
    </row>
    <row r="73" spans="1:3">
      <c r="A73" t="s">
        <v>375</v>
      </c>
      <c r="B73" s="9">
        <v>774.27002000000005</v>
      </c>
      <c r="C73" s="11">
        <v>198724</v>
      </c>
    </row>
    <row r="74" spans="1:3">
      <c r="A74" t="s">
        <v>453</v>
      </c>
      <c r="B74" s="9">
        <v>713.40997300000004</v>
      </c>
      <c r="C74" s="11">
        <v>198724</v>
      </c>
    </row>
    <row r="75" spans="1:3">
      <c r="A75" t="s">
        <v>393</v>
      </c>
      <c r="B75" s="9">
        <v>774.27002000000005</v>
      </c>
      <c r="C75" s="11">
        <v>198724</v>
      </c>
    </row>
    <row r="76" spans="1:3">
      <c r="A76" t="s">
        <v>423</v>
      </c>
      <c r="B76" s="9">
        <v>797.76000999999997</v>
      </c>
      <c r="C76" s="11">
        <v>198724</v>
      </c>
    </row>
    <row r="77" spans="1:3">
      <c r="A77" t="s">
        <v>342</v>
      </c>
      <c r="B77" s="9">
        <v>768.64001499999995</v>
      </c>
      <c r="C77" s="11">
        <v>220803</v>
      </c>
    </row>
    <row r="78" spans="1:3">
      <c r="A78" t="s">
        <v>385</v>
      </c>
      <c r="B78" s="9">
        <v>890.40002400000003</v>
      </c>
      <c r="C78" s="11">
        <v>236960</v>
      </c>
    </row>
    <row r="79" spans="1:3">
      <c r="A79" t="s">
        <v>294</v>
      </c>
      <c r="B79" s="9">
        <v>828.59997599999997</v>
      </c>
      <c r="C79" s="11">
        <v>246599</v>
      </c>
    </row>
    <row r="80" spans="1:3">
      <c r="A80" t="s">
        <v>84</v>
      </c>
      <c r="B80" s="9">
        <v>703.5</v>
      </c>
      <c r="C80" s="11">
        <v>472636</v>
      </c>
    </row>
    <row r="81" spans="1:3">
      <c r="A81" t="s">
        <v>220</v>
      </c>
      <c r="B81" s="9">
        <v>812.71002199999998</v>
      </c>
      <c r="C81" s="11">
        <v>663258</v>
      </c>
    </row>
    <row r="82" spans="1:3">
      <c r="A82" t="s">
        <v>339</v>
      </c>
      <c r="B82" s="9">
        <v>764.169983</v>
      </c>
      <c r="C82" s="11">
        <v>713392</v>
      </c>
    </row>
    <row r="83" spans="1:3">
      <c r="A83" t="s">
        <v>282</v>
      </c>
      <c r="B83" s="9">
        <v>774.36999500000002</v>
      </c>
      <c r="C83" s="11">
        <v>871429</v>
      </c>
    </row>
    <row r="84" spans="1:3">
      <c r="A84" t="s">
        <v>135</v>
      </c>
      <c r="B84" s="9">
        <v>1083.6099850000001</v>
      </c>
      <c r="C84" s="11">
        <v>1210896</v>
      </c>
    </row>
  </sheetData>
  <sortState ref="A2:C84">
    <sortCondition ref="C2:C8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H17" sqref="H17"/>
    </sheetView>
  </sheetViews>
  <sheetFormatPr baseColWidth="10" defaultRowHeight="15" x14ac:dyDescent="0"/>
  <cols>
    <col min="2" max="2" width="25.1640625" customWidth="1"/>
    <col min="3" max="3" width="11.83203125" style="5" customWidth="1"/>
    <col min="4" max="4" width="12.5" style="19" customWidth="1"/>
  </cols>
  <sheetData>
    <row r="2" spans="2:4">
      <c r="B2" t="s">
        <v>732</v>
      </c>
    </row>
    <row r="3" spans="2:4" s="14" customFormat="1">
      <c r="B3" s="18" t="s">
        <v>781</v>
      </c>
      <c r="C3" s="16" t="s">
        <v>733</v>
      </c>
      <c r="D3" s="20" t="s">
        <v>782</v>
      </c>
    </row>
    <row r="4" spans="2:4">
      <c r="B4" s="3" t="s">
        <v>734</v>
      </c>
      <c r="C4" s="5" t="s">
        <v>735</v>
      </c>
      <c r="D4" s="19">
        <v>775</v>
      </c>
    </row>
    <row r="5" spans="2:4">
      <c r="B5" s="3" t="s">
        <v>736</v>
      </c>
      <c r="C5" s="5" t="s">
        <v>737</v>
      </c>
      <c r="D5" s="19">
        <v>1679</v>
      </c>
    </row>
    <row r="6" spans="2:4">
      <c r="B6" s="3" t="s">
        <v>738</v>
      </c>
      <c r="C6" s="5" t="s">
        <v>739</v>
      </c>
      <c r="D6" s="19">
        <v>937</v>
      </c>
    </row>
    <row r="7" spans="2:4">
      <c r="B7" s="3" t="s">
        <v>740</v>
      </c>
      <c r="C7" s="5" t="s">
        <v>741</v>
      </c>
      <c r="D7" s="19">
        <v>1129</v>
      </c>
    </row>
    <row r="8" spans="2:4">
      <c r="B8" s="3" t="s">
        <v>742</v>
      </c>
      <c r="C8" s="5" t="s">
        <v>743</v>
      </c>
      <c r="D8" s="19">
        <v>995</v>
      </c>
    </row>
    <row r="9" spans="2:4">
      <c r="B9" s="3" t="s">
        <v>744</v>
      </c>
      <c r="C9" s="5" t="s">
        <v>745</v>
      </c>
      <c r="D9" s="19">
        <v>834</v>
      </c>
    </row>
    <row r="10" spans="2:4">
      <c r="B10" s="3" t="s">
        <v>746</v>
      </c>
      <c r="C10" s="5" t="s">
        <v>747</v>
      </c>
      <c r="D10" s="19">
        <v>1532</v>
      </c>
    </row>
    <row r="11" spans="2:4">
      <c r="B11" s="3" t="s">
        <v>748</v>
      </c>
      <c r="C11" s="5" t="s">
        <v>749</v>
      </c>
      <c r="D11" s="19">
        <v>1423</v>
      </c>
    </row>
    <row r="12" spans="2:4">
      <c r="B12" s="3" t="s">
        <v>750</v>
      </c>
      <c r="C12" s="5" t="s">
        <v>751</v>
      </c>
      <c r="D12" s="19">
        <v>1405</v>
      </c>
    </row>
    <row r="13" spans="2:4">
      <c r="B13" s="3" t="s">
        <v>752</v>
      </c>
      <c r="C13" s="5" t="s">
        <v>753</v>
      </c>
      <c r="D13" s="19">
        <v>1325</v>
      </c>
    </row>
    <row r="14" spans="2:4">
      <c r="B14" s="3" t="s">
        <v>754</v>
      </c>
      <c r="C14" s="5" t="s">
        <v>755</v>
      </c>
      <c r="D14" s="19">
        <v>703</v>
      </c>
    </row>
    <row r="15" spans="2:4">
      <c r="B15" s="3" t="s">
        <v>756</v>
      </c>
      <c r="C15" s="5" t="s">
        <v>757</v>
      </c>
      <c r="D15" s="19">
        <v>895</v>
      </c>
    </row>
    <row r="16" spans="2:4">
      <c r="B16" s="3" t="s">
        <v>758</v>
      </c>
      <c r="C16" s="5" t="s">
        <v>759</v>
      </c>
      <c r="D16" s="19">
        <v>1024</v>
      </c>
    </row>
    <row r="17" spans="2:4">
      <c r="B17" s="3" t="s">
        <v>760</v>
      </c>
      <c r="C17" s="5" t="s">
        <v>743</v>
      </c>
      <c r="D17" s="19">
        <v>1955</v>
      </c>
    </row>
    <row r="18" spans="2:4">
      <c r="B18" s="3" t="s">
        <v>761</v>
      </c>
      <c r="C18" s="5" t="s">
        <v>762</v>
      </c>
      <c r="D18" s="19">
        <v>996</v>
      </c>
    </row>
    <row r="19" spans="2:4">
      <c r="B19" s="3" t="s">
        <v>763</v>
      </c>
      <c r="C19" s="5" t="s">
        <v>764</v>
      </c>
      <c r="D19" s="19">
        <v>1527</v>
      </c>
    </row>
    <row r="20" spans="2:4">
      <c r="B20" s="3" t="s">
        <v>765</v>
      </c>
      <c r="C20" s="5" t="s">
        <v>766</v>
      </c>
      <c r="D20" s="19">
        <v>1645</v>
      </c>
    </row>
    <row r="21" spans="2:4">
      <c r="B21" s="3" t="s">
        <v>767</v>
      </c>
      <c r="C21" s="5" t="s">
        <v>768</v>
      </c>
      <c r="D21" s="19">
        <v>614</v>
      </c>
    </row>
    <row r="22" spans="2:4">
      <c r="B22" s="3" t="s">
        <v>769</v>
      </c>
      <c r="C22" s="5" t="s">
        <v>770</v>
      </c>
      <c r="D22" s="19">
        <v>767</v>
      </c>
    </row>
    <row r="23" spans="2:4">
      <c r="B23" s="3" t="s">
        <v>771</v>
      </c>
      <c r="C23" s="5" t="s">
        <v>772</v>
      </c>
      <c r="D23" s="19">
        <v>908</v>
      </c>
    </row>
    <row r="24" spans="2:4">
      <c r="B24" s="3" t="s">
        <v>773</v>
      </c>
      <c r="C24" s="5" t="s">
        <v>774</v>
      </c>
      <c r="D24" s="19">
        <v>2156</v>
      </c>
    </row>
    <row r="25" spans="2:4">
      <c r="B25" s="3" t="s">
        <v>785</v>
      </c>
      <c r="C25" s="5">
        <v>-0.17799999999999999</v>
      </c>
      <c r="D25" s="19">
        <v>962</v>
      </c>
    </row>
    <row r="26" spans="2:4">
      <c r="B26" s="3" t="s">
        <v>775</v>
      </c>
      <c r="C26" s="5" t="s">
        <v>776</v>
      </c>
      <c r="D26" s="19">
        <v>1116</v>
      </c>
    </row>
    <row r="27" spans="2:4">
      <c r="B27" s="3" t="s">
        <v>777</v>
      </c>
      <c r="C27" s="5" t="s">
        <v>778</v>
      </c>
      <c r="D27" s="19">
        <v>615</v>
      </c>
    </row>
    <row r="28" spans="2:4">
      <c r="B28" s="3" t="s">
        <v>779</v>
      </c>
      <c r="C28" s="5" t="s">
        <v>776</v>
      </c>
      <c r="D28" s="19">
        <v>1170</v>
      </c>
    </row>
    <row r="29" spans="2:4">
      <c r="B29" s="3" t="s">
        <v>780</v>
      </c>
      <c r="C29" s="5" t="s">
        <v>764</v>
      </c>
      <c r="D29" s="19">
        <v>615</v>
      </c>
    </row>
    <row r="30" spans="2:4">
      <c r="B30" s="3"/>
    </row>
    <row r="31" spans="2:4">
      <c r="B3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D1" workbookViewId="0">
      <selection activeCell="V2" sqref="D2:V2"/>
    </sheetView>
  </sheetViews>
  <sheetFormatPr baseColWidth="10" defaultRowHeight="15" x14ac:dyDescent="0"/>
  <cols>
    <col min="1" max="1" width="20.6640625" customWidth="1"/>
    <col min="4" max="4" width="42" bestFit="1" customWidth="1"/>
    <col min="5" max="5" width="42" customWidth="1"/>
    <col min="6" max="7" width="10.83203125" style="9" customWidth="1"/>
    <col min="8" max="8" width="10.83203125" style="5" customWidth="1"/>
    <col min="9" max="9" width="13.6640625" style="5" customWidth="1"/>
    <col min="10" max="10" width="20.5" style="5" customWidth="1"/>
    <col min="11" max="11" width="13.1640625" style="13" bestFit="1" customWidth="1"/>
    <col min="12" max="16" width="13.1640625" style="13" customWidth="1"/>
    <col min="17" max="17" width="13.6640625" style="5" customWidth="1"/>
    <col min="18" max="18" width="19.6640625" style="7" bestFit="1" customWidth="1"/>
    <col min="19" max="19" width="18.6640625" bestFit="1" customWidth="1"/>
    <col min="20" max="20" width="18.6640625" customWidth="1"/>
    <col min="21" max="21" width="18.6640625" style="24" customWidth="1"/>
    <col min="22" max="22" width="25" style="19" customWidth="1"/>
    <col min="24" max="24" width="15.1640625" customWidth="1"/>
  </cols>
  <sheetData>
    <row r="1" spans="1:24">
      <c r="Q1" s="31" t="s">
        <v>789</v>
      </c>
      <c r="R1" s="31"/>
      <c r="S1" s="31"/>
      <c r="T1" s="31"/>
      <c r="U1" s="31"/>
      <c r="V1" s="31"/>
      <c r="W1" s="32" t="s">
        <v>1159</v>
      </c>
      <c r="X1" s="32"/>
    </row>
    <row r="2" spans="1:24" s="14" customFormat="1">
      <c r="A2" s="14" t="s">
        <v>731</v>
      </c>
      <c r="D2" s="14" t="s">
        <v>0</v>
      </c>
      <c r="E2" s="14" t="s">
        <v>1564</v>
      </c>
      <c r="F2" s="15" t="s">
        <v>7</v>
      </c>
      <c r="G2" s="15" t="s">
        <v>1568</v>
      </c>
      <c r="H2" s="16" t="s">
        <v>27</v>
      </c>
      <c r="I2" s="16" t="s">
        <v>50</v>
      </c>
      <c r="J2" s="16" t="s">
        <v>699</v>
      </c>
      <c r="K2" s="17" t="s">
        <v>691</v>
      </c>
      <c r="L2" s="17" t="s">
        <v>1153</v>
      </c>
      <c r="M2" s="17" t="s">
        <v>1154</v>
      </c>
      <c r="N2" s="17" t="s">
        <v>1157</v>
      </c>
      <c r="O2" s="17" t="s">
        <v>1162</v>
      </c>
      <c r="P2" s="17" t="s">
        <v>1161</v>
      </c>
      <c r="Q2" s="16" t="s">
        <v>1155</v>
      </c>
      <c r="R2" s="22" t="s">
        <v>786</v>
      </c>
      <c r="S2" s="14" t="s">
        <v>1576</v>
      </c>
      <c r="T2" s="14" t="s">
        <v>1575</v>
      </c>
      <c r="U2" s="23" t="s">
        <v>787</v>
      </c>
      <c r="V2" s="20" t="s">
        <v>788</v>
      </c>
      <c r="W2" s="14" t="s">
        <v>1158</v>
      </c>
      <c r="X2" s="14" t="s">
        <v>1160</v>
      </c>
    </row>
    <row r="3" spans="1:24">
      <c r="A3" s="18" t="s">
        <v>783</v>
      </c>
      <c r="B3" s="16" t="s">
        <v>733</v>
      </c>
      <c r="D3" t="s">
        <v>135</v>
      </c>
      <c r="E3" t="str">
        <f>VLOOKUP(D3,'Luskin Retialers Data'!$A$1:$BV$214,74,0)</f>
        <v>CITY OF LOS ANGELES</v>
      </c>
      <c r="F3" s="9">
        <v>1083.6099850000001</v>
      </c>
      <c r="G3" s="9">
        <v>2097.9596806469567</v>
      </c>
      <c r="I3" s="5">
        <v>0</v>
      </c>
      <c r="J3" s="5" t="s">
        <v>711</v>
      </c>
      <c r="K3" s="13">
        <f>VLOOKUP(D3,'Luskin Retialers Data'!$A$2:$CI$214,87,0)</f>
        <v>643359</v>
      </c>
      <c r="L3" s="13">
        <f>K3*0.72</f>
        <v>463218.48</v>
      </c>
      <c r="M3" s="13">
        <f>VLOOKUP(Losses!D3,'Luskin Retialers Data'!$A$2:$CU$214,88,0)</f>
        <v>365743</v>
      </c>
      <c r="N3" s="13">
        <f>VLOOKUP(Losses!D3,'Luskin Retialers Data'!$A$2:$CU$214,89,0)</f>
        <v>135000</v>
      </c>
      <c r="O3" s="13">
        <f>SUM(M3:N3)</f>
        <v>500743</v>
      </c>
      <c r="P3" s="13">
        <f>SUM(M3:N3)*0.72</f>
        <v>360534.95999999996</v>
      </c>
      <c r="Q3" s="5">
        <v>-0.21299999999999999</v>
      </c>
      <c r="R3" s="7">
        <f>LN(F3)-(LN(O3)/Q3)</f>
        <v>68.602364472236033</v>
      </c>
      <c r="S3" s="21">
        <f>(Q3/(Q3+1))*F3*(1-((1-0.3)^((1+Q3)/Q3)))/0.3-193</f>
        <v>2481.1003153439474</v>
      </c>
      <c r="T3" s="21">
        <f>(Q3/(Q3+1))*G3*(1-((1-0.3)^((1+Q3)/Q3)))/0.3-193</f>
        <v>4984.2821598694609</v>
      </c>
      <c r="U3" s="24">
        <f>1+(1/Q3)</f>
        <v>-3.694835680751174</v>
      </c>
      <c r="V3" s="19">
        <f>((EXP(R3)/U3)*((O3^U3)-(P3^U3)))/P3</f>
        <v>963.80008409984066</v>
      </c>
      <c r="W3">
        <f>VLOOKUP(Losses!D3,'Luskin Retialers Data'!$A$2:$CU$214,90,0)</f>
        <v>20298</v>
      </c>
      <c r="X3">
        <f>0.75*W3</f>
        <v>15223.5</v>
      </c>
    </row>
    <row r="4" spans="1:24">
      <c r="A4" s="3" t="s">
        <v>734</v>
      </c>
      <c r="B4" s="5" t="s">
        <v>735</v>
      </c>
      <c r="D4" t="s">
        <v>282</v>
      </c>
      <c r="E4" t="str">
        <f>VLOOKUP(D4,'Luskin Retialers Data'!$A$1:$BV$214,74,0)</f>
        <v>CITY OF EL SEGUNDO</v>
      </c>
      <c r="F4" s="9">
        <v>774.36999500000002</v>
      </c>
      <c r="G4" s="9">
        <v>1499.2451619138458</v>
      </c>
      <c r="H4" s="10">
        <v>9.36</v>
      </c>
      <c r="I4" s="5">
        <v>0.15</v>
      </c>
      <c r="J4" s="5" t="s">
        <v>715</v>
      </c>
      <c r="K4" s="13">
        <f>VLOOKUP(D4,'Luskin Retialers Data'!$A$2:$CI$214,87,0)</f>
        <v>18544</v>
      </c>
      <c r="L4" s="13">
        <f t="shared" ref="L4:L67" si="0">K4*0.72</f>
        <v>13351.68</v>
      </c>
      <c r="M4" s="13">
        <f>VLOOKUP(Losses!D4,'Luskin Retialers Data'!$A$2:$CU$214,88,0)</f>
        <v>3816</v>
      </c>
      <c r="N4" s="13">
        <f>VLOOKUP(Losses!D4,'Luskin Retialers Data'!$A$2:$CU$214,89,0)</f>
        <v>2407</v>
      </c>
      <c r="O4" s="13">
        <f t="shared" ref="O4:O67" si="1">SUM(M4:N4)</f>
        <v>6223</v>
      </c>
      <c r="P4" s="13">
        <f t="shared" ref="P4:P67" si="2">SUM(M4:N4)*0.72</f>
        <v>4480.5599999999995</v>
      </c>
      <c r="Q4" s="5">
        <v>-0.182</v>
      </c>
      <c r="R4" s="7">
        <f t="shared" ref="R4:R67" si="3">LN(F4)-(LN(O4)/Q4)</f>
        <v>54.652090363641832</v>
      </c>
      <c r="S4" s="21">
        <f t="shared" ref="S4:S67" si="4">(Q4/(Q4+1))*F4*(1-((1-0.3)^((1+Q4)/Q4)))/0.3-193</f>
        <v>2086.0282895864239</v>
      </c>
      <c r="T4" s="21">
        <f t="shared" ref="T4:T67" si="5">(Q4/(Q4+1))*G4*(1-((1-0.3)^((1+Q4)/Q4)))/0.3-193</f>
        <v>4219.3896316866367</v>
      </c>
      <c r="U4" s="24">
        <f t="shared" ref="U4:U67" si="6">1+(1/Q4)</f>
        <v>-4.4945054945054945</v>
      </c>
      <c r="V4" s="19">
        <f t="shared" ref="V4:V67" si="7">((EXP(R4)/U4)*((O4^U4)-(P4^U4)))/P4</f>
        <v>808.20461873545764</v>
      </c>
      <c r="W4">
        <f>VLOOKUP(Losses!D4,'Luskin Retialers Data'!$A$2:$CU$214,90,0)</f>
        <v>3692</v>
      </c>
      <c r="X4">
        <f t="shared" ref="X4:X67" si="8">0.75*W4</f>
        <v>2769</v>
      </c>
    </row>
    <row r="5" spans="1:24">
      <c r="A5" s="3" t="s">
        <v>736</v>
      </c>
      <c r="B5" s="5" t="s">
        <v>737</v>
      </c>
      <c r="D5" t="s">
        <v>339</v>
      </c>
      <c r="E5" t="str">
        <f>VLOOKUP(D5,'Luskin Retialers Data'!$A$1:$BV$214,74,0)</f>
        <v>CITY OF LONG BEACH</v>
      </c>
      <c r="F5" s="9">
        <v>764.169983</v>
      </c>
      <c r="G5" s="9">
        <v>1648.8170879048339</v>
      </c>
      <c r="H5" s="10">
        <v>13.56</v>
      </c>
      <c r="I5" s="5">
        <v>0.21</v>
      </c>
      <c r="J5" s="5" t="s">
        <v>713</v>
      </c>
      <c r="K5" s="13">
        <f>VLOOKUP(D5,'Luskin Retialers Data'!$A$2:$CI$214,87,0)</f>
        <v>64348</v>
      </c>
      <c r="L5" s="13">
        <f t="shared" si="0"/>
        <v>46330.559999999998</v>
      </c>
      <c r="M5" s="13">
        <f>VLOOKUP(Losses!D5,'Luskin Retialers Data'!$A$2:$CU$214,88,0)</f>
        <v>37786</v>
      </c>
      <c r="N5" s="13">
        <f>VLOOKUP(Losses!D5,'Luskin Retialers Data'!$A$2:$CU$214,89,0)</f>
        <v>14168</v>
      </c>
      <c r="O5" s="13">
        <f t="shared" si="1"/>
        <v>51954</v>
      </c>
      <c r="P5" s="13">
        <f t="shared" si="2"/>
        <v>37406.879999999997</v>
      </c>
      <c r="Q5" s="5">
        <v>-0.21299999999999999</v>
      </c>
      <c r="R5" s="7">
        <f t="shared" si="3"/>
        <v>57.615851244345322</v>
      </c>
      <c r="S5" s="21">
        <f t="shared" si="4"/>
        <v>1692.7958313448717</v>
      </c>
      <c r="T5" s="21">
        <f t="shared" si="5"/>
        <v>3875.9015012267587</v>
      </c>
      <c r="U5" s="24">
        <f t="shared" si="6"/>
        <v>-3.694835680751174</v>
      </c>
      <c r="V5" s="19">
        <f t="shared" si="7"/>
        <v>679.67913186216185</v>
      </c>
      <c r="W5">
        <f>VLOOKUP(Losses!D5,'Luskin Retialers Data'!$A$2:$CU$214,90,0)</f>
        <v>229</v>
      </c>
      <c r="X5">
        <f t="shared" si="8"/>
        <v>171.75</v>
      </c>
    </row>
    <row r="6" spans="1:24">
      <c r="A6" s="3" t="s">
        <v>738</v>
      </c>
      <c r="B6" s="5" t="s">
        <v>739</v>
      </c>
      <c r="D6" t="s">
        <v>220</v>
      </c>
      <c r="E6" t="str">
        <f>VLOOKUP(D6,'Luskin Retialers Data'!$A$1:$BV$214,74,0)</f>
        <v>CITY OF TORRANCE</v>
      </c>
      <c r="F6" s="9">
        <v>812.71002199999998</v>
      </c>
      <c r="G6" s="9">
        <v>1753.5498666467686</v>
      </c>
      <c r="H6" s="10">
        <v>11.52</v>
      </c>
      <c r="I6" s="5">
        <v>0.09</v>
      </c>
      <c r="J6" s="5" t="s">
        <v>713</v>
      </c>
      <c r="K6" s="13">
        <f>VLOOKUP(D6,'Luskin Retialers Data'!$A$2:$CI$214,87,0)</f>
        <v>25203</v>
      </c>
      <c r="L6" s="13">
        <f t="shared" si="0"/>
        <v>18146.16</v>
      </c>
      <c r="M6" s="13">
        <f>VLOOKUP(Losses!D6,'Luskin Retialers Data'!$A$2:$CU$214,88,0)</f>
        <v>10757</v>
      </c>
      <c r="N6" s="13">
        <f>VLOOKUP(Losses!D6,'Luskin Retialers Data'!$A$2:$CU$214,89,0)</f>
        <v>2857</v>
      </c>
      <c r="O6" s="13">
        <f t="shared" si="1"/>
        <v>13614</v>
      </c>
      <c r="P6" s="13">
        <f t="shared" si="2"/>
        <v>9802.08</v>
      </c>
      <c r="Q6" s="5">
        <v>-0.21299999999999999</v>
      </c>
      <c r="R6" s="7">
        <f t="shared" si="3"/>
        <v>51.389829552552513</v>
      </c>
      <c r="S6" s="21">
        <f t="shared" si="4"/>
        <v>1812.5814879865532</v>
      </c>
      <c r="T6" s="21">
        <f t="shared" si="5"/>
        <v>4134.3579205450578</v>
      </c>
      <c r="U6" s="24">
        <f t="shared" si="6"/>
        <v>-3.694835680751174</v>
      </c>
      <c r="V6" s="19">
        <f t="shared" si="7"/>
        <v>722.85231623477409</v>
      </c>
      <c r="W6">
        <f>VLOOKUP(Losses!D6,'Luskin Retialers Data'!$A$2:$CU$214,90,0)</f>
        <v>2859</v>
      </c>
      <c r="X6">
        <f t="shared" si="8"/>
        <v>2144.25</v>
      </c>
    </row>
    <row r="7" spans="1:24">
      <c r="A7" s="3" t="s">
        <v>740</v>
      </c>
      <c r="B7" s="5" t="s">
        <v>741</v>
      </c>
      <c r="D7" t="s">
        <v>84</v>
      </c>
      <c r="E7" t="str">
        <f>VLOOKUP(D7,'Luskin Retialers Data'!$A$1:$BV$214,74,0)</f>
        <v>LAS VIRGENES MWD</v>
      </c>
      <c r="F7" s="9">
        <v>703.5</v>
      </c>
      <c r="G7" s="9">
        <v>1517.912044630848</v>
      </c>
      <c r="H7" s="10">
        <v>30.21</v>
      </c>
      <c r="I7" s="5">
        <v>0.26</v>
      </c>
      <c r="K7" s="13">
        <f>VLOOKUP(D7,'Luskin Retialers Data'!$A$2:$CI$214,87,0)</f>
        <v>24958</v>
      </c>
      <c r="L7" s="13">
        <f t="shared" si="0"/>
        <v>17969.759999999998</v>
      </c>
      <c r="M7" s="13">
        <f>VLOOKUP(Losses!D7,'Luskin Retialers Data'!$A$2:$CU$214,88,0)</f>
        <v>21290</v>
      </c>
      <c r="N7" s="13">
        <f>VLOOKUP(Losses!D7,'Luskin Retialers Data'!$A$2:$CU$214,89,0)</f>
        <v>2514</v>
      </c>
      <c r="O7" s="13">
        <f t="shared" si="1"/>
        <v>23804</v>
      </c>
      <c r="P7" s="13">
        <f t="shared" si="2"/>
        <v>17138.88</v>
      </c>
      <c r="Q7" s="5">
        <v>-0.123</v>
      </c>
      <c r="R7" s="7">
        <f t="shared" si="3"/>
        <v>88.487847655129599</v>
      </c>
      <c r="S7" s="21">
        <f t="shared" si="4"/>
        <v>3661.3435757311336</v>
      </c>
      <c r="T7" s="21">
        <f t="shared" si="5"/>
        <v>8123.3532874880148</v>
      </c>
      <c r="U7" s="24">
        <f t="shared" si="6"/>
        <v>-7.1300813008130088</v>
      </c>
      <c r="V7" s="19">
        <f t="shared" si="7"/>
        <v>1288.7941286103733</v>
      </c>
      <c r="W7">
        <f>VLOOKUP(Losses!D7,'Luskin Retialers Data'!$A$2:$CU$214,90,0)</f>
        <v>0</v>
      </c>
      <c r="X7">
        <f t="shared" si="8"/>
        <v>0</v>
      </c>
    </row>
    <row r="8" spans="1:24">
      <c r="A8" s="3" t="s">
        <v>742</v>
      </c>
      <c r="B8" s="5" t="s">
        <v>743</v>
      </c>
      <c r="D8" t="s">
        <v>294</v>
      </c>
      <c r="E8" t="str">
        <f>VLOOKUP(D8,'Luskin Retialers Data'!$A$1:$BV$214,74,0)</f>
        <v>WALNUT VALLEY WATER DISTRICT</v>
      </c>
      <c r="F8" s="9">
        <v>828.59997599999997</v>
      </c>
      <c r="G8" s="9">
        <v>1787.8349449200168</v>
      </c>
      <c r="H8" s="10">
        <v>18.29</v>
      </c>
      <c r="I8" s="5">
        <v>0.26</v>
      </c>
      <c r="J8" s="5" t="s">
        <v>718</v>
      </c>
      <c r="K8" s="13">
        <f>VLOOKUP(D8,'Luskin Retialers Data'!$A$2:$CI$214,87,0)</f>
        <v>28799</v>
      </c>
      <c r="L8" s="13">
        <f t="shared" si="0"/>
        <v>20735.28</v>
      </c>
      <c r="M8" s="13">
        <f>VLOOKUP(Losses!D8,'Luskin Retialers Data'!$A$2:$CU$214,88,0)</f>
        <v>17620</v>
      </c>
      <c r="N8" s="13">
        <f>VLOOKUP(Losses!D8,'Luskin Retialers Data'!$A$2:$CU$214,89,0)</f>
        <v>786</v>
      </c>
      <c r="O8" s="13">
        <f t="shared" si="1"/>
        <v>18406</v>
      </c>
      <c r="P8" s="13">
        <f t="shared" si="2"/>
        <v>13252.32</v>
      </c>
      <c r="Q8" s="5">
        <v>-0.2</v>
      </c>
      <c r="R8" s="7">
        <f t="shared" si="3"/>
        <v>55.821897387672792</v>
      </c>
      <c r="S8" s="21">
        <f t="shared" si="4"/>
        <v>1992.3849845980849</v>
      </c>
      <c r="T8" s="21">
        <f t="shared" si="5"/>
        <v>4522.3122818434031</v>
      </c>
      <c r="U8" s="24">
        <f t="shared" si="6"/>
        <v>-4</v>
      </c>
      <c r="V8" s="19">
        <f t="shared" si="7"/>
        <v>782.87985185113587</v>
      </c>
      <c r="W8">
        <f>VLOOKUP(Losses!D8,'Luskin Retialers Data'!$A$2:$CU$214,90,0)</f>
        <v>167</v>
      </c>
      <c r="X8">
        <f t="shared" si="8"/>
        <v>125.25</v>
      </c>
    </row>
    <row r="9" spans="1:24">
      <c r="A9" s="3" t="s">
        <v>744</v>
      </c>
      <c r="B9" s="5" t="s">
        <v>745</v>
      </c>
      <c r="D9" t="s">
        <v>385</v>
      </c>
      <c r="E9" t="str">
        <f>VLOOKUP(D9,'Luskin Retialers Data'!$A$1:$BV$214,74,0)</f>
        <v>SAN GABRIEL VALLEY WATER COMPANY</v>
      </c>
      <c r="F9" s="9">
        <v>890.40002400000003</v>
      </c>
      <c r="G9" s="9">
        <v>1921.1782814061071</v>
      </c>
      <c r="H9" s="10">
        <v>24.15</v>
      </c>
      <c r="I9" s="5">
        <v>0.33</v>
      </c>
      <c r="J9" s="5" t="s">
        <v>709</v>
      </c>
      <c r="K9" s="13">
        <f>VLOOKUP(D9,'Luskin Retialers Data'!$A$2:$CI$214,87,0)</f>
        <v>37475</v>
      </c>
      <c r="L9" s="13">
        <f t="shared" si="0"/>
        <v>26982</v>
      </c>
      <c r="M9" s="13">
        <f>VLOOKUP(Losses!D9,'Luskin Retialers Data'!$A$2:$CU$214,88,0)</f>
        <v>21177</v>
      </c>
      <c r="N9" s="13">
        <f>VLOOKUP(Losses!D9,'Luskin Retialers Data'!$A$2:$CU$214,89,0)</f>
        <v>7354</v>
      </c>
      <c r="O9" s="13">
        <f t="shared" si="1"/>
        <v>28531</v>
      </c>
      <c r="P9" s="13">
        <f t="shared" si="2"/>
        <v>20542.32</v>
      </c>
      <c r="Q9" s="5">
        <v>-0.2</v>
      </c>
      <c r="R9" s="7">
        <f t="shared" si="3"/>
        <v>58.085403299000376</v>
      </c>
      <c r="S9" s="21">
        <f t="shared" si="4"/>
        <v>2155.3790720449824</v>
      </c>
      <c r="T9" s="21">
        <f t="shared" si="5"/>
        <v>4873.9976955452639</v>
      </c>
      <c r="U9" s="24">
        <f t="shared" si="6"/>
        <v>-4</v>
      </c>
      <c r="V9" s="19">
        <f t="shared" si="7"/>
        <v>841.26992405001442</v>
      </c>
      <c r="W9">
        <f>VLOOKUP(Losses!D9,'Luskin Retialers Data'!$A$2:$CU$214,90,0)</f>
        <v>0</v>
      </c>
      <c r="X9">
        <f t="shared" si="8"/>
        <v>0</v>
      </c>
    </row>
    <row r="10" spans="1:24">
      <c r="A10" s="3" t="s">
        <v>746</v>
      </c>
      <c r="B10" s="5" t="s">
        <v>747</v>
      </c>
      <c r="D10" t="s">
        <v>342</v>
      </c>
      <c r="E10" t="str">
        <f>VLOOKUP(D10,'Luskin Retialers Data'!$A$1:$BV$214,74,0)</f>
        <v>CITY OF BURBANK</v>
      </c>
      <c r="F10" s="9">
        <v>768.64001499999995</v>
      </c>
      <c r="G10" s="9">
        <v>1658.4618859328159</v>
      </c>
      <c r="H10" s="10">
        <v>11.16</v>
      </c>
      <c r="I10" s="5">
        <v>0.17</v>
      </c>
      <c r="J10" s="5" t="s">
        <v>711</v>
      </c>
      <c r="K10" s="13">
        <f>VLOOKUP(D10,'Luskin Retialers Data'!$A$2:$CI$214,87,0)</f>
        <v>21813</v>
      </c>
      <c r="L10" s="13">
        <f t="shared" si="0"/>
        <v>15705.359999999999</v>
      </c>
      <c r="M10" s="13">
        <f>VLOOKUP(Losses!D10,'Luskin Retialers Data'!$A$2:$CU$214,88,0)</f>
        <v>12690</v>
      </c>
      <c r="N10" s="13">
        <f>VLOOKUP(Losses!D10,'Luskin Retialers Data'!$A$2:$CU$214,89,0)</f>
        <v>3409</v>
      </c>
      <c r="O10" s="13">
        <f t="shared" si="1"/>
        <v>16099</v>
      </c>
      <c r="P10" s="13">
        <f t="shared" si="2"/>
        <v>11591.279999999999</v>
      </c>
      <c r="Q10" s="5">
        <v>-0.19700000000000001</v>
      </c>
      <c r="R10" s="7">
        <f t="shared" si="3"/>
        <v>55.814736633597491</v>
      </c>
      <c r="S10" s="21">
        <f t="shared" si="4"/>
        <v>1868.4475268114761</v>
      </c>
      <c r="T10" s="21">
        <f t="shared" si="5"/>
        <v>4254.8976976853073</v>
      </c>
      <c r="U10" s="24">
        <f t="shared" si="6"/>
        <v>-4.0761421319796955</v>
      </c>
      <c r="V10" s="19">
        <f t="shared" si="7"/>
        <v>737.34666813141541</v>
      </c>
      <c r="W10">
        <f>VLOOKUP(Losses!D10,'Luskin Retialers Data'!$A$2:$CU$214,90,0)</f>
        <v>660</v>
      </c>
      <c r="X10">
        <f t="shared" si="8"/>
        <v>495</v>
      </c>
    </row>
    <row r="11" spans="1:24">
      <c r="A11" s="3" t="s">
        <v>748</v>
      </c>
      <c r="B11" s="5" t="s">
        <v>749</v>
      </c>
      <c r="D11" t="s">
        <v>328</v>
      </c>
      <c r="E11" t="str">
        <f>VLOOKUP(D11,'Luskin Retialers Data'!$A$1:$BV$214,74,0)</f>
        <v>SUBURBAN WATER SYSTEMS</v>
      </c>
      <c r="F11" s="9">
        <v>774.27002000000005</v>
      </c>
      <c r="G11" s="9">
        <v>1670.6095083931318</v>
      </c>
      <c r="H11" s="10">
        <v>12.46</v>
      </c>
      <c r="I11" s="5">
        <v>0.2</v>
      </c>
      <c r="J11" s="5" t="s">
        <v>709</v>
      </c>
      <c r="K11" s="13">
        <f>VLOOKUP(D11,'Luskin Retialers Data'!$A$2:$CI$214,87,0)</f>
        <v>59530</v>
      </c>
      <c r="L11" s="13">
        <f t="shared" si="0"/>
        <v>42861.599999999999</v>
      </c>
      <c r="M11" s="13">
        <f>VLOOKUP(Losses!D11,'Luskin Retialers Data'!$A$2:$CU$214,88,0)</f>
        <v>33300</v>
      </c>
      <c r="N11" s="13">
        <f>VLOOKUP(Losses!D11,'Luskin Retialers Data'!$A$2:$CU$214,89,0)</f>
        <v>9000</v>
      </c>
      <c r="O11" s="13">
        <f t="shared" si="1"/>
        <v>42300</v>
      </c>
      <c r="P11" s="13">
        <f t="shared" si="2"/>
        <v>30456</v>
      </c>
      <c r="Q11" s="5">
        <v>-0.2</v>
      </c>
      <c r="R11" s="7">
        <f t="shared" si="3"/>
        <v>59.914632500972097</v>
      </c>
      <c r="S11" s="21">
        <f t="shared" si="4"/>
        <v>1849.0928370054155</v>
      </c>
      <c r="T11" s="21">
        <f t="shared" si="5"/>
        <v>4213.1369062471931</v>
      </c>
      <c r="U11" s="24">
        <f t="shared" si="6"/>
        <v>-4</v>
      </c>
      <c r="V11" s="19">
        <f t="shared" si="7"/>
        <v>731.54769020940944</v>
      </c>
      <c r="W11">
        <f>VLOOKUP(Losses!D11,'Luskin Retialers Data'!$A$2:$CU$214,90,0)</f>
        <v>1600</v>
      </c>
      <c r="X11">
        <f t="shared" si="8"/>
        <v>1200</v>
      </c>
    </row>
    <row r="12" spans="1:24">
      <c r="A12" s="3" t="s">
        <v>750</v>
      </c>
      <c r="B12" s="5" t="s">
        <v>751</v>
      </c>
      <c r="D12" t="s">
        <v>375</v>
      </c>
      <c r="E12" t="str">
        <f>VLOOKUP(D12,'Luskin Retialers Data'!$A$1:$BV$214,74,0)</f>
        <v>SUBURBAN WATER SYSTEMS</v>
      </c>
      <c r="F12" s="9">
        <v>774.27002000000005</v>
      </c>
      <c r="G12" s="9">
        <v>1670.6095083931318</v>
      </c>
      <c r="H12" s="10">
        <v>12.46</v>
      </c>
      <c r="I12" s="5">
        <v>0.2</v>
      </c>
      <c r="J12" s="5" t="s">
        <v>727</v>
      </c>
      <c r="K12" s="13">
        <f>VLOOKUP(D12,'Luskin Retialers Data'!$A$2:$CI$214,87,0)</f>
        <v>59530</v>
      </c>
      <c r="L12" s="13">
        <f t="shared" si="0"/>
        <v>42861.599999999999</v>
      </c>
      <c r="M12" s="13">
        <f>VLOOKUP(Losses!D12,'Luskin Retialers Data'!$A$2:$CU$214,88,0)</f>
        <v>33300</v>
      </c>
      <c r="N12" s="13">
        <f>VLOOKUP(Losses!D12,'Luskin Retialers Data'!$A$2:$CU$214,89,0)</f>
        <v>9000</v>
      </c>
      <c r="O12" s="13">
        <f t="shared" si="1"/>
        <v>42300</v>
      </c>
      <c r="P12" s="13">
        <f t="shared" si="2"/>
        <v>30456</v>
      </c>
      <c r="Q12" s="5">
        <v>-0.21299999999999999</v>
      </c>
      <c r="R12" s="7">
        <f t="shared" si="3"/>
        <v>56.663856661877105</v>
      </c>
      <c r="S12" s="21">
        <f t="shared" si="4"/>
        <v>1717.7204006092329</v>
      </c>
      <c r="T12" s="21">
        <f t="shared" si="5"/>
        <v>3929.6801847997649</v>
      </c>
      <c r="U12" s="24">
        <f t="shared" si="6"/>
        <v>-3.694835680751174</v>
      </c>
      <c r="V12" s="19">
        <f t="shared" si="7"/>
        <v>688.66245302454001</v>
      </c>
      <c r="W12">
        <f>VLOOKUP(Losses!D12,'Luskin Retialers Data'!$A$2:$CU$214,90,0)</f>
        <v>1600</v>
      </c>
      <c r="X12">
        <f t="shared" si="8"/>
        <v>1200</v>
      </c>
    </row>
    <row r="13" spans="1:24">
      <c r="A13" s="3" t="s">
        <v>752</v>
      </c>
      <c r="B13" s="5" t="s">
        <v>753</v>
      </c>
      <c r="D13" t="s">
        <v>453</v>
      </c>
      <c r="E13" t="str">
        <f>VLOOKUP(D13,'Luskin Retialers Data'!$A$1:$BV$214,74,0)</f>
        <v>SUBURBAN WATER SYSTEMS</v>
      </c>
      <c r="F13" s="9">
        <v>713.40997300000004</v>
      </c>
      <c r="G13" s="9">
        <v>1539.2943721058541</v>
      </c>
      <c r="H13" s="10">
        <v>12.46</v>
      </c>
      <c r="I13" s="5">
        <v>0.21</v>
      </c>
      <c r="K13" s="13">
        <f>VLOOKUP(D13,'Luskin Retialers Data'!$A$2:$CI$214,87,0)</f>
        <v>59530</v>
      </c>
      <c r="L13" s="13">
        <f t="shared" si="0"/>
        <v>42861.599999999999</v>
      </c>
      <c r="M13" s="13">
        <f>VLOOKUP(Losses!D13,'Luskin Retialers Data'!$A$2:$CU$214,88,0)</f>
        <v>33300</v>
      </c>
      <c r="N13" s="13">
        <f>VLOOKUP(Losses!D13,'Luskin Retialers Data'!$A$2:$CU$214,89,0)</f>
        <v>9000</v>
      </c>
      <c r="O13" s="13">
        <f t="shared" si="1"/>
        <v>42300</v>
      </c>
      <c r="P13" s="13">
        <f t="shared" si="2"/>
        <v>30456</v>
      </c>
      <c r="Q13" s="5">
        <v>-0.21299999999999999</v>
      </c>
      <c r="R13" s="7">
        <f t="shared" si="3"/>
        <v>56.581992238438552</v>
      </c>
      <c r="S13" s="21">
        <f t="shared" si="4"/>
        <v>1567.531796658202</v>
      </c>
      <c r="T13" s="21">
        <f t="shared" si="5"/>
        <v>3605.6246184834008</v>
      </c>
      <c r="U13" s="24">
        <f t="shared" si="6"/>
        <v>-3.694835680751174</v>
      </c>
      <c r="V13" s="19">
        <f t="shared" si="7"/>
        <v>634.53142873638944</v>
      </c>
      <c r="W13">
        <f>VLOOKUP(Losses!D13,'Luskin Retialers Data'!$A$2:$CU$214,90,0)</f>
        <v>1600</v>
      </c>
      <c r="X13">
        <f t="shared" si="8"/>
        <v>1200</v>
      </c>
    </row>
    <row r="14" spans="1:24">
      <c r="A14" s="3" t="s">
        <v>754</v>
      </c>
      <c r="B14" s="5" t="s">
        <v>755</v>
      </c>
      <c r="D14" t="s">
        <v>393</v>
      </c>
      <c r="E14" t="str">
        <f>VLOOKUP(D14,'Luskin Retialers Data'!$A$1:$BV$214,74,0)</f>
        <v>SUBURBAN WATER SYSTEMS</v>
      </c>
      <c r="F14" s="9">
        <v>774.27002000000005</v>
      </c>
      <c r="G14" s="9">
        <v>1670.6095083931318</v>
      </c>
      <c r="H14" s="10">
        <v>12.46</v>
      </c>
      <c r="I14" s="5">
        <v>0.2</v>
      </c>
      <c r="K14" s="13">
        <f>VLOOKUP(D14,'Luskin Retialers Data'!$A$2:$CI$214,87,0)</f>
        <v>59530</v>
      </c>
      <c r="L14" s="13">
        <f t="shared" si="0"/>
        <v>42861.599999999999</v>
      </c>
      <c r="M14" s="13">
        <f>VLOOKUP(Losses!D14,'Luskin Retialers Data'!$A$2:$CU$214,88,0)</f>
        <v>33300</v>
      </c>
      <c r="N14" s="13">
        <f>VLOOKUP(Losses!D14,'Luskin Retialers Data'!$A$2:$CU$214,89,0)</f>
        <v>9000</v>
      </c>
      <c r="O14" s="13">
        <f t="shared" si="1"/>
        <v>42300</v>
      </c>
      <c r="P14" s="13">
        <f t="shared" si="2"/>
        <v>30456</v>
      </c>
      <c r="Q14" s="5">
        <v>-0.21299999999999999</v>
      </c>
      <c r="R14" s="7">
        <f t="shared" si="3"/>
        <v>56.663856661877105</v>
      </c>
      <c r="S14" s="21">
        <f t="shared" si="4"/>
        <v>1717.7204006092329</v>
      </c>
      <c r="T14" s="21">
        <f t="shared" si="5"/>
        <v>3929.6801847997649</v>
      </c>
      <c r="U14" s="24">
        <f t="shared" si="6"/>
        <v>-3.694835680751174</v>
      </c>
      <c r="V14" s="19">
        <f t="shared" si="7"/>
        <v>688.66245302454001</v>
      </c>
      <c r="W14">
        <f>VLOOKUP(Losses!D14,'Luskin Retialers Data'!$A$2:$CU$214,90,0)</f>
        <v>1600</v>
      </c>
      <c r="X14">
        <f t="shared" si="8"/>
        <v>1200</v>
      </c>
    </row>
    <row r="15" spans="1:24">
      <c r="A15" s="3" t="s">
        <v>756</v>
      </c>
      <c r="B15" s="5" t="s">
        <v>757</v>
      </c>
      <c r="D15" t="s">
        <v>423</v>
      </c>
      <c r="E15" t="str">
        <f>VLOOKUP(D15,'Luskin Retialers Data'!$A$1:$BV$214,74,0)</f>
        <v>SUBURBAN WATER SYSTEMS</v>
      </c>
      <c r="F15" s="9">
        <v>797.76000999999997</v>
      </c>
      <c r="G15" s="9">
        <v>1721.2928612705412</v>
      </c>
      <c r="H15" s="10">
        <v>12.46</v>
      </c>
      <c r="I15" s="5">
        <v>0.21</v>
      </c>
      <c r="J15" s="5" t="s">
        <v>713</v>
      </c>
      <c r="K15" s="13">
        <f>VLOOKUP(D15,'Luskin Retialers Data'!$A$2:$CI$214,87,0)</f>
        <v>59530</v>
      </c>
      <c r="L15" s="13">
        <f t="shared" si="0"/>
        <v>42861.599999999999</v>
      </c>
      <c r="M15" s="13">
        <f>VLOOKUP(Losses!D15,'Luskin Retialers Data'!$A$2:$CU$214,88,0)</f>
        <v>33300</v>
      </c>
      <c r="N15" s="13">
        <f>VLOOKUP(Losses!D15,'Luskin Retialers Data'!$A$2:$CU$214,89,0)</f>
        <v>9000</v>
      </c>
      <c r="O15" s="13">
        <f t="shared" si="1"/>
        <v>42300</v>
      </c>
      <c r="P15" s="13">
        <f t="shared" si="2"/>
        <v>30456</v>
      </c>
      <c r="Q15" s="5">
        <v>-0.21299999999999999</v>
      </c>
      <c r="R15" s="7">
        <f t="shared" si="3"/>
        <v>56.693743798947139</v>
      </c>
      <c r="S15" s="21">
        <f t="shared" si="4"/>
        <v>1775.6882954569589</v>
      </c>
      <c r="T15" s="21">
        <f t="shared" si="5"/>
        <v>4054.7550473317569</v>
      </c>
      <c r="U15" s="24">
        <f t="shared" si="6"/>
        <v>-3.694835680751174</v>
      </c>
      <c r="V15" s="19">
        <f t="shared" si="7"/>
        <v>709.55526007772096</v>
      </c>
      <c r="W15">
        <f>VLOOKUP(Losses!D15,'Luskin Retialers Data'!$A$2:$CU$214,90,0)</f>
        <v>1600</v>
      </c>
      <c r="X15">
        <f t="shared" si="8"/>
        <v>1200</v>
      </c>
    </row>
    <row r="16" spans="1:24">
      <c r="A16" s="3" t="s">
        <v>758</v>
      </c>
      <c r="B16" s="5" t="s">
        <v>759</v>
      </c>
      <c r="D16" t="s">
        <v>409</v>
      </c>
      <c r="E16" t="str">
        <f>VLOOKUP(D16,'Luskin Retialers Data'!$A$1:$BV$214,74,0)</f>
        <v>CITY OF CERRITOS</v>
      </c>
      <c r="F16" s="9">
        <v>335.76001000000002</v>
      </c>
      <c r="G16" s="9">
        <v>724.4551006174471</v>
      </c>
      <c r="I16" s="5">
        <v>0.34</v>
      </c>
      <c r="J16" s="5" t="s">
        <v>713</v>
      </c>
      <c r="K16" s="13">
        <f>VLOOKUP(D16,'Luskin Retialers Data'!$A$2:$CI$214,87,0)</f>
        <v>11470</v>
      </c>
      <c r="L16" s="13">
        <f t="shared" si="0"/>
        <v>8258.4</v>
      </c>
      <c r="M16" s="13">
        <f>VLOOKUP(Losses!D16,'Luskin Retialers Data'!$A$2:$CU$214,88,0)</f>
        <v>5550</v>
      </c>
      <c r="N16" s="13">
        <f>VLOOKUP(Losses!D16,'Luskin Retialers Data'!$A$2:$CU$214,89,0)</f>
        <v>1958</v>
      </c>
      <c r="O16" s="13">
        <f t="shared" si="1"/>
        <v>7508</v>
      </c>
      <c r="P16" s="13">
        <f t="shared" si="2"/>
        <v>5405.76</v>
      </c>
      <c r="Q16" s="5">
        <v>-0.21299999999999999</v>
      </c>
      <c r="R16" s="7">
        <f t="shared" si="3"/>
        <v>47.711816356350297</v>
      </c>
      <c r="S16" s="21">
        <f t="shared" si="4"/>
        <v>635.57851168738273</v>
      </c>
      <c r="T16" s="21">
        <f t="shared" si="5"/>
        <v>1594.7886322851173</v>
      </c>
      <c r="U16" s="24">
        <f t="shared" si="6"/>
        <v>-3.694835680751174</v>
      </c>
      <c r="V16" s="19">
        <f t="shared" si="7"/>
        <v>298.6365300753157</v>
      </c>
      <c r="W16">
        <f>VLOOKUP(Losses!D16,'Luskin Retialers Data'!$A$2:$CU$214,90,0)</f>
        <v>0</v>
      </c>
      <c r="X16">
        <f t="shared" si="8"/>
        <v>0</v>
      </c>
    </row>
    <row r="17" spans="1:24">
      <c r="A17" s="3" t="s">
        <v>760</v>
      </c>
      <c r="B17" s="5" t="s">
        <v>743</v>
      </c>
      <c r="D17" t="s">
        <v>202</v>
      </c>
      <c r="E17" t="str">
        <f>VLOOKUP(D17,'Luskin Retialers Data'!$A$1:$BV$214,74,0)</f>
        <v>CITY OF GLENDALE</v>
      </c>
      <c r="F17" s="9">
        <v>1092.099976</v>
      </c>
      <c r="G17" s="9">
        <v>2356.3776936907748</v>
      </c>
      <c r="H17" s="10">
        <v>21.24</v>
      </c>
      <c r="I17" s="5">
        <v>0.23</v>
      </c>
      <c r="J17" s="5" t="s">
        <v>711</v>
      </c>
      <c r="K17" s="13">
        <f>VLOOKUP(D17,'Luskin Retialers Data'!$A$2:$CI$214,87,0)</f>
        <v>28000</v>
      </c>
      <c r="L17" s="13">
        <f t="shared" si="0"/>
        <v>20160</v>
      </c>
      <c r="M17" s="13">
        <f>VLOOKUP(Losses!D17,'Luskin Retialers Data'!$A$2:$CU$214,88,0)</f>
        <v>19785</v>
      </c>
      <c r="N17" s="13">
        <f>VLOOKUP(Losses!D17,'Luskin Retialers Data'!$A$2:$CU$214,89,0)</f>
        <v>3698</v>
      </c>
      <c r="O17" s="13">
        <f t="shared" si="1"/>
        <v>23483</v>
      </c>
      <c r="P17" s="13">
        <f t="shared" si="2"/>
        <v>16907.759999999998</v>
      </c>
      <c r="Q17" s="5">
        <v>-0.20499999999999999</v>
      </c>
      <c r="R17" s="7">
        <f t="shared" si="3"/>
        <v>56.08869689592921</v>
      </c>
      <c r="S17" s="21">
        <f t="shared" si="4"/>
        <v>2611.5166771163499</v>
      </c>
      <c r="T17" s="21">
        <f t="shared" si="5"/>
        <v>5858.1864158677899</v>
      </c>
      <c r="U17" s="24">
        <f t="shared" si="6"/>
        <v>-3.8780487804878048</v>
      </c>
      <c r="V17" s="19">
        <f t="shared" si="7"/>
        <v>1007.1348133001354</v>
      </c>
      <c r="W17">
        <f>VLOOKUP(Losses!D17,'Luskin Retialers Data'!$A$2:$CU$214,90,0)</f>
        <v>468</v>
      </c>
      <c r="X17">
        <f t="shared" si="8"/>
        <v>351</v>
      </c>
    </row>
    <row r="18" spans="1:24">
      <c r="A18" s="3" t="s">
        <v>761</v>
      </c>
      <c r="B18" s="5" t="s">
        <v>762</v>
      </c>
      <c r="D18" t="s">
        <v>145</v>
      </c>
      <c r="E18" t="str">
        <f>VLOOKUP(D18,'Luskin Retialers Data'!$A$1:$BV$214,74,0)</f>
        <v>CAL WATER SERVICE CO</v>
      </c>
      <c r="F18" s="9">
        <v>850.19000200000005</v>
      </c>
      <c r="G18" s="9">
        <v>1834.4188262409741</v>
      </c>
      <c r="H18" s="10">
        <v>15.35</v>
      </c>
      <c r="I18" s="5">
        <v>0.19</v>
      </c>
      <c r="J18" s="5" t="s">
        <v>714</v>
      </c>
      <c r="K18" s="13">
        <f>VLOOKUP(D18,'Luskin Retialers Data'!$A$2:$CI$214,87,0)</f>
        <v>85390</v>
      </c>
      <c r="L18" s="13">
        <f t="shared" si="0"/>
        <v>61480.799999999996</v>
      </c>
      <c r="M18" s="13">
        <f>VLOOKUP(Losses!D18,'Luskin Retialers Data'!$A$2:$CU$214,88,0)</f>
        <v>48325</v>
      </c>
      <c r="N18" s="13">
        <f>VLOOKUP(Losses!D18,'Luskin Retialers Data'!$A$2:$CU$214,89,0)</f>
        <v>16963</v>
      </c>
      <c r="O18" s="13">
        <f t="shared" si="1"/>
        <v>65288</v>
      </c>
      <c r="P18" s="13">
        <f t="shared" si="2"/>
        <v>47007.360000000001</v>
      </c>
      <c r="Q18" s="5">
        <v>-0.184</v>
      </c>
      <c r="R18" s="7">
        <f t="shared" si="3"/>
        <v>66.99852252555803</v>
      </c>
      <c r="S18" s="21">
        <f t="shared" si="4"/>
        <v>2275.9533499854697</v>
      </c>
      <c r="T18" s="21">
        <f t="shared" si="5"/>
        <v>5134.1556895161721</v>
      </c>
      <c r="U18" s="24">
        <f t="shared" si="6"/>
        <v>-4.4347826086956523</v>
      </c>
      <c r="V18" s="19">
        <f t="shared" si="7"/>
        <v>876.64282364195674</v>
      </c>
      <c r="W18">
        <f>VLOOKUP(Losses!D18,'Luskin Retialers Data'!$A$2:$CU$214,90,0)</f>
        <v>12863</v>
      </c>
      <c r="X18">
        <f t="shared" si="8"/>
        <v>9647.25</v>
      </c>
    </row>
    <row r="19" spans="1:24">
      <c r="A19" s="3" t="s">
        <v>763</v>
      </c>
      <c r="B19" s="5" t="s">
        <v>764</v>
      </c>
      <c r="D19" t="s">
        <v>249</v>
      </c>
      <c r="E19" t="str">
        <f>VLOOKUP(D19,'Luskin Retialers Data'!$A$1:$BV$214,74,0)</f>
        <v>CAL WATER SERVICE CO. - EAST LA</v>
      </c>
      <c r="F19" s="9">
        <v>1013.26001</v>
      </c>
      <c r="G19" s="9">
        <v>2186.2680504929272</v>
      </c>
      <c r="H19" s="10">
        <v>18.420000000000002</v>
      </c>
      <c r="I19" s="5">
        <v>0.19</v>
      </c>
      <c r="J19" s="5" t="s">
        <v>713</v>
      </c>
      <c r="K19" s="13">
        <f>VLOOKUP(D19,'Luskin Retialers Data'!$A$2:$CI$214,87,0)</f>
        <v>85390</v>
      </c>
      <c r="L19" s="13">
        <f t="shared" si="0"/>
        <v>61480.799999999996</v>
      </c>
      <c r="M19" s="13">
        <f>VLOOKUP(Losses!D19,'Luskin Retialers Data'!$A$2:$CU$214,88,0)</f>
        <v>48325</v>
      </c>
      <c r="N19" s="13">
        <f>VLOOKUP(Losses!D19,'Luskin Retialers Data'!$A$2:$CU$214,89,0)</f>
        <v>16963</v>
      </c>
      <c r="O19" s="13">
        <f t="shared" si="1"/>
        <v>65288</v>
      </c>
      <c r="P19" s="13">
        <f t="shared" si="2"/>
        <v>47007.360000000001</v>
      </c>
      <c r="Q19" s="5">
        <v>-0.21299999999999999</v>
      </c>
      <c r="R19" s="7">
        <f t="shared" si="3"/>
        <v>58.970522187514945</v>
      </c>
      <c r="S19" s="21">
        <f t="shared" si="4"/>
        <v>2307.4927508732867</v>
      </c>
      <c r="T19" s="21">
        <f t="shared" si="5"/>
        <v>5202.2069140905287</v>
      </c>
      <c r="U19" s="24">
        <f t="shared" si="6"/>
        <v>-3.694835680751174</v>
      </c>
      <c r="V19" s="19">
        <f t="shared" si="7"/>
        <v>901.22839063079357</v>
      </c>
      <c r="W19">
        <f>VLOOKUP(Losses!D19,'Luskin Retialers Data'!$A$2:$CU$214,90,0)</f>
        <v>12863</v>
      </c>
      <c r="X19">
        <f t="shared" si="8"/>
        <v>9647.25</v>
      </c>
    </row>
    <row r="20" spans="1:24">
      <c r="A20" s="3" t="s">
        <v>765</v>
      </c>
      <c r="B20" s="5" t="s">
        <v>766</v>
      </c>
      <c r="D20" t="s">
        <v>327</v>
      </c>
      <c r="E20" t="str">
        <f>VLOOKUP(D20,'Luskin Retialers Data'!$A$1:$BV$214,74,0)</f>
        <v>CAL WATER SERVICE CO. - HERMOSA REDONDO</v>
      </c>
      <c r="F20" s="9">
        <v>1112.4300539999999</v>
      </c>
      <c r="G20" s="9">
        <v>2400.2430387717777</v>
      </c>
      <c r="H20" s="10">
        <v>11.54</v>
      </c>
      <c r="I20" s="5">
        <v>0.12</v>
      </c>
      <c r="J20" s="5" t="s">
        <v>715</v>
      </c>
      <c r="K20" s="13">
        <f>VLOOKUP(D20,'Luskin Retialers Data'!$A$2:$CI$214,87,0)</f>
        <v>85390</v>
      </c>
      <c r="L20" s="13">
        <f t="shared" si="0"/>
        <v>61480.799999999996</v>
      </c>
      <c r="M20" s="13">
        <f>VLOOKUP(Losses!D20,'Luskin Retialers Data'!$A$2:$CU$214,88,0)</f>
        <v>48325</v>
      </c>
      <c r="N20" s="13">
        <f>VLOOKUP(Losses!D20,'Luskin Retialers Data'!$A$2:$CU$214,89,0)</f>
        <v>16963</v>
      </c>
      <c r="O20" s="13">
        <f t="shared" si="1"/>
        <v>65288</v>
      </c>
      <c r="P20" s="13">
        <f t="shared" si="2"/>
        <v>47007.360000000001</v>
      </c>
      <c r="Q20" s="5">
        <v>-0.182</v>
      </c>
      <c r="R20" s="7">
        <f t="shared" si="3"/>
        <v>67.929486376337678</v>
      </c>
      <c r="S20" s="21">
        <f t="shared" si="4"/>
        <v>3080.9640993607363</v>
      </c>
      <c r="T20" s="21">
        <f t="shared" si="5"/>
        <v>6871.0931629120832</v>
      </c>
      <c r="U20" s="24">
        <f t="shared" si="6"/>
        <v>-4.4945054945054945</v>
      </c>
      <c r="V20" s="19">
        <f t="shared" si="7"/>
        <v>1161.0355688728971</v>
      </c>
      <c r="W20">
        <f>VLOOKUP(Losses!D20,'Luskin Retialers Data'!$A$2:$CU$214,90,0)</f>
        <v>12863</v>
      </c>
      <c r="X20">
        <f t="shared" si="8"/>
        <v>9647.25</v>
      </c>
    </row>
    <row r="21" spans="1:24">
      <c r="A21" s="3" t="s">
        <v>767</v>
      </c>
      <c r="B21" s="5" t="s">
        <v>768</v>
      </c>
      <c r="D21" t="s">
        <v>306</v>
      </c>
      <c r="E21" t="str">
        <f>VLOOKUP(D21,'Luskin Retialers Data'!$A$1:$BV$214,74,0)</f>
        <v>CAL WATER SERVICE CO. - PALOS VERDES</v>
      </c>
      <c r="F21" s="9">
        <v>1145.130005</v>
      </c>
      <c r="G21" s="9">
        <v>2470.7983329888889</v>
      </c>
      <c r="H21" s="10">
        <v>18.3</v>
      </c>
      <c r="I21" s="5">
        <v>0.17</v>
      </c>
      <c r="J21" s="5" t="s">
        <v>713</v>
      </c>
      <c r="K21" s="13">
        <f>VLOOKUP(D21,'Luskin Retialers Data'!$A$2:$CI$214,87,0)</f>
        <v>85390</v>
      </c>
      <c r="L21" s="13">
        <f t="shared" si="0"/>
        <v>61480.799999999996</v>
      </c>
      <c r="M21" s="13">
        <f>VLOOKUP(Losses!D21,'Luskin Retialers Data'!$A$2:$CU$214,88,0)</f>
        <v>48325</v>
      </c>
      <c r="N21" s="13">
        <f>VLOOKUP(Losses!D21,'Luskin Retialers Data'!$A$2:$CU$214,89,0)</f>
        <v>16963</v>
      </c>
      <c r="O21" s="13">
        <f t="shared" si="1"/>
        <v>65288</v>
      </c>
      <c r="P21" s="13">
        <f t="shared" si="2"/>
        <v>47007.360000000001</v>
      </c>
      <c r="Q21" s="5">
        <v>-0.21299999999999999</v>
      </c>
      <c r="R21" s="7">
        <f t="shared" si="3"/>
        <v>59.092867493981132</v>
      </c>
      <c r="S21" s="21">
        <f t="shared" si="4"/>
        <v>2632.917580927714</v>
      </c>
      <c r="T21" s="21">
        <f t="shared" si="5"/>
        <v>5904.3622362818005</v>
      </c>
      <c r="U21" s="24">
        <f t="shared" si="6"/>
        <v>-3.694835680751174</v>
      </c>
      <c r="V21" s="19">
        <f t="shared" si="7"/>
        <v>1018.5181111304091</v>
      </c>
      <c r="W21">
        <f>VLOOKUP(Losses!D21,'Luskin Retialers Data'!$A$2:$CU$214,90,0)</f>
        <v>12863</v>
      </c>
      <c r="X21">
        <f t="shared" si="8"/>
        <v>9647.25</v>
      </c>
    </row>
    <row r="22" spans="1:24">
      <c r="A22" s="3" t="s">
        <v>769</v>
      </c>
      <c r="B22" s="5" t="s">
        <v>770</v>
      </c>
      <c r="D22" t="s">
        <v>291</v>
      </c>
      <c r="E22" t="str">
        <f>VLOOKUP(D22,'Luskin Retialers Data'!$A$1:$BV$214,74,0)</f>
        <v>CITY OF DOWNEY</v>
      </c>
      <c r="F22" s="9">
        <v>498.76001000000002</v>
      </c>
      <c r="G22" s="9">
        <v>1076.1532715837989</v>
      </c>
      <c r="H22" s="10">
        <v>21.3</v>
      </c>
      <c r="I22" s="5">
        <v>0.26</v>
      </c>
      <c r="J22" s="5" t="s">
        <v>709</v>
      </c>
      <c r="K22" s="13">
        <f>VLOOKUP(D22,'Luskin Retialers Data'!$A$2:$CI$214,87,0)</f>
        <v>16951</v>
      </c>
      <c r="L22" s="13">
        <f t="shared" si="0"/>
        <v>12204.72</v>
      </c>
      <c r="M22" s="13">
        <f>VLOOKUP(Losses!D22,'Luskin Retialers Data'!$A$2:$CU$214,88,0)</f>
        <v>11741</v>
      </c>
      <c r="N22" s="13">
        <f>VLOOKUP(Losses!D22,'Luskin Retialers Data'!$A$2:$CU$214,89,0)</f>
        <v>1819</v>
      </c>
      <c r="O22" s="13">
        <f t="shared" si="1"/>
        <v>13560</v>
      </c>
      <c r="P22" s="13">
        <f t="shared" si="2"/>
        <v>9763.1999999999989</v>
      </c>
      <c r="Q22" s="5">
        <v>-0.2</v>
      </c>
      <c r="R22" s="7">
        <f t="shared" si="3"/>
        <v>53.786522845650033</v>
      </c>
      <c r="S22" s="21">
        <f t="shared" si="4"/>
        <v>1122.4509634839656</v>
      </c>
      <c r="T22" s="21">
        <f t="shared" si="5"/>
        <v>2645.2926248664758</v>
      </c>
      <c r="U22" s="24">
        <f t="shared" si="6"/>
        <v>-4</v>
      </c>
      <c r="V22" s="19">
        <f t="shared" si="7"/>
        <v>471.23965006978096</v>
      </c>
      <c r="W22">
        <f>VLOOKUP(Losses!D22,'Luskin Retialers Data'!$A$2:$CU$214,90,0)</f>
        <v>964</v>
      </c>
      <c r="X22">
        <f t="shared" si="8"/>
        <v>723</v>
      </c>
    </row>
    <row r="23" spans="1:24">
      <c r="A23" s="3" t="s">
        <v>771</v>
      </c>
      <c r="B23" s="5" t="s">
        <v>772</v>
      </c>
      <c r="D23" t="s">
        <v>211</v>
      </c>
      <c r="E23" t="str">
        <f>VLOOKUP(D23,'Luskin Retialers Data'!$A$1:$BV$214,74,0)</f>
        <v>GOLDEN STATE WATER CO. - METROPOLITAN</v>
      </c>
      <c r="F23" s="9">
        <v>1170.910034</v>
      </c>
      <c r="G23" s="9">
        <v>2526.4228056683955</v>
      </c>
      <c r="H23" s="10">
        <v>17.739999999999998</v>
      </c>
      <c r="I23" s="5">
        <v>0.18</v>
      </c>
      <c r="J23" s="5" t="s">
        <v>716</v>
      </c>
      <c r="K23" s="13">
        <f>VLOOKUP(D23,'Luskin Retialers Data'!$A$2:$CI$214,87,0)</f>
        <v>84384</v>
      </c>
      <c r="L23" s="13">
        <f t="shared" si="0"/>
        <v>60756.479999999996</v>
      </c>
      <c r="M23" s="13">
        <f>VLOOKUP(Losses!D23,'Luskin Retialers Data'!$A$2:$CU$214,88,0)</f>
        <v>55687</v>
      </c>
      <c r="N23" s="13">
        <f>VLOOKUP(Losses!D23,'Luskin Retialers Data'!$A$2:$CU$214,89,0)</f>
        <v>11252</v>
      </c>
      <c r="O23" s="13">
        <f t="shared" si="1"/>
        <v>66939</v>
      </c>
      <c r="P23" s="13">
        <f t="shared" si="2"/>
        <v>48196.08</v>
      </c>
      <c r="Q23" s="5">
        <v>-0.151</v>
      </c>
      <c r="R23" s="7">
        <f t="shared" si="3"/>
        <v>80.651874518404455</v>
      </c>
      <c r="S23" s="21">
        <f t="shared" si="4"/>
        <v>4269.9780456128583</v>
      </c>
      <c r="T23" s="21">
        <f t="shared" si="5"/>
        <v>9436.5780104602727</v>
      </c>
      <c r="U23" s="24">
        <f t="shared" si="6"/>
        <v>-5.6225165562913908</v>
      </c>
      <c r="V23" s="19">
        <f t="shared" si="7"/>
        <v>1544.8066749788441</v>
      </c>
      <c r="W23">
        <f>VLOOKUP(Losses!D23,'Luskin Retialers Data'!$A$2:$CU$214,90,0)</f>
        <v>3295</v>
      </c>
      <c r="X23">
        <f t="shared" si="8"/>
        <v>2471.25</v>
      </c>
    </row>
    <row r="24" spans="1:24">
      <c r="A24" s="3" t="s">
        <v>773</v>
      </c>
      <c r="B24" s="5" t="s">
        <v>774</v>
      </c>
      <c r="D24" t="s">
        <v>239</v>
      </c>
      <c r="E24" t="str">
        <f>VLOOKUP(D24,'Luskin Retialers Data'!$A$1:$BV$214,74,0)</f>
        <v>GOLDEN STATE WATER CO. - REGION 3</v>
      </c>
      <c r="F24" s="9">
        <v>1170.910034</v>
      </c>
      <c r="G24" s="9">
        <v>2526.4228056683955</v>
      </c>
      <c r="H24" s="10">
        <v>17.739999999999998</v>
      </c>
      <c r="I24" s="5">
        <v>0.18</v>
      </c>
      <c r="J24" s="5" t="s">
        <v>713</v>
      </c>
      <c r="K24" s="13">
        <f>VLOOKUP(D24,'Luskin Retialers Data'!$A$2:$CI$214,87,0)</f>
        <v>84384</v>
      </c>
      <c r="L24" s="13">
        <f t="shared" si="0"/>
        <v>60756.479999999996</v>
      </c>
      <c r="M24" s="13">
        <f>VLOOKUP(Losses!D24,'Luskin Retialers Data'!$A$2:$CU$214,88,0)</f>
        <v>0</v>
      </c>
      <c r="N24" s="13">
        <f>VLOOKUP(Losses!D24,'Luskin Retialers Data'!$A$2:$CU$214,89,0)</f>
        <v>0</v>
      </c>
      <c r="O24" s="13">
        <f t="shared" si="1"/>
        <v>0</v>
      </c>
      <c r="P24" s="13">
        <f t="shared" si="2"/>
        <v>0</v>
      </c>
      <c r="Q24" s="5">
        <v>-0.21299999999999999</v>
      </c>
      <c r="R24" s="7" t="e">
        <f t="shared" si="3"/>
        <v>#NUM!</v>
      </c>
      <c r="S24" s="21">
        <f t="shared" si="4"/>
        <v>2696.5367655354262</v>
      </c>
      <c r="T24" s="21">
        <f t="shared" si="5"/>
        <v>6041.6306464959316</v>
      </c>
      <c r="U24" s="24">
        <f t="shared" si="6"/>
        <v>-3.694835680751174</v>
      </c>
      <c r="V24" s="19" t="e">
        <f t="shared" si="7"/>
        <v>#NUM!</v>
      </c>
      <c r="W24">
        <f>VLOOKUP(Losses!D24,'Luskin Retialers Data'!$A$2:$CU$214,90,0)</f>
        <v>0</v>
      </c>
      <c r="X24">
        <f t="shared" si="8"/>
        <v>0</v>
      </c>
    </row>
    <row r="25" spans="1:24">
      <c r="A25" s="3" t="s">
        <v>784</v>
      </c>
      <c r="B25" s="5">
        <v>-0.17799999999999999</v>
      </c>
      <c r="D25" t="s">
        <v>175</v>
      </c>
      <c r="E25" t="str">
        <f>VLOOKUP(D25,'Luskin Retialers Data'!$A$1:$BV$214,74,0)</f>
        <v>CITY OF VERNON</v>
      </c>
      <c r="F25" s="9">
        <v>479.29998799999998</v>
      </c>
      <c r="G25" s="9">
        <v>1034.1652093484308</v>
      </c>
      <c r="H25" s="10">
        <v>7.38</v>
      </c>
      <c r="I25" s="5">
        <v>0.18</v>
      </c>
      <c r="J25" s="5" t="s">
        <v>713</v>
      </c>
      <c r="K25" s="13">
        <f>VLOOKUP(D25,'Luskin Retialers Data'!$A$2:$CI$214,87,0)</f>
        <v>8897</v>
      </c>
      <c r="L25" s="13">
        <f t="shared" si="0"/>
        <v>6405.84</v>
      </c>
      <c r="M25" s="13">
        <f>VLOOKUP(Losses!D25,'Luskin Retialers Data'!$A$2:$CU$214,88,0)</f>
        <v>7</v>
      </c>
      <c r="N25" s="13">
        <f>VLOOKUP(Losses!D25,'Luskin Retialers Data'!$A$2:$CU$214,89,0)</f>
        <v>5092</v>
      </c>
      <c r="O25" s="13">
        <f t="shared" si="1"/>
        <v>5099</v>
      </c>
      <c r="P25" s="13">
        <f t="shared" si="2"/>
        <v>3671.2799999999997</v>
      </c>
      <c r="Q25" s="5">
        <v>-0.21299999999999999</v>
      </c>
      <c r="R25" s="7">
        <f t="shared" si="3"/>
        <v>46.251198610965481</v>
      </c>
      <c r="S25" s="21">
        <f t="shared" si="4"/>
        <v>989.80217679532575</v>
      </c>
      <c r="T25" s="21">
        <f t="shared" si="5"/>
        <v>2359.0819766499094</v>
      </c>
      <c r="U25" s="24">
        <f t="shared" si="6"/>
        <v>-3.694835680751174</v>
      </c>
      <c r="V25" s="19">
        <f t="shared" si="7"/>
        <v>426.30593584226875</v>
      </c>
      <c r="W25">
        <f>VLOOKUP(Losses!D25,'Luskin Retialers Data'!$A$2:$CU$214,90,0)</f>
        <v>2154</v>
      </c>
      <c r="X25">
        <f t="shared" si="8"/>
        <v>1615.5</v>
      </c>
    </row>
    <row r="26" spans="1:24">
      <c r="A26" s="3" t="s">
        <v>775</v>
      </c>
      <c r="B26" s="5" t="s">
        <v>776</v>
      </c>
      <c r="D26" t="s">
        <v>521</v>
      </c>
      <c r="E26" t="str">
        <f>VLOOKUP(D26,'Luskin Retialers Data'!$A$1:$BV$214,74,0)</f>
        <v>CITY OF INGLEWOOD</v>
      </c>
      <c r="F26" s="9">
        <v>0</v>
      </c>
      <c r="G26" s="9">
        <v>0</v>
      </c>
      <c r="I26" s="5">
        <v>0</v>
      </c>
      <c r="J26" s="5" t="s">
        <v>713</v>
      </c>
      <c r="K26" s="13">
        <f>VLOOKUP(D26,'Luskin Retialers Data'!$A$2:$CI$214,87,0)</f>
        <v>10857</v>
      </c>
      <c r="L26" s="13">
        <f t="shared" si="0"/>
        <v>7817.04</v>
      </c>
      <c r="M26" s="13">
        <f>VLOOKUP(Losses!D26,'Luskin Retialers Data'!$A$2:$CU$214,88,0)</f>
        <v>7101</v>
      </c>
      <c r="N26" s="13">
        <f>VLOOKUP(Losses!D26,'Luskin Retialers Data'!$A$2:$CU$214,89,0)</f>
        <v>2533</v>
      </c>
      <c r="O26" s="13">
        <f t="shared" si="1"/>
        <v>9634</v>
      </c>
      <c r="P26" s="13">
        <f t="shared" si="2"/>
        <v>6936.48</v>
      </c>
      <c r="Q26" s="5">
        <v>-0.21299999999999999</v>
      </c>
      <c r="R26" s="7" t="e">
        <f t="shared" si="3"/>
        <v>#NUM!</v>
      </c>
      <c r="S26" s="21">
        <f t="shared" si="4"/>
        <v>-193</v>
      </c>
      <c r="T26" s="21">
        <f t="shared" si="5"/>
        <v>-193</v>
      </c>
      <c r="U26" s="24">
        <f t="shared" si="6"/>
        <v>-3.694835680751174</v>
      </c>
      <c r="V26" s="19" t="e">
        <f t="shared" si="7"/>
        <v>#NUM!</v>
      </c>
      <c r="W26">
        <f>VLOOKUP(Losses!D26,'Luskin Retialers Data'!$A$2:$CU$214,90,0)</f>
        <v>45</v>
      </c>
      <c r="X26">
        <f t="shared" si="8"/>
        <v>33.75</v>
      </c>
    </row>
    <row r="27" spans="1:24">
      <c r="A27" s="3" t="s">
        <v>777</v>
      </c>
      <c r="B27" s="5" t="s">
        <v>778</v>
      </c>
      <c r="D27" t="s">
        <v>378</v>
      </c>
      <c r="E27" t="str">
        <f>VLOOKUP(D27,'Luskin Retialers Data'!$A$1:$BV$214,74,0)</f>
        <v>CITY OF SANTA FE SPRINGS</v>
      </c>
      <c r="F27" s="9">
        <v>752.15997300000004</v>
      </c>
      <c r="G27" s="9">
        <v>1622.9035998662596</v>
      </c>
      <c r="H27" s="10">
        <v>11.2</v>
      </c>
      <c r="I27" s="5">
        <v>0.18</v>
      </c>
      <c r="J27" s="5" t="s">
        <v>713</v>
      </c>
      <c r="K27" s="13">
        <f>VLOOKUP(D27,'Luskin Retialers Data'!$A$2:$CI$214,87,0)</f>
        <v>6722</v>
      </c>
      <c r="L27" s="13">
        <f t="shared" si="0"/>
        <v>4839.84</v>
      </c>
      <c r="M27" s="13">
        <f>VLOOKUP(Losses!D27,'Luskin Retialers Data'!$A$2:$CU$214,88,0)</f>
        <v>1457</v>
      </c>
      <c r="N27" s="13">
        <f>VLOOKUP(Losses!D27,'Luskin Retialers Data'!$A$2:$CU$214,89,0)</f>
        <v>2525</v>
      </c>
      <c r="O27" s="13">
        <f t="shared" si="1"/>
        <v>3982</v>
      </c>
      <c r="P27" s="13">
        <f t="shared" si="2"/>
        <v>2867.04</v>
      </c>
      <c r="Q27" s="5">
        <v>-0.21299999999999999</v>
      </c>
      <c r="R27" s="7">
        <f t="shared" si="3"/>
        <v>45.540974780788318</v>
      </c>
      <c r="S27" s="21">
        <f t="shared" si="4"/>
        <v>1663.1578878293515</v>
      </c>
      <c r="T27" s="21">
        <f t="shared" si="5"/>
        <v>3811.9529703947792</v>
      </c>
      <c r="U27" s="24">
        <f t="shared" si="6"/>
        <v>-3.694835680751174</v>
      </c>
      <c r="V27" s="19">
        <f t="shared" si="7"/>
        <v>668.99701485672028</v>
      </c>
      <c r="W27">
        <f>VLOOKUP(Losses!D27,'Luskin Retialers Data'!$A$2:$CU$214,90,0)</f>
        <v>0</v>
      </c>
      <c r="X27">
        <f t="shared" si="8"/>
        <v>0</v>
      </c>
    </row>
    <row r="28" spans="1:24">
      <c r="A28" s="3" t="s">
        <v>779</v>
      </c>
      <c r="B28" s="5" t="s">
        <v>776</v>
      </c>
      <c r="D28" t="s">
        <v>334</v>
      </c>
      <c r="E28" t="str">
        <f>VLOOKUP(D28,'Luskin Retialers Data'!$A$1:$BV$214,74,0)</f>
        <v>CITY OF LAKEWOOD</v>
      </c>
      <c r="F28" s="9">
        <v>634.32000700000003</v>
      </c>
      <c r="G28" s="9">
        <v>1368.6453145353576</v>
      </c>
      <c r="I28" s="5">
        <v>0.13</v>
      </c>
      <c r="J28" s="5" t="s">
        <v>713</v>
      </c>
      <c r="K28" s="13">
        <f>VLOOKUP(D28,'Luskin Retialers Data'!$A$2:$CI$214,87,0)</f>
        <v>9552</v>
      </c>
      <c r="L28" s="13">
        <f t="shared" si="0"/>
        <v>6877.44</v>
      </c>
      <c r="M28" s="13">
        <f>VLOOKUP(Losses!D28,'Luskin Retialers Data'!$A$2:$CU$214,88,0)</f>
        <v>6459</v>
      </c>
      <c r="N28" s="13">
        <f>VLOOKUP(Losses!D28,'Luskin Retialers Data'!$A$2:$CU$214,89,0)</f>
        <v>1417</v>
      </c>
      <c r="O28" s="13">
        <f t="shared" si="1"/>
        <v>7876</v>
      </c>
      <c r="P28" s="13">
        <f t="shared" si="2"/>
        <v>5670.7199999999993</v>
      </c>
      <c r="Q28" s="5">
        <v>-0.21299999999999999</v>
      </c>
      <c r="R28" s="7">
        <f t="shared" si="3"/>
        <v>48.57262605713111</v>
      </c>
      <c r="S28" s="21">
        <f t="shared" si="4"/>
        <v>1372.3559437694503</v>
      </c>
      <c r="T28" s="21">
        <f t="shared" si="5"/>
        <v>3184.5019775154769</v>
      </c>
      <c r="U28" s="24">
        <f t="shared" si="6"/>
        <v>-3.694835680751174</v>
      </c>
      <c r="V28" s="19">
        <f t="shared" si="7"/>
        <v>564.18608591245811</v>
      </c>
      <c r="W28">
        <f>VLOOKUP(Losses!D28,'Luskin Retialers Data'!$A$2:$CU$214,90,0)</f>
        <v>0</v>
      </c>
      <c r="X28">
        <f t="shared" si="8"/>
        <v>0</v>
      </c>
    </row>
    <row r="29" spans="1:24">
      <c r="A29" s="3" t="s">
        <v>780</v>
      </c>
      <c r="B29" s="5" t="s">
        <v>764</v>
      </c>
      <c r="D29" t="s">
        <v>474</v>
      </c>
      <c r="E29" t="str">
        <f>VLOOKUP(D29,'Luskin Retialers Data'!$A$1:$BV$214,74,0)</f>
        <v>CITY OF PARAMOUNT</v>
      </c>
      <c r="F29" s="9">
        <v>0</v>
      </c>
      <c r="G29" s="9">
        <v>0</v>
      </c>
      <c r="I29" s="5">
        <v>0</v>
      </c>
      <c r="K29" s="13">
        <f>VLOOKUP(D29,'Luskin Retialers Data'!$A$2:$CI$214,87,0)</f>
        <v>7066</v>
      </c>
      <c r="L29" s="13">
        <f t="shared" si="0"/>
        <v>5087.5199999999995</v>
      </c>
      <c r="M29" s="13">
        <f>VLOOKUP(Losses!D29,'Luskin Retialers Data'!$A$2:$CU$214,88,0)</f>
        <v>4003</v>
      </c>
      <c r="N29" s="13">
        <f>VLOOKUP(Losses!D29,'Luskin Retialers Data'!$A$2:$CU$214,89,0)</f>
        <v>680</v>
      </c>
      <c r="O29" s="13">
        <f t="shared" si="1"/>
        <v>4683</v>
      </c>
      <c r="P29" s="13">
        <f t="shared" si="2"/>
        <v>3371.7599999999998</v>
      </c>
      <c r="R29" s="7" t="e">
        <f t="shared" si="3"/>
        <v>#NUM!</v>
      </c>
      <c r="S29" s="21" t="e">
        <f t="shared" si="4"/>
        <v>#DIV/0!</v>
      </c>
      <c r="T29" s="21" t="e">
        <f t="shared" si="5"/>
        <v>#DIV/0!</v>
      </c>
      <c r="U29" s="24" t="e">
        <f t="shared" si="6"/>
        <v>#DIV/0!</v>
      </c>
      <c r="V29" s="19" t="e">
        <f t="shared" si="7"/>
        <v>#NUM!</v>
      </c>
      <c r="W29">
        <f>VLOOKUP(Losses!D29,'Luskin Retialers Data'!$A$2:$CU$214,90,0)</f>
        <v>1101</v>
      </c>
      <c r="X29">
        <f t="shared" si="8"/>
        <v>825.75</v>
      </c>
    </row>
    <row r="30" spans="1:24">
      <c r="D30" t="s">
        <v>315</v>
      </c>
      <c r="E30" t="str">
        <f>VLOOKUP(D30,'Luskin Retialers Data'!$A$1:$BV$214,74,0)</f>
        <v>CITY OF PASADENA</v>
      </c>
      <c r="F30" s="9">
        <v>665.97997999999995</v>
      </c>
      <c r="G30" s="9">
        <v>1436.9566924307196</v>
      </c>
      <c r="H30" s="10">
        <v>17.510000000000002</v>
      </c>
      <c r="I30" s="5">
        <v>0.32</v>
      </c>
      <c r="J30" s="5" t="s">
        <v>716</v>
      </c>
      <c r="K30" s="13">
        <f>VLOOKUP(D30,'Luskin Retialers Data'!$A$2:$CI$214,87,0)</f>
        <v>38460</v>
      </c>
      <c r="L30" s="13">
        <f t="shared" si="0"/>
        <v>27691.200000000001</v>
      </c>
      <c r="M30" s="13">
        <f>VLOOKUP(Losses!D30,'Luskin Retialers Data'!$A$2:$CU$214,88,0)</f>
        <v>25613</v>
      </c>
      <c r="N30" s="13">
        <f>VLOOKUP(Losses!D30,'Luskin Retialers Data'!$A$2:$CU$214,89,0)</f>
        <v>10462</v>
      </c>
      <c r="O30" s="13">
        <f t="shared" si="1"/>
        <v>36075</v>
      </c>
      <c r="P30" s="13">
        <f t="shared" si="2"/>
        <v>25974</v>
      </c>
      <c r="Q30" s="5">
        <v>-0.19400000000000001</v>
      </c>
      <c r="R30" s="7">
        <f t="shared" si="3"/>
        <v>60.590720350451569</v>
      </c>
      <c r="S30" s="21">
        <f t="shared" si="4"/>
        <v>1624.3002021966602</v>
      </c>
      <c r="T30" s="21">
        <f t="shared" si="5"/>
        <v>3728.1113939223683</v>
      </c>
      <c r="U30" s="24">
        <f t="shared" si="6"/>
        <v>-4.1546391752577314</v>
      </c>
      <c r="V30" s="19">
        <f t="shared" si="7"/>
        <v>648.9843703929705</v>
      </c>
      <c r="W30">
        <f>VLOOKUP(Losses!D30,'Luskin Retialers Data'!$A$2:$CU$214,90,0)</f>
        <v>0</v>
      </c>
      <c r="X30">
        <f t="shared" si="8"/>
        <v>0</v>
      </c>
    </row>
    <row r="31" spans="1:24">
      <c r="D31" t="s">
        <v>180</v>
      </c>
      <c r="E31" t="str">
        <f>VLOOKUP(D31,'Luskin Retialers Data'!$A$1:$BV$214,74,0)</f>
        <v>CITY OF MANHATTAN BEACH</v>
      </c>
      <c r="F31" s="9">
        <v>1375.8000489999999</v>
      </c>
      <c r="G31" s="9">
        <v>2968.5052812804702</v>
      </c>
      <c r="H31" s="10">
        <v>40.46</v>
      </c>
      <c r="I31" s="5">
        <v>0.18</v>
      </c>
      <c r="J31" s="5" t="s">
        <v>715</v>
      </c>
      <c r="K31" s="13">
        <f>VLOOKUP(D31,'Luskin Retialers Data'!$A$2:$CI$214,87,0)</f>
        <v>7164</v>
      </c>
      <c r="L31" s="13">
        <f t="shared" si="0"/>
        <v>5158.08</v>
      </c>
      <c r="M31" s="13">
        <f>VLOOKUP(Losses!D31,'Luskin Retialers Data'!$A$2:$CU$214,88,0)</f>
        <v>3963</v>
      </c>
      <c r="N31" s="13">
        <f>VLOOKUP(Losses!D31,'Luskin Retialers Data'!$A$2:$CU$214,89,0)</f>
        <v>670</v>
      </c>
      <c r="O31" s="13">
        <f t="shared" si="1"/>
        <v>4633</v>
      </c>
      <c r="P31" s="13">
        <f t="shared" si="2"/>
        <v>3335.7599999999998</v>
      </c>
      <c r="Q31" s="5">
        <v>-0.182</v>
      </c>
      <c r="R31" s="7">
        <f t="shared" si="3"/>
        <v>53.605691164029793</v>
      </c>
      <c r="S31" s="21">
        <f t="shared" si="4"/>
        <v>3856.0815149486616</v>
      </c>
      <c r="T31" s="21">
        <f t="shared" si="5"/>
        <v>8543.531060742991</v>
      </c>
      <c r="U31" s="24">
        <f t="shared" si="6"/>
        <v>-4.4945054945054945</v>
      </c>
      <c r="V31" s="19">
        <f t="shared" si="7"/>
        <v>1435.9130147575747</v>
      </c>
      <c r="W31">
        <f>VLOOKUP(Losses!D31,'Luskin Retialers Data'!$A$2:$CU$214,90,0)</f>
        <v>393</v>
      </c>
      <c r="X31">
        <f t="shared" si="8"/>
        <v>294.75</v>
      </c>
    </row>
    <row r="32" spans="1:24">
      <c r="D32" t="s">
        <v>450</v>
      </c>
      <c r="E32" t="str">
        <f>VLOOKUP(D32,'Luskin Retialers Data'!$A$1:$BV$214,74,0)</f>
        <v>PARK WATER COMPANY</v>
      </c>
      <c r="F32" s="9">
        <v>1539.329956</v>
      </c>
      <c r="G32" s="9">
        <v>3321.3468100546888</v>
      </c>
      <c r="H32" s="10">
        <v>20.22</v>
      </c>
      <c r="I32" s="5">
        <v>0.16</v>
      </c>
      <c r="J32" s="5" t="s">
        <v>713</v>
      </c>
      <c r="K32" s="13">
        <f>VLOOKUP(D32,'Luskin Retialers Data'!$A$2:$CI$214,87,0)</f>
        <v>11239</v>
      </c>
      <c r="L32" s="13">
        <f t="shared" si="0"/>
        <v>8092.08</v>
      </c>
      <c r="M32" s="13">
        <f>VLOOKUP(Losses!D32,'Luskin Retialers Data'!$A$2:$CU$214,88,0)</f>
        <v>7760</v>
      </c>
      <c r="N32" s="13">
        <f>VLOOKUP(Losses!D32,'Luskin Retialers Data'!$A$2:$CU$214,89,0)</f>
        <v>2502</v>
      </c>
      <c r="O32" s="13">
        <f t="shared" si="1"/>
        <v>10262</v>
      </c>
      <c r="P32" s="13">
        <f t="shared" si="2"/>
        <v>7388.6399999999994</v>
      </c>
      <c r="Q32" s="5">
        <v>-0.21299999999999999</v>
      </c>
      <c r="R32" s="7">
        <f t="shared" si="3"/>
        <v>50.701558054177866</v>
      </c>
      <c r="S32" s="21">
        <f t="shared" si="4"/>
        <v>3605.7124313532281</v>
      </c>
      <c r="T32" s="21">
        <f t="shared" si="5"/>
        <v>8003.3203321108722</v>
      </c>
      <c r="U32" s="24">
        <f t="shared" si="6"/>
        <v>-3.694835680751174</v>
      </c>
      <c r="V32" s="19">
        <f t="shared" si="7"/>
        <v>1369.1331397709614</v>
      </c>
      <c r="W32">
        <f>VLOOKUP(Losses!D32,'Luskin Retialers Data'!$A$2:$CU$214,90,0)</f>
        <v>626</v>
      </c>
      <c r="X32">
        <f t="shared" si="8"/>
        <v>469.5</v>
      </c>
    </row>
    <row r="33" spans="4:24">
      <c r="D33" t="s">
        <v>452</v>
      </c>
      <c r="E33" t="str">
        <f>VLOOKUP(D33,'Luskin Retialers Data'!$A$1:$BV$214,74,0)</f>
        <v>PARK WATER COMPANY</v>
      </c>
      <c r="F33" s="9">
        <v>1502.329956</v>
      </c>
      <c r="G33" s="9">
        <v>3241.5134829028179</v>
      </c>
      <c r="H33" s="10">
        <v>20.22</v>
      </c>
      <c r="I33" s="5">
        <v>0.16</v>
      </c>
      <c r="J33" s="5" t="s">
        <v>713</v>
      </c>
      <c r="K33" s="13">
        <f>VLOOKUP(D33,'Luskin Retialers Data'!$A$2:$CI$214,87,0)</f>
        <v>11239</v>
      </c>
      <c r="L33" s="13">
        <f t="shared" si="0"/>
        <v>8092.08</v>
      </c>
      <c r="M33" s="13">
        <f>VLOOKUP(Losses!D33,'Luskin Retialers Data'!$A$2:$CU$214,88,0)</f>
        <v>7760</v>
      </c>
      <c r="N33" s="13">
        <f>VLOOKUP(Losses!D33,'Luskin Retialers Data'!$A$2:$CU$214,89,0)</f>
        <v>2502</v>
      </c>
      <c r="O33" s="13">
        <f t="shared" si="1"/>
        <v>10262</v>
      </c>
      <c r="P33" s="13">
        <f t="shared" si="2"/>
        <v>7388.6399999999994</v>
      </c>
      <c r="Q33" s="5">
        <v>-0.21299999999999999</v>
      </c>
      <c r="R33" s="7">
        <f t="shared" si="3"/>
        <v>50.677228032918762</v>
      </c>
      <c r="S33" s="21">
        <f t="shared" si="4"/>
        <v>3514.4049378478726</v>
      </c>
      <c r="T33" s="21">
        <f t="shared" si="5"/>
        <v>7806.3100348019425</v>
      </c>
      <c r="U33" s="24">
        <f t="shared" si="6"/>
        <v>-3.694835680751174</v>
      </c>
      <c r="V33" s="19">
        <f t="shared" si="7"/>
        <v>1336.2240639915442</v>
      </c>
      <c r="W33">
        <f>VLOOKUP(Losses!D33,'Luskin Retialers Data'!$A$2:$CU$214,90,0)</f>
        <v>626</v>
      </c>
      <c r="X33">
        <f t="shared" si="8"/>
        <v>469.5</v>
      </c>
    </row>
    <row r="34" spans="4:24">
      <c r="D34" t="s">
        <v>446</v>
      </c>
      <c r="E34" t="str">
        <f>VLOOKUP(D34,'Luskin Retialers Data'!$A$1:$BV$214,74,0)</f>
        <v>PARK WATER COMPANY</v>
      </c>
      <c r="F34" s="9">
        <v>1502.329956</v>
      </c>
      <c r="G34" s="9">
        <v>3241.5134829028179</v>
      </c>
      <c r="H34" s="10">
        <v>20.22</v>
      </c>
      <c r="I34" s="5">
        <v>0.16</v>
      </c>
      <c r="J34" s="5" t="s">
        <v>713</v>
      </c>
      <c r="K34" s="13">
        <f>VLOOKUP(D34,'Luskin Retialers Data'!$A$2:$CI$214,87,0)</f>
        <v>11239</v>
      </c>
      <c r="L34" s="13">
        <f t="shared" si="0"/>
        <v>8092.08</v>
      </c>
      <c r="M34" s="13">
        <f>VLOOKUP(Losses!D34,'Luskin Retialers Data'!$A$2:$CU$214,88,0)</f>
        <v>7760</v>
      </c>
      <c r="N34" s="13">
        <f>VLOOKUP(Losses!D34,'Luskin Retialers Data'!$A$2:$CU$214,89,0)</f>
        <v>2502</v>
      </c>
      <c r="O34" s="13">
        <f t="shared" si="1"/>
        <v>10262</v>
      </c>
      <c r="P34" s="13">
        <f t="shared" si="2"/>
        <v>7388.6399999999994</v>
      </c>
      <c r="Q34" s="5">
        <v>-0.21299999999999999</v>
      </c>
      <c r="R34" s="7">
        <f t="shared" si="3"/>
        <v>50.677228032918762</v>
      </c>
      <c r="S34" s="21">
        <f t="shared" si="4"/>
        <v>3514.4049378478726</v>
      </c>
      <c r="T34" s="21">
        <f t="shared" si="5"/>
        <v>7806.3100348019425</v>
      </c>
      <c r="U34" s="24">
        <f t="shared" si="6"/>
        <v>-3.694835680751174</v>
      </c>
      <c r="V34" s="19">
        <f t="shared" si="7"/>
        <v>1336.2240639915442</v>
      </c>
      <c r="W34">
        <f>VLOOKUP(Losses!D34,'Luskin Retialers Data'!$A$2:$CU$214,90,0)</f>
        <v>626</v>
      </c>
      <c r="X34">
        <f t="shared" si="8"/>
        <v>469.5</v>
      </c>
    </row>
    <row r="35" spans="4:24">
      <c r="D35" t="s">
        <v>383</v>
      </c>
      <c r="E35" t="str">
        <f>VLOOKUP(D35,'Luskin Retialers Data'!$A$1:$BV$214,74,0)</f>
        <v>CITY OF POMONA</v>
      </c>
      <c r="F35" s="9">
        <v>580.5</v>
      </c>
      <c r="G35" s="9">
        <v>1252.5201732881419</v>
      </c>
      <c r="H35" s="10">
        <v>47.31</v>
      </c>
      <c r="I35" s="5">
        <v>0.49</v>
      </c>
      <c r="J35" s="5" t="s">
        <v>722</v>
      </c>
      <c r="K35" s="13">
        <f>VLOOKUP(D35,'Luskin Retialers Data'!$A$2:$CI$214,87,0)</f>
        <v>21061</v>
      </c>
      <c r="L35" s="13">
        <f t="shared" si="0"/>
        <v>15163.92</v>
      </c>
      <c r="M35" s="13">
        <f>VLOOKUP(Losses!D35,'Luskin Retialers Data'!$A$2:$CU$214,88,0)</f>
        <v>13719</v>
      </c>
      <c r="N35" s="13">
        <f>VLOOKUP(Losses!D35,'Luskin Retialers Data'!$A$2:$CU$214,89,0)</f>
        <v>3766</v>
      </c>
      <c r="O35" s="13">
        <f t="shared" si="1"/>
        <v>17485</v>
      </c>
      <c r="P35" s="13">
        <f t="shared" si="2"/>
        <v>12589.199999999999</v>
      </c>
      <c r="Q35" s="5">
        <v>-0.17799999999999999</v>
      </c>
      <c r="R35" s="7">
        <f t="shared" si="3"/>
        <v>61.246466483708033</v>
      </c>
      <c r="S35" s="21">
        <f t="shared" si="4"/>
        <v>1563.5046209578177</v>
      </c>
      <c r="T35" s="21">
        <f t="shared" si="5"/>
        <v>3596.9353526675418</v>
      </c>
      <c r="U35" s="24">
        <f t="shared" si="6"/>
        <v>-4.617977528089888</v>
      </c>
      <c r="V35" s="19">
        <f t="shared" si="7"/>
        <v>621.30093187973694</v>
      </c>
      <c r="W35">
        <f>VLOOKUP(Losses!D35,'Luskin Retialers Data'!$A$2:$CU$214,90,0)</f>
        <v>0</v>
      </c>
      <c r="X35">
        <f t="shared" si="8"/>
        <v>0</v>
      </c>
    </row>
    <row r="36" spans="4:24">
      <c r="D36" t="s">
        <v>106</v>
      </c>
      <c r="E36" t="str">
        <f>VLOOKUP(D36,'Luskin Retialers Data'!$A$1:$BV$214,74,0)</f>
        <v>CITY OF SANTA MONICA</v>
      </c>
      <c r="F36" s="9">
        <v>705</v>
      </c>
      <c r="G36" s="9">
        <v>1521.1485308667354</v>
      </c>
      <c r="I36" s="5">
        <v>0</v>
      </c>
      <c r="J36" s="5" t="s">
        <v>714</v>
      </c>
      <c r="K36" s="13">
        <f>VLOOKUP(D36,'Luskin Retialers Data'!$A$2:$CI$214,87,0)</f>
        <v>13855</v>
      </c>
      <c r="L36" s="13">
        <f t="shared" si="0"/>
        <v>9975.6</v>
      </c>
      <c r="M36" s="13">
        <f>VLOOKUP(Losses!D36,'Luskin Retialers Data'!$A$2:$CU$214,88,0)</f>
        <v>8603</v>
      </c>
      <c r="N36" s="13">
        <f>VLOOKUP(Losses!D36,'Luskin Retialers Data'!$A$2:$CU$214,89,0)</f>
        <v>3374</v>
      </c>
      <c r="O36" s="13">
        <f t="shared" si="1"/>
        <v>11977</v>
      </c>
      <c r="P36" s="13">
        <f t="shared" si="2"/>
        <v>8623.44</v>
      </c>
      <c r="Q36" s="5">
        <v>-0.184</v>
      </c>
      <c r="R36" s="7">
        <f t="shared" si="3"/>
        <v>57.594846840570455</v>
      </c>
      <c r="S36" s="21">
        <f t="shared" si="4"/>
        <v>1854.3213136417894</v>
      </c>
      <c r="T36" s="21">
        <f t="shared" si="5"/>
        <v>4224.4181680260472</v>
      </c>
      <c r="U36" s="24">
        <f t="shared" si="6"/>
        <v>-4.4347826086956523</v>
      </c>
      <c r="V36" s="19">
        <f t="shared" si="7"/>
        <v>726.93537822570079</v>
      </c>
      <c r="W36">
        <f>VLOOKUP(Losses!D36,'Luskin Retialers Data'!$A$2:$CU$214,90,0)</f>
        <v>0</v>
      </c>
      <c r="X36">
        <f t="shared" si="8"/>
        <v>0</v>
      </c>
    </row>
    <row r="37" spans="4:24">
      <c r="D37" t="s">
        <v>152</v>
      </c>
      <c r="E37" t="str">
        <f>VLOOKUP(D37,'Luskin Retialers Data'!$A$1:$BV$214,74,0)</f>
        <v>ROWLAND CWD</v>
      </c>
      <c r="F37" s="9">
        <v>894.47997999999995</v>
      </c>
      <c r="G37" s="9">
        <v>1929.9814290307893</v>
      </c>
      <c r="H37" s="10">
        <v>24.96</v>
      </c>
      <c r="I37" s="5">
        <v>0.33</v>
      </c>
      <c r="J37" s="5" t="s">
        <v>718</v>
      </c>
      <c r="K37" s="13">
        <f>VLOOKUP(D37,'Luskin Retialers Data'!$A$2:$CI$214,87,0)</f>
        <v>11513</v>
      </c>
      <c r="L37" s="13">
        <f t="shared" si="0"/>
        <v>8289.36</v>
      </c>
      <c r="M37" s="13">
        <f>VLOOKUP(Losses!D37,'Luskin Retialers Data'!$A$2:$CU$214,88,0)</f>
        <v>8195</v>
      </c>
      <c r="N37" s="13">
        <f>VLOOKUP(Losses!D37,'Luskin Retialers Data'!$A$2:$CU$214,89,0)</f>
        <v>5023</v>
      </c>
      <c r="O37" s="13">
        <f t="shared" si="1"/>
        <v>13218</v>
      </c>
      <c r="P37" s="13">
        <f t="shared" si="2"/>
        <v>9516.9599999999991</v>
      </c>
      <c r="Q37" s="5">
        <v>-0.17799999999999999</v>
      </c>
      <c r="R37" s="7">
        <f t="shared" si="3"/>
        <v>60.107112274459524</v>
      </c>
      <c r="S37" s="21">
        <f t="shared" si="4"/>
        <v>2513.5602381124136</v>
      </c>
      <c r="T37" s="21">
        <f t="shared" si="5"/>
        <v>5646.8299714993173</v>
      </c>
      <c r="U37" s="24">
        <f t="shared" si="6"/>
        <v>-4.617977528089888</v>
      </c>
      <c r="V37" s="19">
        <f t="shared" si="7"/>
        <v>957.3492594690249</v>
      </c>
      <c r="W37">
        <f>VLOOKUP(Losses!D37,'Luskin Retialers Data'!$A$2:$CU$214,90,0)</f>
        <v>0</v>
      </c>
      <c r="X37">
        <f t="shared" si="8"/>
        <v>0</v>
      </c>
    </row>
    <row r="38" spans="4:24">
      <c r="D38" t="s">
        <v>307</v>
      </c>
      <c r="E38" t="str">
        <f>VLOOKUP(D38,'Luskin Retialers Data'!$A$1:$BV$214,74,0)</f>
        <v>CITY OF AZUSA</v>
      </c>
      <c r="F38" s="9">
        <v>502.66000400000001</v>
      </c>
      <c r="G38" s="9">
        <v>1084.5681228511589</v>
      </c>
      <c r="H38" s="10">
        <v>17.03</v>
      </c>
      <c r="I38" s="5">
        <v>0.41</v>
      </c>
      <c r="J38" s="5" t="s">
        <v>709</v>
      </c>
      <c r="K38" s="13">
        <f>VLOOKUP(D38,'Luskin Retialers Data'!$A$2:$CI$214,87,0)</f>
        <v>21546</v>
      </c>
      <c r="L38" s="13">
        <f t="shared" si="0"/>
        <v>15513.119999999999</v>
      </c>
      <c r="M38" s="13">
        <f>VLOOKUP(Losses!D38,'Luskin Retialers Data'!$A$2:$CU$214,88,0)</f>
        <v>9673</v>
      </c>
      <c r="N38" s="13">
        <f>VLOOKUP(Losses!D38,'Luskin Retialers Data'!$A$2:$CU$214,89,0)</f>
        <v>4227</v>
      </c>
      <c r="O38" s="13">
        <f t="shared" si="1"/>
        <v>13900</v>
      </c>
      <c r="P38" s="13">
        <f t="shared" si="2"/>
        <v>10008</v>
      </c>
      <c r="Q38" s="5">
        <v>-0.2</v>
      </c>
      <c r="R38" s="7">
        <f t="shared" si="3"/>
        <v>53.918134600763956</v>
      </c>
      <c r="S38" s="21">
        <f t="shared" si="4"/>
        <v>1132.7369743148693</v>
      </c>
      <c r="T38" s="21">
        <f t="shared" si="5"/>
        <v>2667.4863131840757</v>
      </c>
      <c r="U38" s="24">
        <f t="shared" si="6"/>
        <v>-4</v>
      </c>
      <c r="V38" s="19">
        <f t="shared" si="7"/>
        <v>474.92445192034734</v>
      </c>
      <c r="W38">
        <f>VLOOKUP(Losses!D38,'Luskin Retialers Data'!$A$2:$CU$214,90,0)</f>
        <v>1921</v>
      </c>
      <c r="X38">
        <f t="shared" si="8"/>
        <v>1440.75</v>
      </c>
    </row>
    <row r="39" spans="4:24">
      <c r="D39" t="s">
        <v>241</v>
      </c>
      <c r="E39" t="str">
        <f>VLOOKUP(D39,'Luskin Retialers Data'!$A$1:$BV$214,74,0)</f>
        <v>CAL-AM WATER CO. - DUARTE</v>
      </c>
      <c r="F39" s="9">
        <v>743.89001499999995</v>
      </c>
      <c r="G39" s="9">
        <v>1605.0598630406853</v>
      </c>
      <c r="H39" s="10">
        <v>8.5500000000000007</v>
      </c>
      <c r="I39" s="5">
        <v>0.14000000000000001</v>
      </c>
      <c r="J39" s="5" t="s">
        <v>709</v>
      </c>
      <c r="K39" s="13">
        <f>VLOOKUP(D39,'Luskin Retialers Data'!$A$2:$CI$214,87,0)</f>
        <v>20312</v>
      </c>
      <c r="L39" s="13">
        <f t="shared" si="0"/>
        <v>14624.64</v>
      </c>
      <c r="M39" s="13">
        <f>VLOOKUP(Losses!D39,'Luskin Retialers Data'!$A$2:$CU$214,88,0)</f>
        <v>14519</v>
      </c>
      <c r="N39" s="13">
        <f>VLOOKUP(Losses!D39,'Luskin Retialers Data'!$A$2:$CU$214,89,0)</f>
        <v>2888</v>
      </c>
      <c r="O39" s="13">
        <f t="shared" si="1"/>
        <v>17407</v>
      </c>
      <c r="P39" s="13">
        <f t="shared" si="2"/>
        <v>12533.039999999999</v>
      </c>
      <c r="Q39" s="5">
        <v>-0.2</v>
      </c>
      <c r="R39" s="7">
        <f t="shared" si="3"/>
        <v>55.435031710367724</v>
      </c>
      <c r="S39" s="21">
        <f t="shared" si="4"/>
        <v>1768.9673136141198</v>
      </c>
      <c r="T39" s="21">
        <f t="shared" si="5"/>
        <v>4040.253470514429</v>
      </c>
      <c r="U39" s="24">
        <f t="shared" si="6"/>
        <v>-4</v>
      </c>
      <c r="V39" s="19">
        <f t="shared" si="7"/>
        <v>702.84397973085925</v>
      </c>
      <c r="W39">
        <f>VLOOKUP(Losses!D39,'Luskin Retialers Data'!$A$2:$CU$214,90,0)</f>
        <v>0</v>
      </c>
      <c r="X39">
        <f t="shared" si="8"/>
        <v>0</v>
      </c>
    </row>
    <row r="40" spans="4:24">
      <c r="D40" t="s">
        <v>127</v>
      </c>
      <c r="E40" t="str">
        <f>VLOOKUP(D40,'Luskin Retialers Data'!$A$1:$BV$214,74,0)</f>
        <v>CAL-AM WATER CO. - BALDWIN HILLS</v>
      </c>
      <c r="F40" s="9">
        <v>914.90997300000004</v>
      </c>
      <c r="G40" s="9">
        <v>1974.0623564599637</v>
      </c>
      <c r="H40" s="10">
        <v>8.5500000000000007</v>
      </c>
      <c r="I40" s="5">
        <v>0.11</v>
      </c>
      <c r="J40" s="5" t="s">
        <v>713</v>
      </c>
      <c r="K40" s="13">
        <f>VLOOKUP(D40,'Luskin Retialers Data'!$A$2:$CI$214,87,0)</f>
        <v>20312</v>
      </c>
      <c r="L40" s="13">
        <f t="shared" si="0"/>
        <v>14624.64</v>
      </c>
      <c r="M40" s="13">
        <f>VLOOKUP(Losses!D40,'Luskin Retialers Data'!$A$2:$CU$214,88,0)</f>
        <v>14519</v>
      </c>
      <c r="N40" s="13">
        <f>VLOOKUP(Losses!D40,'Luskin Retialers Data'!$A$2:$CU$214,89,0)</f>
        <v>2888</v>
      </c>
      <c r="O40" s="13">
        <f t="shared" si="1"/>
        <v>17407</v>
      </c>
      <c r="P40" s="13">
        <f t="shared" si="2"/>
        <v>12533.039999999999</v>
      </c>
      <c r="Q40" s="5">
        <v>-0.21299999999999999</v>
      </c>
      <c r="R40" s="7">
        <f t="shared" si="3"/>
        <v>52.662148220283669</v>
      </c>
      <c r="S40" s="21">
        <f t="shared" si="4"/>
        <v>2064.7874707481797</v>
      </c>
      <c r="T40" s="21">
        <f t="shared" si="5"/>
        <v>4678.532048422574</v>
      </c>
      <c r="U40" s="24">
        <f t="shared" si="6"/>
        <v>-3.694835680751174</v>
      </c>
      <c r="V40" s="19">
        <f t="shared" si="7"/>
        <v>813.75247656211229</v>
      </c>
      <c r="W40">
        <f>VLOOKUP(Losses!D40,'Luskin Retialers Data'!$A$2:$CU$214,90,0)</f>
        <v>0</v>
      </c>
      <c r="X40">
        <f t="shared" si="8"/>
        <v>0</v>
      </c>
    </row>
    <row r="41" spans="4:24">
      <c r="D41" t="s">
        <v>242</v>
      </c>
      <c r="E41" t="str">
        <f>VLOOKUP(D41,'Luskin Retialers Data'!$A$1:$BV$214,74,0)</f>
        <v>CAL-AM WATER CO. - SAN MARINO</v>
      </c>
      <c r="F41" s="9">
        <v>650.88000499999998</v>
      </c>
      <c r="G41" s="9">
        <v>1404.3761182642315</v>
      </c>
      <c r="H41" s="10">
        <v>8.5500000000000007</v>
      </c>
      <c r="I41" s="5">
        <v>0.16</v>
      </c>
      <c r="J41" s="5" t="s">
        <v>709</v>
      </c>
      <c r="K41" s="13">
        <f>VLOOKUP(D41,'Luskin Retialers Data'!$A$2:$CI$214,87,0)</f>
        <v>20312</v>
      </c>
      <c r="L41" s="13">
        <f t="shared" si="0"/>
        <v>14624.64</v>
      </c>
      <c r="M41" s="13">
        <f>VLOOKUP(Losses!D41,'Luskin Retialers Data'!$A$2:$CU$214,88,0)</f>
        <v>14519</v>
      </c>
      <c r="N41" s="13">
        <f>VLOOKUP(Losses!D41,'Luskin Retialers Data'!$A$2:$CU$214,89,0)</f>
        <v>2888</v>
      </c>
      <c r="O41" s="13">
        <f t="shared" si="1"/>
        <v>17407</v>
      </c>
      <c r="P41" s="13">
        <f t="shared" si="2"/>
        <v>12533.039999999999</v>
      </c>
      <c r="Q41" s="5">
        <v>-0.2</v>
      </c>
      <c r="R41" s="7">
        <f t="shared" si="3"/>
        <v>55.301463816865585</v>
      </c>
      <c r="S41" s="21">
        <f t="shared" si="4"/>
        <v>1523.6587387182431</v>
      </c>
      <c r="T41" s="21">
        <f t="shared" si="5"/>
        <v>3510.9615863841104</v>
      </c>
      <c r="U41" s="24">
        <f t="shared" si="6"/>
        <v>-4</v>
      </c>
      <c r="V41" s="19">
        <f t="shared" si="7"/>
        <v>614.96603505484904</v>
      </c>
      <c r="W41">
        <f>VLOOKUP(Losses!D41,'Luskin Retialers Data'!$A$2:$CU$214,90,0)</f>
        <v>0</v>
      </c>
      <c r="X41">
        <f t="shared" si="8"/>
        <v>0</v>
      </c>
    </row>
    <row r="42" spans="4:24">
      <c r="D42" t="s">
        <v>560</v>
      </c>
      <c r="E42" t="str">
        <f>VLOOKUP(D42,'Luskin Retialers Data'!$A$1:$BV$214,74,0)</f>
        <v>CITY OF SOUTH GATE</v>
      </c>
      <c r="F42" s="9">
        <v>0</v>
      </c>
      <c r="G42" s="9">
        <v>0</v>
      </c>
      <c r="I42" s="5">
        <v>0</v>
      </c>
      <c r="J42" s="5" t="s">
        <v>713</v>
      </c>
      <c r="K42" s="13">
        <f>VLOOKUP(D42,'Luskin Retialers Data'!$A$2:$CI$214,87,0)</f>
        <v>8516</v>
      </c>
      <c r="L42" s="13">
        <f t="shared" si="0"/>
        <v>6131.5199999999995</v>
      </c>
      <c r="M42" s="13">
        <f>VLOOKUP(Losses!D42,'Luskin Retialers Data'!$A$2:$CU$214,88,0)</f>
        <v>8050</v>
      </c>
      <c r="N42" s="13">
        <f>VLOOKUP(Losses!D42,'Luskin Retialers Data'!$A$2:$CU$214,89,0)</f>
        <v>1010</v>
      </c>
      <c r="O42" s="13">
        <f t="shared" si="1"/>
        <v>9060</v>
      </c>
      <c r="P42" s="13">
        <f t="shared" si="2"/>
        <v>6523.2</v>
      </c>
      <c r="Q42" s="5">
        <v>-0.1</v>
      </c>
      <c r="R42" s="7" t="e">
        <f t="shared" si="3"/>
        <v>#NUM!</v>
      </c>
      <c r="S42" s="21">
        <f t="shared" si="4"/>
        <v>-193</v>
      </c>
      <c r="T42" s="21">
        <f t="shared" si="5"/>
        <v>-193</v>
      </c>
      <c r="U42" s="24">
        <f t="shared" si="6"/>
        <v>-9</v>
      </c>
      <c r="V42" s="19" t="e">
        <f t="shared" si="7"/>
        <v>#NUM!</v>
      </c>
      <c r="W42">
        <f>VLOOKUP(Losses!D42,'Luskin Retialers Data'!$A$2:$CU$214,90,0)</f>
        <v>1585</v>
      </c>
      <c r="X42">
        <f t="shared" si="8"/>
        <v>1188.75</v>
      </c>
    </row>
    <row r="43" spans="4:24">
      <c r="D43" t="s">
        <v>323</v>
      </c>
      <c r="E43" t="str">
        <f>VLOOKUP(D43,'Luskin Retialers Data'!$A$1:$BV$214,74,0)</f>
        <v>CITY OF ARCADIA</v>
      </c>
      <c r="F43" s="9">
        <v>371.70001200000002</v>
      </c>
      <c r="G43" s="9">
        <v>802.00131514460679</v>
      </c>
      <c r="H43" s="10">
        <v>11.55</v>
      </c>
      <c r="I43" s="5">
        <v>0.19</v>
      </c>
      <c r="J43" s="5" t="s">
        <v>709</v>
      </c>
      <c r="K43" s="13">
        <f>VLOOKUP(D43,'Luskin Retialers Data'!$A$2:$CI$214,87,0)</f>
        <v>15798</v>
      </c>
      <c r="L43" s="13">
        <f t="shared" si="0"/>
        <v>11374.56</v>
      </c>
      <c r="M43" s="13">
        <f>VLOOKUP(Losses!D43,'Luskin Retialers Data'!$A$2:$CU$214,88,0)</f>
        <v>10489</v>
      </c>
      <c r="N43" s="13">
        <f>VLOOKUP(Losses!D43,'Luskin Retialers Data'!$A$2:$CU$214,89,0)</f>
        <v>1993</v>
      </c>
      <c r="O43" s="13">
        <f t="shared" si="1"/>
        <v>12482</v>
      </c>
      <c r="P43" s="13">
        <f t="shared" si="2"/>
        <v>8987.0399999999991</v>
      </c>
      <c r="Q43" s="5">
        <v>-0.2</v>
      </c>
      <c r="R43" s="7">
        <f t="shared" si="3"/>
        <v>53.078301537057243</v>
      </c>
      <c r="S43" s="21">
        <f t="shared" si="4"/>
        <v>787.33749520616448</v>
      </c>
      <c r="T43" s="21">
        <f t="shared" si="5"/>
        <v>1922.2325398389107</v>
      </c>
      <c r="U43" s="24">
        <f t="shared" si="6"/>
        <v>-4</v>
      </c>
      <c r="V43" s="19">
        <f t="shared" si="7"/>
        <v>351.19051261911318</v>
      </c>
      <c r="W43">
        <f>VLOOKUP(Losses!D43,'Luskin Retialers Data'!$A$2:$CU$214,90,0)</f>
        <v>0</v>
      </c>
      <c r="X43">
        <f t="shared" si="8"/>
        <v>0</v>
      </c>
    </row>
    <row r="44" spans="4:24">
      <c r="D44" t="s">
        <v>367</v>
      </c>
      <c r="E44" t="str">
        <f>VLOOKUP(D44,'Luskin Retialers Data'!$A$1:$BV$214,74,0)</f>
        <v>BELLFLOWER-SOMERSET MUTUAL WATER COMPANY</v>
      </c>
      <c r="F44" s="9">
        <v>438</v>
      </c>
      <c r="G44" s="9">
        <v>945.05398087890785</v>
      </c>
      <c r="H44" s="10">
        <v>25.75</v>
      </c>
      <c r="I44" s="5">
        <v>0.35</v>
      </c>
      <c r="J44" s="5" t="s">
        <v>713</v>
      </c>
      <c r="K44" s="13">
        <f>VLOOKUP(D44,'Luskin Retialers Data'!$A$2:$CI$214,87,0)</f>
        <v>5368</v>
      </c>
      <c r="L44" s="13">
        <f t="shared" si="0"/>
        <v>3864.96</v>
      </c>
      <c r="M44" s="13">
        <f>VLOOKUP(Losses!D44,'Luskin Retialers Data'!$A$2:$CU$214,88,0)</f>
        <v>4026</v>
      </c>
      <c r="N44" s="13">
        <f>VLOOKUP(Losses!D44,'Luskin Retialers Data'!$A$2:$CU$214,89,0)</f>
        <v>1342</v>
      </c>
      <c r="O44" s="13">
        <f t="shared" si="1"/>
        <v>5368</v>
      </c>
      <c r="P44" s="13">
        <f t="shared" si="2"/>
        <v>3864.96</v>
      </c>
      <c r="Q44" s="5">
        <v>-0.21299999999999999</v>
      </c>
      <c r="R44" s="7">
        <f t="shared" si="3"/>
        <v>46.402456838317846</v>
      </c>
      <c r="S44" s="21">
        <f t="shared" si="4"/>
        <v>887.88330149583203</v>
      </c>
      <c r="T44" s="21">
        <f t="shared" si="5"/>
        <v>2139.1759519273355</v>
      </c>
      <c r="U44" s="24">
        <f t="shared" si="6"/>
        <v>-3.694835680751174</v>
      </c>
      <c r="V44" s="19">
        <f t="shared" si="7"/>
        <v>389.57230246981499</v>
      </c>
      <c r="W44">
        <f>VLOOKUP(Losses!D44,'Luskin Retialers Data'!$A$2:$CU$214,90,0)</f>
        <v>0</v>
      </c>
      <c r="X44">
        <f t="shared" si="8"/>
        <v>0</v>
      </c>
    </row>
    <row r="45" spans="4:24">
      <c r="D45" t="s">
        <v>319</v>
      </c>
      <c r="E45" t="str">
        <f>VLOOKUP(D45,'Luskin Retialers Data'!$A$1:$BV$214,74,0)</f>
        <v>CITY OF WHITTIER</v>
      </c>
      <c r="F45" s="9">
        <v>380.16000400000001</v>
      </c>
      <c r="G45" s="9">
        <v>820.25508025374756</v>
      </c>
      <c r="I45" s="5">
        <v>0.88</v>
      </c>
      <c r="J45" s="5" t="s">
        <v>713</v>
      </c>
      <c r="K45" s="13">
        <f>VLOOKUP(D45,'Luskin Retialers Data'!$A$2:$CI$214,87,0)</f>
        <v>7448</v>
      </c>
      <c r="L45" s="13">
        <f t="shared" si="0"/>
        <v>5362.5599999999995</v>
      </c>
      <c r="M45" s="13">
        <f>VLOOKUP(Losses!D45,'Luskin Retialers Data'!$A$2:$CU$214,88,0)</f>
        <v>5586</v>
      </c>
      <c r="N45" s="13">
        <f>VLOOKUP(Losses!D45,'Luskin Retialers Data'!$A$2:$CU$214,89,0)</f>
        <v>1862</v>
      </c>
      <c r="O45" s="13">
        <f t="shared" si="1"/>
        <v>7448</v>
      </c>
      <c r="P45" s="13">
        <f t="shared" si="2"/>
        <v>5362.5599999999995</v>
      </c>
      <c r="Q45" s="5">
        <v>-0.21299999999999999</v>
      </c>
      <c r="R45" s="7">
        <f t="shared" si="3"/>
        <v>47.79834255099744</v>
      </c>
      <c r="S45" s="21">
        <f t="shared" si="4"/>
        <v>745.14748908718877</v>
      </c>
      <c r="T45" s="21">
        <f t="shared" si="5"/>
        <v>1831.2009571082176</v>
      </c>
      <c r="U45" s="24">
        <f t="shared" si="6"/>
        <v>-3.694835680751174</v>
      </c>
      <c r="V45" s="19">
        <f t="shared" si="7"/>
        <v>338.12741567400712</v>
      </c>
      <c r="W45">
        <f>VLOOKUP(Losses!D45,'Luskin Retialers Data'!$A$2:$CU$214,90,0)</f>
        <v>0</v>
      </c>
      <c r="X45">
        <f t="shared" si="8"/>
        <v>0</v>
      </c>
    </row>
    <row r="46" spans="4:24">
      <c r="D46" t="s">
        <v>245</v>
      </c>
      <c r="E46" t="str">
        <f>VLOOKUP(D46,'Luskin Retialers Data'!$A$1:$BV$214,74,0)</f>
        <v>CITY OF BEVERLY HILLS</v>
      </c>
      <c r="F46" s="9">
        <v>1177.1400149999999</v>
      </c>
      <c r="G46" s="9">
        <v>2539.8649708392859</v>
      </c>
      <c r="H46" s="10">
        <v>42.51</v>
      </c>
      <c r="I46" s="5">
        <v>0.22</v>
      </c>
      <c r="J46" s="5" t="s">
        <v>729</v>
      </c>
      <c r="K46" s="13">
        <f>VLOOKUP(D46,'Luskin Retialers Data'!$A$2:$CI$214,87,0)</f>
        <v>13112</v>
      </c>
      <c r="L46" s="13">
        <f t="shared" si="0"/>
        <v>9440.64</v>
      </c>
      <c r="M46" s="13">
        <f>VLOOKUP(Losses!D46,'Luskin Retialers Data'!$A$2:$CU$214,88,0)</f>
        <v>7734</v>
      </c>
      <c r="N46" s="13">
        <f>VLOOKUP(Losses!D46,'Luskin Retialers Data'!$A$2:$CU$214,89,0)</f>
        <v>2439</v>
      </c>
      <c r="O46" s="13">
        <f t="shared" si="1"/>
        <v>10173</v>
      </c>
      <c r="P46" s="13">
        <f t="shared" si="2"/>
        <v>7324.5599999999995</v>
      </c>
      <c r="Q46" s="5">
        <v>-0.19700000000000001</v>
      </c>
      <c r="R46" s="7">
        <f t="shared" si="3"/>
        <v>53.910906159879424</v>
      </c>
      <c r="S46" s="21">
        <f t="shared" si="4"/>
        <v>2964.0206146925279</v>
      </c>
      <c r="T46" s="21">
        <f t="shared" si="5"/>
        <v>6618.7691772418957</v>
      </c>
      <c r="U46" s="24">
        <f t="shared" si="6"/>
        <v>-4.0761421319796955</v>
      </c>
      <c r="V46" s="19">
        <f t="shared" si="7"/>
        <v>1129.215563913129</v>
      </c>
      <c r="W46">
        <f>VLOOKUP(Losses!D46,'Luskin Retialers Data'!$A$2:$CU$214,90,0)</f>
        <v>0</v>
      </c>
      <c r="X46">
        <f t="shared" si="8"/>
        <v>0</v>
      </c>
    </row>
    <row r="47" spans="4:24">
      <c r="D47" t="s">
        <v>372</v>
      </c>
      <c r="E47" t="str">
        <f>VLOOKUP(D47,'Luskin Retialers Data'!$A$1:$BV$214,74,0)</f>
        <v>CITY OF PICO RIVERA</v>
      </c>
      <c r="F47" s="9">
        <v>192.11999499999999</v>
      </c>
      <c r="G47" s="9">
        <v>414.52914630407719</v>
      </c>
      <c r="H47" s="5">
        <v>32.020000000000003</v>
      </c>
      <c r="I47" s="5">
        <v>1</v>
      </c>
      <c r="J47" s="5" t="s">
        <v>713</v>
      </c>
      <c r="K47" s="13">
        <f>VLOOKUP(D47,'Luskin Retialers Data'!$A$2:$CI$214,87,0)</f>
        <v>5082</v>
      </c>
      <c r="L47" s="13">
        <f t="shared" si="0"/>
        <v>3659.04</v>
      </c>
      <c r="M47" s="13">
        <f>VLOOKUP(Losses!D47,'Luskin Retialers Data'!$A$2:$CU$214,88,0)</f>
        <v>3732</v>
      </c>
      <c r="N47" s="13">
        <f>VLOOKUP(Losses!D47,'Luskin Retialers Data'!$A$2:$CU$214,89,0)</f>
        <v>974</v>
      </c>
      <c r="O47" s="13">
        <f t="shared" si="1"/>
        <v>4706</v>
      </c>
      <c r="P47" s="13">
        <f t="shared" si="2"/>
        <v>3388.3199999999997</v>
      </c>
      <c r="Q47" s="5">
        <v>-0.21299999999999999</v>
      </c>
      <c r="R47" s="7">
        <f t="shared" si="3"/>
        <v>44.960437377472203</v>
      </c>
      <c r="S47" s="21">
        <f t="shared" si="4"/>
        <v>281.10797826247199</v>
      </c>
      <c r="T47" s="21">
        <f t="shared" si="5"/>
        <v>829.96263064703135</v>
      </c>
      <c r="U47" s="24">
        <f t="shared" si="6"/>
        <v>-3.694835680751174</v>
      </c>
      <c r="V47" s="19">
        <f t="shared" si="7"/>
        <v>170.87814795123293</v>
      </c>
      <c r="W47">
        <f>VLOOKUP(Losses!D47,'Luskin Retialers Data'!$A$2:$CU$214,90,0)</f>
        <v>0</v>
      </c>
      <c r="X47">
        <f t="shared" si="8"/>
        <v>0</v>
      </c>
    </row>
    <row r="48" spans="4:24">
      <c r="D48" t="s">
        <v>356</v>
      </c>
      <c r="E48" t="str">
        <f>VLOOKUP(D48,'Luskin Retialers Data'!$A$1:$BV$214,74,0)</f>
        <v>CITY OF NORWALK</v>
      </c>
      <c r="F48" s="9">
        <v>976.97997999999995</v>
      </c>
      <c r="G48" s="9">
        <v>2107.9881720045569</v>
      </c>
      <c r="H48" s="10">
        <v>51.23</v>
      </c>
      <c r="I48" s="5">
        <v>0.31</v>
      </c>
      <c r="J48" s="5" t="s">
        <v>713</v>
      </c>
      <c r="K48" s="13">
        <f>VLOOKUP(D48,'Luskin Retialers Data'!$A$2:$CI$214,87,0)</f>
        <v>2330</v>
      </c>
      <c r="L48" s="13">
        <f t="shared" si="0"/>
        <v>1677.6</v>
      </c>
      <c r="M48" s="13">
        <f>VLOOKUP(Losses!D48,'Luskin Retialers Data'!$A$2:$CU$214,88,0)</f>
        <v>2130</v>
      </c>
      <c r="N48" s="13">
        <f>VLOOKUP(Losses!D48,'Luskin Retialers Data'!$A$2:$CU$214,89,0)</f>
        <v>137</v>
      </c>
      <c r="O48" s="13">
        <f t="shared" si="1"/>
        <v>2267</v>
      </c>
      <c r="P48" s="13">
        <f t="shared" si="2"/>
        <v>1632.24</v>
      </c>
      <c r="Q48" s="5">
        <v>-0.21299999999999999</v>
      </c>
      <c r="R48" s="7">
        <f t="shared" si="3"/>
        <v>43.157764989206783</v>
      </c>
      <c r="S48" s="21">
        <f t="shared" si="4"/>
        <v>2217.961977803041</v>
      </c>
      <c r="T48" s="21">
        <f t="shared" si="5"/>
        <v>5009.0301709370997</v>
      </c>
      <c r="U48" s="24">
        <f t="shared" si="6"/>
        <v>-3.694835680751174</v>
      </c>
      <c r="V48" s="19">
        <f t="shared" si="7"/>
        <v>868.95968099432832</v>
      </c>
      <c r="W48">
        <f>VLOOKUP(Losses!D48,'Luskin Retialers Data'!$A$2:$CU$214,90,0)</f>
        <v>32</v>
      </c>
      <c r="X48">
        <f t="shared" si="8"/>
        <v>24</v>
      </c>
    </row>
    <row r="49" spans="4:24">
      <c r="D49" t="s">
        <v>518</v>
      </c>
      <c r="E49" t="str">
        <f>VLOOKUP(D49,'Luskin Retialers Data'!$A$1:$BV$214,74,0)</f>
        <v>CITY OF GLENDORA</v>
      </c>
      <c r="F49" s="9">
        <v>0</v>
      </c>
      <c r="G49" s="9">
        <v>0</v>
      </c>
      <c r="I49" s="5">
        <v>0</v>
      </c>
      <c r="J49" s="5" t="s">
        <v>709</v>
      </c>
      <c r="K49" s="13">
        <f>VLOOKUP(D49,'Luskin Retialers Data'!$A$2:$CI$214,87,0)</f>
        <v>11717</v>
      </c>
      <c r="L49" s="13">
        <f t="shared" si="0"/>
        <v>8436.24</v>
      </c>
      <c r="M49" s="13">
        <f>VLOOKUP(Losses!D49,'Luskin Retialers Data'!$A$2:$CU$214,88,0)</f>
        <v>0</v>
      </c>
      <c r="N49" s="13">
        <f>VLOOKUP(Losses!D49,'Luskin Retialers Data'!$A$2:$CU$214,89,0)</f>
        <v>0</v>
      </c>
      <c r="O49" s="13">
        <f t="shared" si="1"/>
        <v>0</v>
      </c>
      <c r="P49" s="13">
        <f t="shared" si="2"/>
        <v>0</v>
      </c>
      <c r="Q49" s="5">
        <v>-0.2</v>
      </c>
      <c r="R49" s="7" t="e">
        <f t="shared" si="3"/>
        <v>#NUM!</v>
      </c>
      <c r="S49" s="21">
        <f t="shared" si="4"/>
        <v>-193</v>
      </c>
      <c r="T49" s="21">
        <f t="shared" si="5"/>
        <v>-193</v>
      </c>
      <c r="U49" s="24">
        <f t="shared" si="6"/>
        <v>-4</v>
      </c>
      <c r="V49" s="19" t="e">
        <f t="shared" si="7"/>
        <v>#NUM!</v>
      </c>
      <c r="W49">
        <f>VLOOKUP(Losses!D49,'Luskin Retialers Data'!$A$2:$CU$214,90,0)</f>
        <v>0</v>
      </c>
      <c r="X49">
        <f t="shared" si="8"/>
        <v>0</v>
      </c>
    </row>
    <row r="50" spans="4:24">
      <c r="D50" t="s">
        <v>261</v>
      </c>
      <c r="E50" t="str">
        <f>VLOOKUP(D50,'Luskin Retialers Data'!$A$1:$BV$214,74,0)</f>
        <v>CITY OF ALHAMBRA</v>
      </c>
      <c r="F50" s="9">
        <v>758.28002900000001</v>
      </c>
      <c r="G50" s="9">
        <v>1636.1085845374969</v>
      </c>
      <c r="H50" s="10">
        <v>23.34</v>
      </c>
      <c r="I50" s="5">
        <v>0.18</v>
      </c>
      <c r="J50" s="5" t="s">
        <v>709</v>
      </c>
      <c r="K50" s="13">
        <f>VLOOKUP(D50,'Luskin Retialers Data'!$A$2:$CI$214,87,0)</f>
        <v>11529</v>
      </c>
      <c r="L50" s="13">
        <f t="shared" si="0"/>
        <v>8300.8799999999992</v>
      </c>
      <c r="M50" s="13">
        <f>VLOOKUP(Losses!D50,'Luskin Retialers Data'!$A$2:$CU$214,88,0)</f>
        <v>8015</v>
      </c>
      <c r="N50" s="13">
        <f>VLOOKUP(Losses!D50,'Luskin Retialers Data'!$A$2:$CU$214,89,0)</f>
        <v>1805</v>
      </c>
      <c r="O50" s="13">
        <f t="shared" si="1"/>
        <v>9820</v>
      </c>
      <c r="P50" s="13">
        <f t="shared" si="2"/>
        <v>7070.4</v>
      </c>
      <c r="Q50" s="5">
        <v>-0.2</v>
      </c>
      <c r="R50" s="7">
        <f t="shared" si="3"/>
        <v>52.591934755560374</v>
      </c>
      <c r="S50" s="21">
        <f t="shared" si="4"/>
        <v>1806.920151454603</v>
      </c>
      <c r="T50" s="21">
        <f t="shared" si="5"/>
        <v>4122.1426953701393</v>
      </c>
      <c r="U50" s="24">
        <f t="shared" si="6"/>
        <v>-4</v>
      </c>
      <c r="V50" s="19">
        <f t="shared" si="7"/>
        <v>716.43998788288502</v>
      </c>
      <c r="W50">
        <f>VLOOKUP(Losses!D50,'Luskin Retialers Data'!$A$2:$CU$214,90,0)</f>
        <v>0</v>
      </c>
      <c r="X50">
        <f t="shared" si="8"/>
        <v>0</v>
      </c>
    </row>
    <row r="51" spans="4:24">
      <c r="D51" t="s">
        <v>267</v>
      </c>
      <c r="E51" t="str">
        <f>VLOOKUP(D51,'Luskin Retialers Data'!$A$1:$BV$214,74,0)</f>
        <v>CITY OF MONTEREY PARK</v>
      </c>
      <c r="F51" s="9">
        <v>546.23999000000003</v>
      </c>
      <c r="G51" s="9">
        <v>1178.5988060839152</v>
      </c>
      <c r="H51" s="10">
        <v>14.5</v>
      </c>
      <c r="I51" s="5">
        <v>0.32</v>
      </c>
      <c r="J51" s="5" t="s">
        <v>709</v>
      </c>
      <c r="K51" s="13">
        <f>VLOOKUP(D51,'Luskin Retialers Data'!$A$2:$CI$214,87,0)</f>
        <v>10500</v>
      </c>
      <c r="L51" s="13">
        <f t="shared" si="0"/>
        <v>7560</v>
      </c>
      <c r="M51" s="13">
        <f>VLOOKUP(Losses!D51,'Luskin Retialers Data'!$A$2:$CU$214,88,0)</f>
        <v>8841</v>
      </c>
      <c r="N51" s="13">
        <f>VLOOKUP(Losses!D51,'Luskin Retialers Data'!$A$2:$CU$214,89,0)</f>
        <v>656</v>
      </c>
      <c r="O51" s="13">
        <f t="shared" si="1"/>
        <v>9497</v>
      </c>
      <c r="P51" s="13">
        <f t="shared" si="2"/>
        <v>6837.84</v>
      </c>
      <c r="Q51" s="5">
        <v>-0.2</v>
      </c>
      <c r="R51" s="7">
        <f t="shared" si="3"/>
        <v>52.096714612513864</v>
      </c>
      <c r="S51" s="21">
        <f t="shared" si="4"/>
        <v>1247.6766916597257</v>
      </c>
      <c r="T51" s="21">
        <f t="shared" si="5"/>
        <v>2915.4868552796315</v>
      </c>
      <c r="U51" s="24">
        <f t="shared" si="6"/>
        <v>-4</v>
      </c>
      <c r="V51" s="19">
        <f t="shared" si="7"/>
        <v>516.09980066710193</v>
      </c>
      <c r="W51">
        <f>VLOOKUP(Losses!D51,'Luskin Retialers Data'!$A$2:$CU$214,90,0)</f>
        <v>40</v>
      </c>
      <c r="X51">
        <f t="shared" si="8"/>
        <v>30</v>
      </c>
    </row>
    <row r="52" spans="4:24">
      <c r="D52" t="s">
        <v>389</v>
      </c>
      <c r="E52" t="str">
        <f>VLOOKUP(D52,'Luskin Retialers Data'!$A$1:$BV$214,74,0)</f>
        <v>CITY OF HUNTINGTON PARK</v>
      </c>
      <c r="F52" s="9">
        <v>590.40002400000003</v>
      </c>
      <c r="G52" s="9">
        <v>1273.8810342287729</v>
      </c>
      <c r="H52" s="10">
        <v>6</v>
      </c>
      <c r="I52" s="5">
        <v>0.12</v>
      </c>
      <c r="J52" s="5" t="s">
        <v>713</v>
      </c>
      <c r="K52" s="13">
        <f>VLOOKUP(D52,'Luskin Retialers Data'!$A$2:$CI$214,87,0)</f>
        <v>4892</v>
      </c>
      <c r="L52" s="13">
        <f t="shared" si="0"/>
        <v>3522.24</v>
      </c>
      <c r="M52" s="13">
        <f>VLOOKUP(Losses!D52,'Luskin Retialers Data'!$A$2:$CU$214,88,0)</f>
        <v>2406</v>
      </c>
      <c r="N52" s="13">
        <f>VLOOKUP(Losses!D52,'Luskin Retialers Data'!$A$2:$CU$214,89,0)</f>
        <v>1193</v>
      </c>
      <c r="O52" s="13">
        <f t="shared" si="1"/>
        <v>3599</v>
      </c>
      <c r="P52" s="13">
        <f t="shared" si="2"/>
        <v>2591.2799999999997</v>
      </c>
      <c r="Q52" s="5">
        <v>-0.21299999999999999</v>
      </c>
      <c r="R52" s="7">
        <f t="shared" si="3"/>
        <v>44.824045891772492</v>
      </c>
      <c r="S52" s="21">
        <f t="shared" si="4"/>
        <v>1263.9715231605903</v>
      </c>
      <c r="T52" s="21">
        <f t="shared" si="5"/>
        <v>2950.6455205253906</v>
      </c>
      <c r="U52" s="24">
        <f t="shared" si="6"/>
        <v>-3.694835680751174</v>
      </c>
      <c r="V52" s="19">
        <f t="shared" si="7"/>
        <v>525.1221386482049</v>
      </c>
      <c r="W52">
        <f>VLOOKUP(Losses!D52,'Luskin Retialers Data'!$A$2:$CU$214,90,0)</f>
        <v>69</v>
      </c>
      <c r="X52">
        <f t="shared" si="8"/>
        <v>51.75</v>
      </c>
    </row>
    <row r="53" spans="4:24">
      <c r="D53" t="s">
        <v>362</v>
      </c>
      <c r="E53" t="str">
        <f>VLOOKUP(D53,'Luskin Retialers Data'!$A$1:$BV$214,74,0)</f>
        <v>CITY OF COMPTON</v>
      </c>
      <c r="F53" s="9">
        <v>943.20001200000002</v>
      </c>
      <c r="G53" s="9">
        <v>2035.1025710174281</v>
      </c>
      <c r="H53" s="10">
        <v>30.54</v>
      </c>
      <c r="I53" s="5">
        <v>0.39</v>
      </c>
      <c r="J53" s="5" t="s">
        <v>713</v>
      </c>
      <c r="K53" s="13">
        <f>VLOOKUP(D53,'Luskin Retialers Data'!$A$2:$CI$214,87,0)</f>
        <v>8929</v>
      </c>
      <c r="L53" s="13">
        <f t="shared" si="0"/>
        <v>6428.88</v>
      </c>
      <c r="M53" s="13">
        <f>VLOOKUP(Losses!D53,'Luskin Retialers Data'!$A$2:$CU$214,88,0)</f>
        <v>5232</v>
      </c>
      <c r="N53" s="13">
        <f>VLOOKUP(Losses!D53,'Luskin Retialers Data'!$A$2:$CU$214,89,0)</f>
        <v>1047</v>
      </c>
      <c r="O53" s="13">
        <f t="shared" si="1"/>
        <v>6279</v>
      </c>
      <c r="P53" s="13">
        <f t="shared" si="2"/>
        <v>4520.88</v>
      </c>
      <c r="Q53" s="5">
        <v>-0.21299999999999999</v>
      </c>
      <c r="R53" s="7">
        <f t="shared" si="3"/>
        <v>47.905456817880591</v>
      </c>
      <c r="S53" s="21">
        <f t="shared" si="4"/>
        <v>2134.600782971389</v>
      </c>
      <c r="T53" s="21">
        <f t="shared" si="5"/>
        <v>4829.1652644839578</v>
      </c>
      <c r="U53" s="24">
        <f t="shared" si="6"/>
        <v>-3.694835680751174</v>
      </c>
      <c r="V53" s="19">
        <f t="shared" si="7"/>
        <v>838.91461270410116</v>
      </c>
      <c r="W53">
        <f>VLOOKUP(Losses!D53,'Luskin Retialers Data'!$A$2:$CU$214,90,0)</f>
        <v>299</v>
      </c>
      <c r="X53">
        <f t="shared" si="8"/>
        <v>224.25</v>
      </c>
    </row>
    <row r="54" spans="4:24">
      <c r="D54" t="s">
        <v>350</v>
      </c>
      <c r="E54" t="str">
        <f>VLOOKUP(D54,'Luskin Retialers Data'!$A$1:$BV$214,74,0)</f>
        <v>VALLEY CWD</v>
      </c>
      <c r="F54" s="9">
        <v>345.60000600000001</v>
      </c>
      <c r="G54" s="9">
        <v>745.68644169423351</v>
      </c>
      <c r="H54" s="10">
        <v>27.16</v>
      </c>
      <c r="I54" s="5">
        <v>0.47</v>
      </c>
      <c r="J54" s="5" t="s">
        <v>709</v>
      </c>
      <c r="K54" s="13">
        <f>VLOOKUP(D54,'Luskin Retialers Data'!$A$2:$CI$214,87,0)</f>
        <v>8347</v>
      </c>
      <c r="L54" s="13">
        <f t="shared" si="0"/>
        <v>6009.84</v>
      </c>
      <c r="M54" s="13">
        <f>VLOOKUP(Losses!D54,'Luskin Retialers Data'!$A$2:$CU$214,88,0)</f>
        <v>5639</v>
      </c>
      <c r="N54" s="13">
        <f>VLOOKUP(Losses!D54,'Luskin Retialers Data'!$A$2:$CU$214,89,0)</f>
        <v>1441</v>
      </c>
      <c r="O54" s="13">
        <f t="shared" si="1"/>
        <v>7080</v>
      </c>
      <c r="P54" s="13">
        <f t="shared" si="2"/>
        <v>5097.5999999999995</v>
      </c>
      <c r="Q54" s="5">
        <v>-0.2</v>
      </c>
      <c r="R54" s="7">
        <f t="shared" si="3"/>
        <v>50.170427987729838</v>
      </c>
      <c r="S54" s="21">
        <f t="shared" si="4"/>
        <v>718.50022407122083</v>
      </c>
      <c r="T54" s="21">
        <f t="shared" si="5"/>
        <v>1773.7052861427469</v>
      </c>
      <c r="U54" s="24">
        <f t="shared" si="6"/>
        <v>-4</v>
      </c>
      <c r="V54" s="19">
        <f t="shared" si="7"/>
        <v>326.53064124278001</v>
      </c>
      <c r="W54">
        <f>VLOOKUP(Losses!D54,'Luskin Retialers Data'!$A$2:$CU$214,90,0)</f>
        <v>254</v>
      </c>
      <c r="X54">
        <f t="shared" si="8"/>
        <v>190.5</v>
      </c>
    </row>
    <row r="55" spans="4:24">
      <c r="D55" t="s">
        <v>298</v>
      </c>
      <c r="E55" t="str">
        <f>VLOOKUP(D55,'Luskin Retialers Data'!$A$1:$BV$214,74,0)</f>
        <v>CITY OF LA VERNE</v>
      </c>
      <c r="F55" s="9">
        <v>727.95001200000002</v>
      </c>
      <c r="G55" s="9">
        <v>1570.666796167691</v>
      </c>
      <c r="H55" s="5">
        <v>26</v>
      </c>
      <c r="I55" s="5">
        <v>0.21</v>
      </c>
      <c r="J55" s="5" t="s">
        <v>720</v>
      </c>
      <c r="K55" s="13">
        <f>VLOOKUP(D55,'Luskin Retialers Data'!$A$2:$CI$214,87,0)</f>
        <v>7381</v>
      </c>
      <c r="L55" s="13">
        <f t="shared" si="0"/>
        <v>5314.32</v>
      </c>
      <c r="M55" s="13">
        <f>VLOOKUP(Losses!D55,'Luskin Retialers Data'!$A$2:$CU$214,88,0)</f>
        <v>4759</v>
      </c>
      <c r="N55" s="13">
        <f>VLOOKUP(Losses!D55,'Luskin Retialers Data'!$A$2:$CU$214,89,0)</f>
        <v>634</v>
      </c>
      <c r="O55" s="13">
        <f t="shared" si="1"/>
        <v>5393</v>
      </c>
      <c r="P55" s="13">
        <f t="shared" si="2"/>
        <v>3882.96</v>
      </c>
      <c r="Q55" s="5">
        <v>-0.17799999999999999</v>
      </c>
      <c r="R55" s="7">
        <f t="shared" si="3"/>
        <v>54.864710444696271</v>
      </c>
      <c r="S55" s="21">
        <f t="shared" si="4"/>
        <v>2009.6659085345373</v>
      </c>
      <c r="T55" s="21">
        <f t="shared" si="5"/>
        <v>4559.5985968192253</v>
      </c>
      <c r="U55" s="24">
        <f t="shared" si="6"/>
        <v>-4.617977528089888</v>
      </c>
      <c r="V55" s="19">
        <f t="shared" si="7"/>
        <v>779.11459227815283</v>
      </c>
      <c r="W55">
        <f>VLOOKUP(Losses!D55,'Luskin Retialers Data'!$A$2:$CU$214,90,0)</f>
        <v>193</v>
      </c>
      <c r="X55">
        <f t="shared" si="8"/>
        <v>144.75</v>
      </c>
    </row>
    <row r="56" spans="4:24">
      <c r="D56" t="s">
        <v>551</v>
      </c>
      <c r="E56" t="str">
        <f>VLOOKUP(D56,'Luskin Retialers Data'!$A$1:$BV$214,74,0)</f>
        <v>CITY OF MONROVIA</v>
      </c>
      <c r="F56" s="9">
        <v>0</v>
      </c>
      <c r="G56" s="9">
        <v>0</v>
      </c>
      <c r="I56" s="5">
        <v>0</v>
      </c>
      <c r="J56" s="5" t="s">
        <v>709</v>
      </c>
      <c r="K56" s="13">
        <f>VLOOKUP(D56,'Luskin Retialers Data'!$A$2:$CI$214,87,0)</f>
        <v>7250</v>
      </c>
      <c r="L56" s="13">
        <f t="shared" si="0"/>
        <v>5220</v>
      </c>
      <c r="M56" s="13">
        <f>VLOOKUP(Losses!D56,'Luskin Retialers Data'!$A$2:$CU$214,88,0)</f>
        <v>5667</v>
      </c>
      <c r="N56" s="13">
        <f>VLOOKUP(Losses!D56,'Luskin Retialers Data'!$A$2:$CU$214,89,0)</f>
        <v>1050</v>
      </c>
      <c r="O56" s="13">
        <f t="shared" si="1"/>
        <v>6717</v>
      </c>
      <c r="P56" s="13">
        <f t="shared" si="2"/>
        <v>4836.24</v>
      </c>
      <c r="Q56" s="5">
        <v>-0.2</v>
      </c>
      <c r="R56" s="7" t="e">
        <f t="shared" si="3"/>
        <v>#NUM!</v>
      </c>
      <c r="S56" s="21">
        <f t="shared" si="4"/>
        <v>-193</v>
      </c>
      <c r="T56" s="21">
        <f t="shared" si="5"/>
        <v>-193</v>
      </c>
      <c r="U56" s="24">
        <f t="shared" si="6"/>
        <v>-4</v>
      </c>
      <c r="V56" s="19" t="e">
        <f t="shared" si="7"/>
        <v>#NUM!</v>
      </c>
      <c r="W56">
        <f>VLOOKUP(Losses!D56,'Luskin Retialers Data'!$A$2:$CU$214,90,0)</f>
        <v>24</v>
      </c>
      <c r="X56">
        <f t="shared" si="8"/>
        <v>18</v>
      </c>
    </row>
    <row r="57" spans="4:24">
      <c r="D57" t="s">
        <v>73</v>
      </c>
      <c r="E57" t="str">
        <f>VLOOKUP(D57,'Luskin Retialers Data'!$A$1:$BV$214,74,0)</f>
        <v>CITY OF COVINA</v>
      </c>
      <c r="F57" s="9">
        <v>1022.159973</v>
      </c>
      <c r="G57" s="9">
        <v>2205.4711223258605</v>
      </c>
      <c r="H57" s="10">
        <v>35.78</v>
      </c>
      <c r="I57" s="5">
        <v>0.42</v>
      </c>
      <c r="J57" s="5" t="s">
        <v>709</v>
      </c>
      <c r="K57" s="13">
        <f>VLOOKUP(D57,'Luskin Retialers Data'!$A$2:$CI$214,87,0)</f>
        <v>6931</v>
      </c>
      <c r="L57" s="13">
        <f t="shared" si="0"/>
        <v>4990.32</v>
      </c>
      <c r="M57" s="13">
        <f>VLOOKUP(Losses!D57,'Luskin Retialers Data'!$A$2:$CU$214,88,0)</f>
        <v>0</v>
      </c>
      <c r="N57" s="13">
        <f>VLOOKUP(Losses!D57,'Luskin Retialers Data'!$A$2:$CU$214,89,0)</f>
        <v>0</v>
      </c>
      <c r="O57" s="13">
        <f t="shared" si="1"/>
        <v>0</v>
      </c>
      <c r="P57" s="13">
        <f t="shared" si="2"/>
        <v>0</v>
      </c>
      <c r="Q57" s="5">
        <v>-0.2</v>
      </c>
      <c r="R57" s="7" t="e">
        <f t="shared" si="3"/>
        <v>#NUM!</v>
      </c>
      <c r="S57" s="21">
        <f t="shared" si="4"/>
        <v>2502.8883919294058</v>
      </c>
      <c r="T57" s="21">
        <f t="shared" si="5"/>
        <v>5623.8037826441141</v>
      </c>
      <c r="U57" s="24">
        <f t="shared" si="6"/>
        <v>-4</v>
      </c>
      <c r="V57" s="19" t="e">
        <f t="shared" si="7"/>
        <v>#NUM!</v>
      </c>
      <c r="W57">
        <f>VLOOKUP(Losses!D57,'Luskin Retialers Data'!$A$2:$CU$214,90,0)</f>
        <v>0</v>
      </c>
      <c r="X57">
        <f t="shared" si="8"/>
        <v>0</v>
      </c>
    </row>
    <row r="58" spans="4:24">
      <c r="D58" t="s">
        <v>117</v>
      </c>
      <c r="E58" t="str">
        <f>VLOOKUP(D58,'Luskin Retialers Data'!$A$1:$BV$214,74,0)</f>
        <v>SAN GABRIEL CWD</v>
      </c>
      <c r="F58" s="9">
        <v>566.03997800000002</v>
      </c>
      <c r="G58" s="9">
        <v>1221.3203985057291</v>
      </c>
      <c r="H58" s="10">
        <v>28.88</v>
      </c>
      <c r="I58" s="5">
        <v>0.31</v>
      </c>
      <c r="J58" s="5" t="s">
        <v>709</v>
      </c>
      <c r="K58" s="13">
        <f>VLOOKUP(D58,'Luskin Retialers Data'!$A$2:$CI$214,87,0)</f>
        <v>6378</v>
      </c>
      <c r="L58" s="13">
        <f t="shared" si="0"/>
        <v>4592.16</v>
      </c>
      <c r="M58" s="13">
        <f>VLOOKUP(Losses!D58,'Luskin Retialers Data'!$A$2:$CU$214,88,0)</f>
        <v>4335</v>
      </c>
      <c r="N58" s="13">
        <f>VLOOKUP(Losses!D58,'Luskin Retialers Data'!$A$2:$CU$214,89,0)</f>
        <v>1278</v>
      </c>
      <c r="O58" s="13">
        <f t="shared" si="1"/>
        <v>5613</v>
      </c>
      <c r="P58" s="13">
        <f t="shared" si="2"/>
        <v>4041.3599999999997</v>
      </c>
      <c r="Q58" s="5">
        <v>-0.2</v>
      </c>
      <c r="R58" s="7">
        <f t="shared" si="3"/>
        <v>49.502867782928654</v>
      </c>
      <c r="S58" s="21">
        <f t="shared" si="4"/>
        <v>1299.8980261078723</v>
      </c>
      <c r="T58" s="21">
        <f t="shared" si="5"/>
        <v>3028.1626087203385</v>
      </c>
      <c r="U58" s="24">
        <f t="shared" si="6"/>
        <v>-4</v>
      </c>
      <c r="V58" s="19">
        <f t="shared" si="7"/>
        <v>534.80727365898531</v>
      </c>
      <c r="W58">
        <f>VLOOKUP(Losses!D58,'Luskin Retialers Data'!$A$2:$CU$214,90,0)</f>
        <v>0</v>
      </c>
      <c r="X58">
        <f t="shared" si="8"/>
        <v>0</v>
      </c>
    </row>
    <row r="59" spans="4:24">
      <c r="D59" t="s">
        <v>358</v>
      </c>
      <c r="E59" t="str">
        <f>VLOOKUP(D59,'Luskin Retialers Data'!$A$1:$BV$214,74,0)</f>
        <v>CITY OF LYNWOOD</v>
      </c>
      <c r="F59" s="9">
        <v>630.71997099999999</v>
      </c>
      <c r="G59" s="9">
        <v>1360.8776698935601</v>
      </c>
      <c r="I59" s="5">
        <v>0.28000000000000003</v>
      </c>
      <c r="J59" s="5" t="s">
        <v>713</v>
      </c>
      <c r="K59" s="13">
        <f>VLOOKUP(D59,'Luskin Retialers Data'!$A$2:$CI$214,87,0)</f>
        <v>5821</v>
      </c>
      <c r="L59" s="13">
        <f t="shared" si="0"/>
        <v>4191.12</v>
      </c>
      <c r="M59" s="13">
        <f>VLOOKUP(Losses!D59,'Luskin Retialers Data'!$A$2:$CU$214,88,0)</f>
        <v>5281</v>
      </c>
      <c r="N59" s="13">
        <f>VLOOKUP(Losses!D59,'Luskin Retialers Data'!$A$2:$CU$214,89,0)</f>
        <v>0</v>
      </c>
      <c r="O59" s="13">
        <f t="shared" si="1"/>
        <v>5281</v>
      </c>
      <c r="P59" s="13">
        <f t="shared" si="2"/>
        <v>3802.3199999999997</v>
      </c>
      <c r="Q59" s="5">
        <v>-0.21299999999999999</v>
      </c>
      <c r="R59" s="7">
        <f t="shared" si="3"/>
        <v>46.690386638581089</v>
      </c>
      <c r="S59" s="21">
        <f t="shared" si="4"/>
        <v>1363.4718825886653</v>
      </c>
      <c r="T59" s="21">
        <f t="shared" si="5"/>
        <v>3165.3332163618861</v>
      </c>
      <c r="U59" s="24">
        <f t="shared" si="6"/>
        <v>-3.694835680751174</v>
      </c>
      <c r="V59" s="19">
        <f t="shared" si="7"/>
        <v>560.98408976293751</v>
      </c>
      <c r="W59">
        <f>VLOOKUP(Losses!D59,'Luskin Retialers Data'!$A$2:$CU$214,90,0)</f>
        <v>0</v>
      </c>
      <c r="X59">
        <f t="shared" si="8"/>
        <v>0</v>
      </c>
    </row>
    <row r="60" spans="4:24">
      <c r="D60" t="s">
        <v>164</v>
      </c>
      <c r="E60" t="str">
        <f>VLOOKUP(D60,'Luskin Retialers Data'!$A$1:$BV$214,74,0)</f>
        <v>CITY OF SOUTH PASADENA</v>
      </c>
      <c r="F60" s="9">
        <v>610.20001200000002</v>
      </c>
      <c r="G60" s="9">
        <v>1316.6026266505874</v>
      </c>
      <c r="I60" s="5">
        <v>0</v>
      </c>
      <c r="J60" s="5" t="s">
        <v>709</v>
      </c>
      <c r="K60" s="13">
        <f>VLOOKUP(D60,'Luskin Retialers Data'!$A$2:$CI$214,87,0)</f>
        <v>4738</v>
      </c>
      <c r="L60" s="13">
        <f t="shared" si="0"/>
        <v>3411.3599999999997</v>
      </c>
      <c r="M60" s="13">
        <f>VLOOKUP(Losses!D60,'Luskin Retialers Data'!$A$2:$CU$214,88,0)</f>
        <v>2660</v>
      </c>
      <c r="N60" s="13">
        <f>VLOOKUP(Losses!D60,'Luskin Retialers Data'!$A$2:$CU$214,89,0)</f>
        <v>1273</v>
      </c>
      <c r="O60" s="13">
        <f t="shared" si="1"/>
        <v>3933</v>
      </c>
      <c r="P60" s="13">
        <f t="shared" si="2"/>
        <v>2831.7599999999998</v>
      </c>
      <c r="Q60" s="5">
        <v>-0.2</v>
      </c>
      <c r="R60" s="7">
        <f t="shared" si="3"/>
        <v>47.799575654107301</v>
      </c>
      <c r="S60" s="21">
        <f t="shared" si="4"/>
        <v>1416.3675868346529</v>
      </c>
      <c r="T60" s="21">
        <f t="shared" si="5"/>
        <v>3279.4640288483329</v>
      </c>
      <c r="U60" s="24">
        <f t="shared" si="6"/>
        <v>-4</v>
      </c>
      <c r="V60" s="19">
        <f t="shared" si="7"/>
        <v>576.53066477294078</v>
      </c>
      <c r="W60">
        <f>VLOOKUP(Losses!D60,'Luskin Retialers Data'!$A$2:$CU$214,90,0)</f>
        <v>0</v>
      </c>
      <c r="X60">
        <f t="shared" si="8"/>
        <v>0</v>
      </c>
    </row>
    <row r="61" spans="4:24">
      <c r="D61" t="s">
        <v>416</v>
      </c>
      <c r="E61" t="str">
        <f>VLOOKUP(D61,'Luskin Retialers Data'!$A$1:$BV$214,74,0)</f>
        <v>CRESCENTA VALLEY CWD</v>
      </c>
      <c r="F61" s="9">
        <v>1402.920044</v>
      </c>
      <c r="G61" s="9">
        <v>3027.0209416370144</v>
      </c>
      <c r="H61" s="10">
        <v>36.18</v>
      </c>
      <c r="I61" s="5">
        <v>0.16</v>
      </c>
      <c r="J61" s="5" t="s">
        <v>728</v>
      </c>
      <c r="K61" s="13">
        <f>VLOOKUP(D61,'Luskin Retialers Data'!$A$2:$CI$214,87,0)</f>
        <v>4422</v>
      </c>
      <c r="L61" s="13">
        <f t="shared" si="0"/>
        <v>3183.8399999999997</v>
      </c>
      <c r="M61" s="13">
        <f>VLOOKUP(Losses!D61,'Luskin Retialers Data'!$A$2:$CU$214,88,0)</f>
        <v>3892</v>
      </c>
      <c r="N61" s="13">
        <f>VLOOKUP(Losses!D61,'Luskin Retialers Data'!$A$2:$CU$214,89,0)</f>
        <v>203</v>
      </c>
      <c r="O61" s="13">
        <f t="shared" si="1"/>
        <v>4095</v>
      </c>
      <c r="P61" s="13">
        <f t="shared" si="2"/>
        <v>2948.4</v>
      </c>
      <c r="Q61" s="5">
        <v>-0.223</v>
      </c>
      <c r="R61" s="7">
        <f t="shared" si="3"/>
        <v>44.544616005255847</v>
      </c>
      <c r="S61" s="21">
        <f t="shared" si="4"/>
        <v>3115.597630630095</v>
      </c>
      <c r="T61" s="21">
        <f t="shared" si="5"/>
        <v>6945.8204610810353</v>
      </c>
      <c r="U61" s="24">
        <f t="shared" si="6"/>
        <v>-3.4843049327354256</v>
      </c>
      <c r="V61" s="19">
        <f t="shared" si="7"/>
        <v>1197.4122581539202</v>
      </c>
      <c r="W61">
        <f>VLOOKUP(Losses!D61,'Luskin Retialers Data'!$A$2:$CU$214,90,0)</f>
        <v>0</v>
      </c>
      <c r="X61">
        <f t="shared" si="8"/>
        <v>0</v>
      </c>
    </row>
    <row r="62" spans="4:24">
      <c r="D62" t="s">
        <v>525</v>
      </c>
      <c r="E62" t="str">
        <f>VLOOKUP(D62,'Luskin Retialers Data'!$A$1:$BV$214,74,0)</f>
        <v>SUNNY SLOPE MUTUAL WATER COMPANY</v>
      </c>
      <c r="F62" s="9">
        <v>0</v>
      </c>
      <c r="G62" s="9">
        <v>0</v>
      </c>
      <c r="I62" s="5">
        <v>0</v>
      </c>
      <c r="J62" s="5" t="s">
        <v>716</v>
      </c>
      <c r="K62" s="13">
        <f>VLOOKUP(D62,'Luskin Retialers Data'!$A$2:$CI$214,87,0)</f>
        <v>4077</v>
      </c>
      <c r="L62" s="13">
        <f t="shared" si="0"/>
        <v>2935.44</v>
      </c>
      <c r="M62" s="13">
        <f>VLOOKUP(Losses!D62,'Luskin Retialers Data'!$A$2:$CU$214,88,0)</f>
        <v>4077</v>
      </c>
      <c r="N62" s="13">
        <f>VLOOKUP(Losses!D62,'Luskin Retialers Data'!$A$2:$CU$214,89,0)</f>
        <v>0</v>
      </c>
      <c r="O62" s="13">
        <f t="shared" si="1"/>
        <v>4077</v>
      </c>
      <c r="P62" s="13">
        <f t="shared" si="2"/>
        <v>2935.44</v>
      </c>
      <c r="Q62" s="5">
        <v>-0.151</v>
      </c>
      <c r="R62" s="7" t="e">
        <f t="shared" si="3"/>
        <v>#NUM!</v>
      </c>
      <c r="S62" s="21">
        <f t="shared" si="4"/>
        <v>-193</v>
      </c>
      <c r="T62" s="21">
        <f t="shared" si="5"/>
        <v>-193</v>
      </c>
      <c r="U62" s="24">
        <f t="shared" si="6"/>
        <v>-5.6225165562913908</v>
      </c>
      <c r="V62" s="19" t="e">
        <f t="shared" si="7"/>
        <v>#NUM!</v>
      </c>
      <c r="W62">
        <f>VLOOKUP(Losses!D62,'Luskin Retialers Data'!$A$2:$CU$214,90,0)</f>
        <v>0</v>
      </c>
      <c r="X62">
        <f t="shared" si="8"/>
        <v>0</v>
      </c>
    </row>
    <row r="63" spans="4:24">
      <c r="D63" t="s">
        <v>469</v>
      </c>
      <c r="E63" t="str">
        <f>VLOOKUP(D63,'Luskin Retialers Data'!$A$1:$BV$214,74,0)</f>
        <v>CITY OF SAN FERNANDO</v>
      </c>
      <c r="F63" s="9">
        <v>0</v>
      </c>
      <c r="G63" s="9">
        <v>0</v>
      </c>
      <c r="I63" s="5">
        <v>0</v>
      </c>
      <c r="J63" s="5" t="s">
        <v>711</v>
      </c>
      <c r="K63" s="13">
        <f>VLOOKUP(D63,'Luskin Retialers Data'!$A$2:$CI$214,87,0)</f>
        <v>3395</v>
      </c>
      <c r="L63" s="13">
        <f t="shared" si="0"/>
        <v>2444.4</v>
      </c>
      <c r="M63" s="13">
        <f>VLOOKUP(Losses!D63,'Luskin Retialers Data'!$A$2:$CU$214,88,0)</f>
        <v>2497</v>
      </c>
      <c r="N63" s="13">
        <f>VLOOKUP(Losses!D63,'Luskin Retialers Data'!$A$2:$CU$214,89,0)</f>
        <v>480</v>
      </c>
      <c r="O63" s="13">
        <f t="shared" si="1"/>
        <v>2977</v>
      </c>
      <c r="P63" s="13">
        <f t="shared" si="2"/>
        <v>2143.44</v>
      </c>
      <c r="Q63" s="5">
        <v>-0.223</v>
      </c>
      <c r="R63" s="7" t="e">
        <f t="shared" si="3"/>
        <v>#NUM!</v>
      </c>
      <c r="S63" s="21">
        <f t="shared" si="4"/>
        <v>-193</v>
      </c>
      <c r="T63" s="21">
        <f t="shared" si="5"/>
        <v>-193</v>
      </c>
      <c r="U63" s="24">
        <f t="shared" si="6"/>
        <v>-3.4843049327354256</v>
      </c>
      <c r="V63" s="19" t="e">
        <f t="shared" si="7"/>
        <v>#NUM!</v>
      </c>
      <c r="W63">
        <f>VLOOKUP(Losses!D63,'Luskin Retialers Data'!$A$2:$CU$214,90,0)</f>
        <v>189</v>
      </c>
      <c r="X63">
        <f t="shared" si="8"/>
        <v>141.75</v>
      </c>
    </row>
    <row r="64" spans="4:24">
      <c r="D64" t="s">
        <v>360</v>
      </c>
      <c r="E64" t="str">
        <f>VLOOKUP(D64,'Luskin Retialers Data'!$A$1:$BV$214,74,0)</f>
        <v>MONTEBELLO LAND AND WATER COMPANY</v>
      </c>
      <c r="F64" s="9">
        <v>493.5</v>
      </c>
      <c r="G64" s="9">
        <v>1064.8039716067144</v>
      </c>
      <c r="H64" s="10">
        <v>28.01</v>
      </c>
      <c r="I64" s="5">
        <v>0.34</v>
      </c>
      <c r="J64" s="5" t="s">
        <v>713</v>
      </c>
      <c r="K64" s="13">
        <f>VLOOKUP(D64,'Luskin Retialers Data'!$A$2:$CI$214,87,0)</f>
        <v>3373</v>
      </c>
      <c r="L64" s="13">
        <f t="shared" si="0"/>
        <v>2428.56</v>
      </c>
      <c r="M64" s="13">
        <f>VLOOKUP(Losses!D64,'Luskin Retialers Data'!$A$2:$CU$214,88,0)</f>
        <v>2123</v>
      </c>
      <c r="N64" s="13">
        <f>VLOOKUP(Losses!D64,'Luskin Retialers Data'!$A$2:$CU$214,89,0)</f>
        <v>522</v>
      </c>
      <c r="O64" s="13">
        <f t="shared" si="1"/>
        <v>2645</v>
      </c>
      <c r="P64" s="13">
        <f t="shared" si="2"/>
        <v>1904.3999999999999</v>
      </c>
      <c r="Q64" s="5">
        <v>-0.21299999999999999</v>
      </c>
      <c r="R64" s="7">
        <f t="shared" si="3"/>
        <v>43.198829639589029</v>
      </c>
      <c r="S64" s="21">
        <f t="shared" si="4"/>
        <v>1024.8445417538655</v>
      </c>
      <c r="T64" s="21">
        <f t="shared" si="5"/>
        <v>2434.6913978907301</v>
      </c>
      <c r="U64" s="24">
        <f t="shared" si="6"/>
        <v>-3.694835680751174</v>
      </c>
      <c r="V64" s="19">
        <f t="shared" si="7"/>
        <v>438.93591613893642</v>
      </c>
      <c r="W64">
        <f>VLOOKUP(Losses!D64,'Luskin Retialers Data'!$A$2:$CU$214,90,0)</f>
        <v>222</v>
      </c>
      <c r="X64">
        <f t="shared" si="8"/>
        <v>166.5</v>
      </c>
    </row>
    <row r="65" spans="4:24">
      <c r="D65" t="s">
        <v>226</v>
      </c>
      <c r="E65" t="str">
        <f>VLOOKUP(D65,'Luskin Retialers Data'!$A$1:$BV$214,74,0)</f>
        <v>PICO CWD</v>
      </c>
      <c r="F65" s="9">
        <v>398.22000100000002</v>
      </c>
      <c r="G65" s="9">
        <v>859.22236806085073</v>
      </c>
      <c r="H65" s="10">
        <v>11.98</v>
      </c>
      <c r="I65" s="5">
        <v>0.18</v>
      </c>
      <c r="J65" s="5" t="s">
        <v>713</v>
      </c>
      <c r="K65" s="13">
        <f>VLOOKUP(D65,'Luskin Retialers Data'!$A$2:$CI$214,87,0)</f>
        <v>2996</v>
      </c>
      <c r="L65" s="13">
        <f t="shared" si="0"/>
        <v>2157.12</v>
      </c>
      <c r="M65" s="13">
        <f>VLOOKUP(Losses!D65,'Luskin Retialers Data'!$A$2:$CU$214,88,0)</f>
        <v>2197</v>
      </c>
      <c r="N65" s="13">
        <f>VLOOKUP(Losses!D65,'Luskin Retialers Data'!$A$2:$CU$214,89,0)</f>
        <v>500</v>
      </c>
      <c r="O65" s="13">
        <f t="shared" si="1"/>
        <v>2697</v>
      </c>
      <c r="P65" s="13">
        <f t="shared" si="2"/>
        <v>1941.84</v>
      </c>
      <c r="Q65" s="5">
        <v>-0.21299999999999999</v>
      </c>
      <c r="R65" s="7">
        <f t="shared" si="3"/>
        <v>43.07571505617279</v>
      </c>
      <c r="S65" s="21">
        <f t="shared" si="4"/>
        <v>789.71540959487106</v>
      </c>
      <c r="T65" s="21">
        <f t="shared" si="5"/>
        <v>1927.3632646316878</v>
      </c>
      <c r="U65" s="24">
        <f t="shared" si="6"/>
        <v>-3.694835680751174</v>
      </c>
      <c r="V65" s="19">
        <f t="shared" si="7"/>
        <v>354.19059972397804</v>
      </c>
      <c r="W65">
        <f>VLOOKUP(Losses!D65,'Luskin Retialers Data'!$A$2:$CU$214,90,0)</f>
        <v>0</v>
      </c>
      <c r="X65">
        <f t="shared" si="8"/>
        <v>0</v>
      </c>
    </row>
    <row r="66" spans="4:24">
      <c r="D66" t="s">
        <v>213</v>
      </c>
      <c r="E66" t="str">
        <f>VLOOKUP(D66,'Luskin Retialers Data'!$A$1:$BV$214,74,0)</f>
        <v>LA PUENTE VALLEY CWD</v>
      </c>
      <c r="F66" s="9">
        <v>580.73999000000003</v>
      </c>
      <c r="G66" s="9">
        <v>1253.0379895093079</v>
      </c>
      <c r="H66" s="10">
        <v>31.02</v>
      </c>
      <c r="I66" s="5">
        <v>0.32</v>
      </c>
      <c r="J66" s="5" t="s">
        <v>713</v>
      </c>
      <c r="K66" s="13">
        <f>VLOOKUP(D66,'Luskin Retialers Data'!$A$2:$CI$214,87,0)</f>
        <v>2767</v>
      </c>
      <c r="L66" s="13">
        <f t="shared" si="0"/>
        <v>1992.24</v>
      </c>
      <c r="M66" s="13">
        <f>VLOOKUP(Losses!D66,'Luskin Retialers Data'!$A$2:$CU$214,88,0)</f>
        <v>2075.25</v>
      </c>
      <c r="N66" s="13">
        <f>VLOOKUP(Losses!D66,'Luskin Retialers Data'!$A$2:$CU$214,89,0)</f>
        <v>691.75</v>
      </c>
      <c r="O66" s="13">
        <f t="shared" si="1"/>
        <v>2767</v>
      </c>
      <c r="P66" s="13">
        <f t="shared" si="2"/>
        <v>1992.24</v>
      </c>
      <c r="Q66" s="5">
        <v>-0.21299999999999999</v>
      </c>
      <c r="R66" s="7">
        <f t="shared" si="3"/>
        <v>43.57331242994394</v>
      </c>
      <c r="S66" s="21">
        <f t="shared" si="4"/>
        <v>1240.1327801412249</v>
      </c>
      <c r="T66" s="21">
        <f t="shared" si="5"/>
        <v>2899.2096780833799</v>
      </c>
      <c r="U66" s="24">
        <f t="shared" si="6"/>
        <v>-3.694835680751174</v>
      </c>
      <c r="V66" s="19">
        <f t="shared" si="7"/>
        <v>516.53017132556238</v>
      </c>
      <c r="W66">
        <f>VLOOKUP(Losses!D66,'Luskin Retialers Data'!$A$2:$CU$214,90,0)</f>
        <v>0</v>
      </c>
      <c r="X66">
        <f t="shared" si="8"/>
        <v>0</v>
      </c>
    </row>
    <row r="67" spans="4:24">
      <c r="D67" t="s">
        <v>185</v>
      </c>
      <c r="E67" t="str">
        <f>VLOOKUP(D67,'Luskin Retialers Data'!$A$1:$BV$214,74,0)</f>
        <v>CITY OF SIERRA MADRE</v>
      </c>
      <c r="F67" s="9">
        <v>990.96002199999998</v>
      </c>
      <c r="G67" s="9">
        <v>2138.1523143446348</v>
      </c>
      <c r="H67" s="10">
        <v>66.010000000000005</v>
      </c>
      <c r="I67" s="5">
        <v>0.4</v>
      </c>
      <c r="J67" s="5" t="s">
        <v>716</v>
      </c>
      <c r="K67" s="13">
        <f>VLOOKUP(D67,'Luskin Retialers Data'!$A$2:$CI$214,87,0)</f>
        <v>2750</v>
      </c>
      <c r="L67" s="13">
        <f t="shared" si="0"/>
        <v>1980</v>
      </c>
      <c r="M67" s="13">
        <f>VLOOKUP(Losses!D67,'Luskin Retialers Data'!$A$2:$CU$214,88,0)</f>
        <v>1954</v>
      </c>
      <c r="N67" s="13">
        <f>VLOOKUP(Losses!D67,'Luskin Retialers Data'!$A$2:$CU$214,89,0)</f>
        <v>132</v>
      </c>
      <c r="O67" s="13">
        <f t="shared" si="1"/>
        <v>2086</v>
      </c>
      <c r="P67" s="13">
        <f t="shared" si="2"/>
        <v>1501.9199999999998</v>
      </c>
      <c r="Q67" s="5">
        <v>-0.17799999999999999</v>
      </c>
      <c r="R67" s="7">
        <f t="shared" si="3"/>
        <v>49.836896864136072</v>
      </c>
      <c r="S67" s="21">
        <f t="shared" si="4"/>
        <v>2805.4941564641872</v>
      </c>
      <c r="T67" s="21">
        <f t="shared" si="5"/>
        <v>6276.7233771886358</v>
      </c>
      <c r="U67" s="24">
        <f t="shared" si="6"/>
        <v>-4.617977528089888</v>
      </c>
      <c r="V67" s="19">
        <f t="shared" si="7"/>
        <v>1060.6104825567095</v>
      </c>
      <c r="W67">
        <f>VLOOKUP(Losses!D67,'Luskin Retialers Data'!$A$2:$CU$214,90,0)</f>
        <v>528</v>
      </c>
      <c r="X67">
        <f t="shared" si="8"/>
        <v>396</v>
      </c>
    </row>
    <row r="68" spans="4:24">
      <c r="D68" t="s">
        <v>352</v>
      </c>
      <c r="E68" t="str">
        <f>VLOOKUP(D68,'Luskin Retialers Data'!$A$1:$BV$214,74,0)</f>
        <v>CITY OF EL MONTE</v>
      </c>
      <c r="F68" s="9">
        <v>427.98001099999999</v>
      </c>
      <c r="G68" s="9">
        <v>923.43427655741709</v>
      </c>
      <c r="H68" s="10">
        <v>13.33</v>
      </c>
      <c r="I68" s="5">
        <v>0.19</v>
      </c>
      <c r="J68" s="5" t="s">
        <v>709</v>
      </c>
      <c r="K68" s="13">
        <f>VLOOKUP(D68,'Luskin Retialers Data'!$A$2:$CI$214,87,0)</f>
        <v>2678</v>
      </c>
      <c r="L68" s="13">
        <f t="shared" ref="L68:L85" si="9">K68*0.72</f>
        <v>1928.1599999999999</v>
      </c>
      <c r="M68" s="13">
        <f>VLOOKUP(Losses!D68,'Luskin Retialers Data'!$A$2:$CU$214,88,0)</f>
        <v>1614</v>
      </c>
      <c r="N68" s="13">
        <f>VLOOKUP(Losses!D68,'Luskin Retialers Data'!$A$2:$CU$214,89,0)</f>
        <v>896</v>
      </c>
      <c r="O68" s="13">
        <f t="shared" ref="O68:O85" si="10">SUM(M68:N68)</f>
        <v>2510</v>
      </c>
      <c r="P68" s="13">
        <f t="shared" ref="P68:P85" si="11">SUM(M68:N68)*0.72</f>
        <v>1807.2</v>
      </c>
      <c r="Q68" s="5">
        <v>-0.2</v>
      </c>
      <c r="R68" s="7">
        <f t="shared" ref="R68:R85" si="12">LN(F68)-(LN(O68)/Q68)</f>
        <v>45.199266651849285</v>
      </c>
      <c r="S68" s="21">
        <f t="shared" ref="S68:S85" si="13">(Q68/(Q68+1))*F68*(1-((1-0.3)^((1+Q68)/Q68)))/0.3-193</f>
        <v>935.77276953665182</v>
      </c>
      <c r="T68" s="21">
        <f t="shared" ref="T68:T85" si="14">(Q68/(Q68+1))*G68*(1-((1-0.3)^((1+Q68)/Q68)))/0.3-193</f>
        <v>2242.5050213660334</v>
      </c>
      <c r="U68" s="24">
        <f t="shared" ref="U68:U85" si="15">1+(1/Q68)</f>
        <v>-4</v>
      </c>
      <c r="V68" s="19">
        <f t="shared" ref="V68:V85" si="16">((EXP(R68)/U68)*((O68^U68)-(P68^U68)))/P68</f>
        <v>404.36511864794966</v>
      </c>
      <c r="W68">
        <f>VLOOKUP(Losses!D68,'Luskin Retialers Data'!$A$2:$CU$214,90,0)</f>
        <v>239</v>
      </c>
      <c r="X68">
        <f t="shared" ref="X68:X85" si="17">0.75*W68</f>
        <v>179.25</v>
      </c>
    </row>
    <row r="69" spans="4:24">
      <c r="D69" t="s">
        <v>439</v>
      </c>
      <c r="E69" t="str">
        <f>VLOOKUP(D69,'Luskin Retialers Data'!$A$1:$BV$214,74,0)</f>
        <v>LA HABRA HEIGHTS CWD</v>
      </c>
      <c r="F69" s="9">
        <v>334.07998700000002</v>
      </c>
      <c r="G69" s="9">
        <v>720.83018640713169</v>
      </c>
      <c r="H69" s="5">
        <v>27.84</v>
      </c>
      <c r="I69" s="5">
        <v>1</v>
      </c>
      <c r="J69" s="5" t="s">
        <v>720</v>
      </c>
      <c r="K69" s="13">
        <f>VLOOKUP(D69,'Luskin Retialers Data'!$A$2:$CI$214,87,0)</f>
        <v>2556</v>
      </c>
      <c r="L69" s="13">
        <f t="shared" si="9"/>
        <v>1840.32</v>
      </c>
      <c r="M69" s="13">
        <f>VLOOKUP(Losses!D69,'Luskin Retialers Data'!$A$2:$CU$214,88,0)</f>
        <v>1917</v>
      </c>
      <c r="N69" s="13">
        <f>VLOOKUP(Losses!D69,'Luskin Retialers Data'!$A$2:$CU$214,89,0)</f>
        <v>639</v>
      </c>
      <c r="O69" s="13">
        <f t="shared" si="10"/>
        <v>2556</v>
      </c>
      <c r="P69" s="13">
        <f t="shared" si="11"/>
        <v>1840.32</v>
      </c>
      <c r="Q69" s="5">
        <v>-0.21299999999999999</v>
      </c>
      <c r="R69" s="7">
        <f t="shared" si="12"/>
        <v>42.647994603606293</v>
      </c>
      <c r="S69" s="21">
        <f t="shared" si="13"/>
        <v>631.4326011695083</v>
      </c>
      <c r="T69" s="21">
        <f t="shared" si="14"/>
        <v>1585.8431774009052</v>
      </c>
      <c r="U69" s="24">
        <f t="shared" si="15"/>
        <v>-3.694835680751174</v>
      </c>
      <c r="V69" s="19">
        <f t="shared" si="16"/>
        <v>297.14225969104064</v>
      </c>
      <c r="W69">
        <f>VLOOKUP(Losses!D69,'Luskin Retialers Data'!$A$2:$CU$214,90,0)</f>
        <v>0</v>
      </c>
      <c r="X69">
        <f t="shared" si="17"/>
        <v>0</v>
      </c>
    </row>
    <row r="70" spans="4:24">
      <c r="D70" t="s">
        <v>527</v>
      </c>
      <c r="E70" t="str">
        <f>VLOOKUP(D70,'Luskin Retialers Data'!$A$1:$BV$214,74,0)</f>
        <v>VALLEY WATER COMPANY</v>
      </c>
      <c r="F70" s="9">
        <v>0</v>
      </c>
      <c r="G70" s="9">
        <v>0</v>
      </c>
      <c r="I70" s="5">
        <v>0</v>
      </c>
      <c r="J70" s="5" t="s">
        <v>709</v>
      </c>
      <c r="K70" s="13">
        <f>VLOOKUP(D70,'Luskin Retialers Data'!$A$2:$CI$214,87,0)</f>
        <v>2427</v>
      </c>
      <c r="L70" s="13">
        <f t="shared" si="9"/>
        <v>1747.4399999999998</v>
      </c>
      <c r="M70" s="13">
        <f>VLOOKUP(Losses!D70,'Luskin Retialers Data'!$A$2:$CU$214,88,0)</f>
        <v>2427</v>
      </c>
      <c r="N70" s="13">
        <f>VLOOKUP(Losses!D70,'Luskin Retialers Data'!$A$2:$CU$214,89,0)</f>
        <v>0</v>
      </c>
      <c r="O70" s="13">
        <f t="shared" si="10"/>
        <v>2427</v>
      </c>
      <c r="P70" s="13">
        <f t="shared" si="11"/>
        <v>1747.4399999999998</v>
      </c>
      <c r="Q70" s="5">
        <v>-0.2</v>
      </c>
      <c r="R70" s="7" t="e">
        <f t="shared" si="12"/>
        <v>#NUM!</v>
      </c>
      <c r="S70" s="21">
        <f t="shared" si="13"/>
        <v>-193</v>
      </c>
      <c r="T70" s="21">
        <f t="shared" si="14"/>
        <v>-193</v>
      </c>
      <c r="U70" s="24">
        <f t="shared" si="15"/>
        <v>-4</v>
      </c>
      <c r="V70" s="19" t="e">
        <f t="shared" si="16"/>
        <v>#NUM!</v>
      </c>
      <c r="W70">
        <f>VLOOKUP(Losses!D70,'Luskin Retialers Data'!$A$2:$CU$214,90,0)</f>
        <v>0</v>
      </c>
      <c r="X70">
        <f t="shared" si="17"/>
        <v>0</v>
      </c>
    </row>
    <row r="71" spans="4:24">
      <c r="D71" t="s">
        <v>273</v>
      </c>
      <c r="E71" t="str">
        <f>VLOOKUP(D71,'Luskin Retialers Data'!$A$1:$BV$214,74,0)</f>
        <v>CITY OF LOMITA</v>
      </c>
      <c r="F71" s="9">
        <v>234.96000699999999</v>
      </c>
      <c r="G71" s="9">
        <v>506.96321909289048</v>
      </c>
      <c r="H71" s="10">
        <v>39.159999999999997</v>
      </c>
      <c r="I71" s="5">
        <v>1</v>
      </c>
      <c r="J71" s="5" t="s">
        <v>715</v>
      </c>
      <c r="K71" s="13">
        <f>VLOOKUP(D71,'Luskin Retialers Data'!$A$2:$CI$214,87,0)</f>
        <v>2342</v>
      </c>
      <c r="L71" s="13">
        <f t="shared" si="9"/>
        <v>1686.24</v>
      </c>
      <c r="M71" s="13">
        <f>VLOOKUP(Losses!D71,'Luskin Retialers Data'!$A$2:$CU$214,88,0)</f>
        <v>1925</v>
      </c>
      <c r="N71" s="13">
        <f>VLOOKUP(Losses!D71,'Luskin Retialers Data'!$A$2:$CU$214,89,0)</f>
        <v>217</v>
      </c>
      <c r="O71" s="13">
        <f t="shared" si="10"/>
        <v>2142</v>
      </c>
      <c r="P71" s="13">
        <f t="shared" si="11"/>
        <v>1542.24</v>
      </c>
      <c r="Q71" s="5">
        <v>-0.182</v>
      </c>
      <c r="R71" s="7">
        <f t="shared" si="12"/>
        <v>47.599499113428237</v>
      </c>
      <c r="S71" s="21">
        <f t="shared" si="13"/>
        <v>498.50471522908651</v>
      </c>
      <c r="T71" s="21">
        <f t="shared" si="14"/>
        <v>1299.0303285931134</v>
      </c>
      <c r="U71" s="24">
        <f t="shared" si="15"/>
        <v>-4.4945054945054945</v>
      </c>
      <c r="V71" s="19">
        <f t="shared" si="16"/>
        <v>245.22613750745086</v>
      </c>
      <c r="W71">
        <f>VLOOKUP(Losses!D71,'Luskin Retialers Data'!$A$2:$CU$214,90,0)</f>
        <v>0</v>
      </c>
      <c r="X71">
        <f t="shared" si="17"/>
        <v>0</v>
      </c>
    </row>
    <row r="72" spans="4:24">
      <c r="D72" t="s">
        <v>140</v>
      </c>
      <c r="E72" t="str">
        <f>VLOOKUP(D72,'Luskin Retialers Data'!$A$1:$BV$214,74,0)</f>
        <v>LINCOLN AVENUE WATER COMPANY</v>
      </c>
      <c r="F72" s="9">
        <v>681</v>
      </c>
      <c r="G72" s="9">
        <v>1469.3647510925484</v>
      </c>
      <c r="I72" s="5">
        <v>0</v>
      </c>
      <c r="J72" s="5" t="s">
        <v>716</v>
      </c>
      <c r="K72" s="13">
        <f>VLOOKUP(D72,'Luskin Retialers Data'!$A$2:$CI$214,87,0)</f>
        <v>2319</v>
      </c>
      <c r="L72" s="13">
        <f t="shared" si="9"/>
        <v>1669.6799999999998</v>
      </c>
      <c r="M72" s="13">
        <f>VLOOKUP(Losses!D72,'Luskin Retialers Data'!$A$2:$CU$214,88,0)</f>
        <v>2083</v>
      </c>
      <c r="N72" s="13">
        <f>VLOOKUP(Losses!D72,'Luskin Retialers Data'!$A$2:$CU$214,89,0)</f>
        <v>311</v>
      </c>
      <c r="O72" s="13">
        <f t="shared" si="10"/>
        <v>2394</v>
      </c>
      <c r="P72" s="13">
        <f t="shared" si="11"/>
        <v>1723.6799999999998</v>
      </c>
      <c r="Q72" s="5">
        <v>-0.151</v>
      </c>
      <c r="R72" s="7">
        <f t="shared" si="12"/>
        <v>58.051515194347651</v>
      </c>
      <c r="S72" s="21">
        <f t="shared" si="13"/>
        <v>2402.6631686549854</v>
      </c>
      <c r="T72" s="21">
        <f t="shared" si="14"/>
        <v>5407.5520788998947</v>
      </c>
      <c r="U72" s="24">
        <f t="shared" si="15"/>
        <v>-5.6225165562913908</v>
      </c>
      <c r="V72" s="19">
        <f t="shared" si="16"/>
        <v>898.45787901121457</v>
      </c>
      <c r="W72">
        <f>VLOOKUP(Losses!D72,'Luskin Retialers Data'!$A$2:$CU$214,90,0)</f>
        <v>0</v>
      </c>
      <c r="X72">
        <f t="shared" si="17"/>
        <v>0</v>
      </c>
    </row>
    <row r="73" spans="4:24">
      <c r="D73" t="s">
        <v>485</v>
      </c>
      <c r="E73" t="str">
        <f>VLOOKUP(D73,'Luskin Retialers Data'!$A$1:$BV$214,74,0)</f>
        <v>CITY OF SIGNAL HILL</v>
      </c>
      <c r="F73" s="9">
        <v>0</v>
      </c>
      <c r="G73" s="9">
        <v>0</v>
      </c>
      <c r="I73" s="5">
        <v>0</v>
      </c>
      <c r="J73" s="5" t="s">
        <v>713</v>
      </c>
      <c r="K73" s="13">
        <f>VLOOKUP(D73,'Luskin Retialers Data'!$A$2:$CI$214,87,0)</f>
        <v>2157</v>
      </c>
      <c r="L73" s="13">
        <f t="shared" si="9"/>
        <v>1553.04</v>
      </c>
      <c r="M73" s="13">
        <f>VLOOKUP(Losses!D73,'Luskin Retialers Data'!$A$2:$CU$214,88,0)</f>
        <v>0</v>
      </c>
      <c r="N73" s="13">
        <f>VLOOKUP(Losses!D73,'Luskin Retialers Data'!$A$2:$CU$214,89,0)</f>
        <v>0</v>
      </c>
      <c r="O73" s="13">
        <f t="shared" si="10"/>
        <v>0</v>
      </c>
      <c r="P73" s="13">
        <f t="shared" si="11"/>
        <v>0</v>
      </c>
      <c r="Q73" s="5">
        <v>-0.21299999999999999</v>
      </c>
      <c r="R73" s="7" t="e">
        <f t="shared" si="12"/>
        <v>#NUM!</v>
      </c>
      <c r="S73" s="21">
        <f t="shared" si="13"/>
        <v>-193</v>
      </c>
      <c r="T73" s="21">
        <f t="shared" si="14"/>
        <v>-193</v>
      </c>
      <c r="U73" s="24">
        <f t="shared" si="15"/>
        <v>-3.694835680751174</v>
      </c>
      <c r="V73" s="19" t="e">
        <f t="shared" si="16"/>
        <v>#NUM!</v>
      </c>
      <c r="W73">
        <f>VLOOKUP(Losses!D73,'Luskin Retialers Data'!$A$2:$CU$214,90,0)</f>
        <v>0</v>
      </c>
      <c r="X73">
        <f t="shared" si="17"/>
        <v>0</v>
      </c>
    </row>
    <row r="74" spans="4:24">
      <c r="D74" t="s">
        <v>365</v>
      </c>
      <c r="E74" t="str">
        <f>VLOOKUP(D74,'Luskin Retialers Data'!$A$1:$BV$214,74,0)</f>
        <v>ORCHARD DALE WATER DISTRICT</v>
      </c>
      <c r="F74" s="9">
        <v>849.90002400000003</v>
      </c>
      <c r="G74" s="9">
        <v>1833.7931530371668</v>
      </c>
      <c r="H74" s="10">
        <v>51.65</v>
      </c>
      <c r="I74" s="5">
        <v>0.36</v>
      </c>
      <c r="J74" s="5" t="s">
        <v>727</v>
      </c>
      <c r="K74" s="13">
        <f>VLOOKUP(D74,'Luskin Retialers Data'!$A$2:$CI$214,87,0)</f>
        <v>2156</v>
      </c>
      <c r="L74" s="13">
        <f t="shared" si="9"/>
        <v>1552.32</v>
      </c>
      <c r="M74" s="13">
        <f>VLOOKUP(Losses!D74,'Luskin Retialers Data'!$A$2:$CU$214,88,0)</f>
        <v>1765</v>
      </c>
      <c r="N74" s="13">
        <f>VLOOKUP(Losses!D74,'Luskin Retialers Data'!$A$2:$CU$214,89,0)</f>
        <v>97</v>
      </c>
      <c r="O74" s="13">
        <f t="shared" si="10"/>
        <v>1862</v>
      </c>
      <c r="P74" s="13">
        <f t="shared" si="11"/>
        <v>1340.6399999999999</v>
      </c>
      <c r="Q74" s="5">
        <v>-0.21299999999999999</v>
      </c>
      <c r="R74" s="7">
        <f t="shared" si="12"/>
        <v>42.094444816874713</v>
      </c>
      <c r="S74" s="21">
        <f t="shared" si="13"/>
        <v>1904.3578627454499</v>
      </c>
      <c r="T74" s="21">
        <f t="shared" si="14"/>
        <v>4332.3799030028867</v>
      </c>
      <c r="U74" s="24">
        <f t="shared" si="15"/>
        <v>-3.694835680751174</v>
      </c>
      <c r="V74" s="19">
        <f t="shared" si="16"/>
        <v>755.93038634436675</v>
      </c>
      <c r="W74">
        <f>VLOOKUP(Losses!D74,'Luskin Retialers Data'!$A$2:$CU$214,90,0)</f>
        <v>0</v>
      </c>
      <c r="X74">
        <f t="shared" si="17"/>
        <v>0</v>
      </c>
    </row>
    <row r="75" spans="4:24">
      <c r="D75" t="s">
        <v>524</v>
      </c>
      <c r="E75" t="str">
        <f>VLOOKUP(D75,'Luskin Retialers Data'!$A$1:$BV$214,74,0)</f>
        <v>SOUTH MONTEBELLO ID</v>
      </c>
      <c r="F75" s="9">
        <v>0</v>
      </c>
      <c r="G75" s="9">
        <v>0</v>
      </c>
      <c r="I75" s="5">
        <v>0</v>
      </c>
      <c r="J75" s="5" t="s">
        <v>713</v>
      </c>
      <c r="K75" s="13">
        <f>VLOOKUP(D75,'Luskin Retialers Data'!$A$2:$CI$214,87,0)</f>
        <v>2069</v>
      </c>
      <c r="L75" s="13">
        <f t="shared" si="9"/>
        <v>1489.6799999999998</v>
      </c>
      <c r="M75" s="13">
        <f>VLOOKUP(Losses!D75,'Luskin Retialers Data'!$A$2:$CU$214,88,0)</f>
        <v>0</v>
      </c>
      <c r="N75" s="13">
        <f>VLOOKUP(Losses!D75,'Luskin Retialers Data'!$A$2:$CU$214,89,0)</f>
        <v>0</v>
      </c>
      <c r="O75" s="13">
        <f t="shared" si="10"/>
        <v>0</v>
      </c>
      <c r="P75" s="13">
        <f t="shared" si="11"/>
        <v>0</v>
      </c>
      <c r="Q75" s="5">
        <v>-0.21299999999999999</v>
      </c>
      <c r="R75" s="7" t="e">
        <f t="shared" si="12"/>
        <v>#NUM!</v>
      </c>
      <c r="S75" s="21">
        <f t="shared" si="13"/>
        <v>-193</v>
      </c>
      <c r="T75" s="21">
        <f t="shared" si="14"/>
        <v>-193</v>
      </c>
      <c r="U75" s="24">
        <f t="shared" si="15"/>
        <v>-3.694835680751174</v>
      </c>
      <c r="V75" s="19" t="e">
        <f t="shared" si="16"/>
        <v>#NUM!</v>
      </c>
      <c r="W75">
        <f>VLOOKUP(Losses!D75,'Luskin Retialers Data'!$A$2:$CU$214,90,0)</f>
        <v>0</v>
      </c>
      <c r="X75">
        <f t="shared" si="17"/>
        <v>0</v>
      </c>
    </row>
    <row r="76" spans="4:24">
      <c r="D76" t="s">
        <v>256</v>
      </c>
      <c r="E76" t="str">
        <f>VLOOKUP(D76,'Luskin Retialers Data'!$A$1:$BV$214,74,0)</f>
        <v>RUBIO CANON LAND AND WATER ASSOCIATION</v>
      </c>
      <c r="F76" s="9">
        <v>829.20001200000002</v>
      </c>
      <c r="G76" s="9">
        <v>1789.1296170900409</v>
      </c>
      <c r="H76" s="10">
        <v>25</v>
      </c>
      <c r="I76" s="5">
        <v>0.36</v>
      </c>
      <c r="J76" s="5" t="s">
        <v>716</v>
      </c>
      <c r="K76" s="13">
        <f>VLOOKUP(D76,'Luskin Retialers Data'!$A$2:$CI$214,87,0)</f>
        <v>2055</v>
      </c>
      <c r="L76" s="13">
        <f t="shared" si="9"/>
        <v>1479.6</v>
      </c>
      <c r="M76" s="13">
        <f>VLOOKUP(Losses!D76,'Luskin Retialers Data'!$A$2:$CU$214,88,0)</f>
        <v>2292</v>
      </c>
      <c r="N76" s="13">
        <f>VLOOKUP(Losses!D76,'Luskin Retialers Data'!$A$2:$CU$214,89,0)</f>
        <v>0</v>
      </c>
      <c r="O76" s="13">
        <f t="shared" si="10"/>
        <v>2292</v>
      </c>
      <c r="P76" s="13">
        <f t="shared" si="11"/>
        <v>1650.24</v>
      </c>
      <c r="Q76" s="5">
        <v>-0.17799999999999999</v>
      </c>
      <c r="R76" s="7">
        <f t="shared" si="12"/>
        <v>50.187765203093122</v>
      </c>
      <c r="S76" s="21">
        <f t="shared" si="13"/>
        <v>2316.0329935853192</v>
      </c>
      <c r="T76" s="21">
        <f t="shared" si="14"/>
        <v>5220.6338327496087</v>
      </c>
      <c r="U76" s="24">
        <f t="shared" si="15"/>
        <v>-4.617977528089888</v>
      </c>
      <c r="V76" s="19">
        <f t="shared" si="16"/>
        <v>887.48103388507627</v>
      </c>
      <c r="W76">
        <f>VLOOKUP(Losses!D76,'Luskin Retialers Data'!$A$2:$CU$214,90,0)</f>
        <v>0</v>
      </c>
      <c r="X76">
        <f t="shared" si="17"/>
        <v>0</v>
      </c>
    </row>
    <row r="77" spans="4:24">
      <c r="D77" t="s">
        <v>396</v>
      </c>
      <c r="E77" t="str">
        <f>VLOOKUP(D77,'Luskin Retialers Data'!$A$1:$BV$214,74,0)</f>
        <v>VALENCIA HEIGHTS WATER COMPANY</v>
      </c>
      <c r="F77" s="9">
        <v>709.67999299999997</v>
      </c>
      <c r="G77" s="9">
        <v>1531.246352819099</v>
      </c>
      <c r="H77" s="10">
        <v>25.52</v>
      </c>
      <c r="I77" s="5">
        <v>0.43</v>
      </c>
      <c r="J77" s="5" t="s">
        <v>709</v>
      </c>
      <c r="K77" s="13">
        <f>VLOOKUP(D77,'Luskin Retialers Data'!$A$2:$CI$214,87,0)</f>
        <v>877</v>
      </c>
      <c r="L77" s="13">
        <f t="shared" si="9"/>
        <v>631.43999999999994</v>
      </c>
      <c r="M77" s="13">
        <f>VLOOKUP(Losses!D77,'Luskin Retialers Data'!$A$2:$CU$214,88,0)</f>
        <v>877</v>
      </c>
      <c r="N77" s="13">
        <f>VLOOKUP(Losses!D77,'Luskin Retialers Data'!$A$2:$CU$214,89,0)</f>
        <v>0</v>
      </c>
      <c r="O77" s="13">
        <f t="shared" si="10"/>
        <v>877</v>
      </c>
      <c r="P77" s="13">
        <f t="shared" si="11"/>
        <v>631.43999999999994</v>
      </c>
      <c r="Q77" s="5">
        <v>-0.2</v>
      </c>
      <c r="R77" s="7">
        <f t="shared" si="12"/>
        <v>40.447349116209644</v>
      </c>
      <c r="S77" s="21">
        <f t="shared" si="13"/>
        <v>1678.7403397219914</v>
      </c>
      <c r="T77" s="21">
        <f t="shared" si="14"/>
        <v>3845.5745644427107</v>
      </c>
      <c r="U77" s="24">
        <f t="shared" si="15"/>
        <v>-4</v>
      </c>
      <c r="V77" s="19">
        <f t="shared" si="16"/>
        <v>670.52158324170068</v>
      </c>
      <c r="W77">
        <f>VLOOKUP(Losses!D77,'Luskin Retialers Data'!$A$2:$CU$214,90,0)</f>
        <v>0</v>
      </c>
      <c r="X77">
        <f t="shared" si="17"/>
        <v>0</v>
      </c>
    </row>
    <row r="78" spans="4:24">
      <c r="D78" t="s">
        <v>312</v>
      </c>
      <c r="E78" t="str">
        <f>VLOOKUP(D78,'Luskin Retialers Data'!$A$1:$BV$214,74,0)</f>
        <v>SATIVA CWD</v>
      </c>
      <c r="F78" s="9">
        <v>336</v>
      </c>
      <c r="G78" s="9">
        <v>724.9729168386142</v>
      </c>
      <c r="I78" s="5">
        <v>1</v>
      </c>
      <c r="J78" s="5" t="s">
        <v>713</v>
      </c>
      <c r="K78" s="13">
        <f>VLOOKUP(D78,'Luskin Retialers Data'!$A$2:$CI$214,87,0)</f>
        <v>828</v>
      </c>
      <c r="L78" s="13">
        <f t="shared" si="9"/>
        <v>596.16</v>
      </c>
      <c r="M78" s="13">
        <f>VLOOKUP(Losses!D78,'Luskin Retialers Data'!$A$2:$CU$214,88,0)</f>
        <v>828</v>
      </c>
      <c r="N78" s="13">
        <f>VLOOKUP(Losses!D78,'Luskin Retialers Data'!$A$2:$CU$214,89,0)</f>
        <v>0</v>
      </c>
      <c r="O78" s="13">
        <f t="shared" si="10"/>
        <v>828</v>
      </c>
      <c r="P78" s="13">
        <f t="shared" si="11"/>
        <v>596.16</v>
      </c>
      <c r="Q78" s="5">
        <v>-0.21299999999999999</v>
      </c>
      <c r="R78" s="7">
        <f t="shared" si="12"/>
        <v>37.361773856607613</v>
      </c>
      <c r="S78" s="21">
        <f t="shared" si="13"/>
        <v>636.17075183241911</v>
      </c>
      <c r="T78" s="21">
        <f t="shared" si="14"/>
        <v>1596.0664836702842</v>
      </c>
      <c r="U78" s="24">
        <f t="shared" si="15"/>
        <v>-3.694835680751174</v>
      </c>
      <c r="V78" s="19">
        <f t="shared" si="16"/>
        <v>298.84998545629486</v>
      </c>
      <c r="W78">
        <f>VLOOKUP(Losses!D78,'Luskin Retialers Data'!$A$2:$CU$214,90,0)</f>
        <v>0</v>
      </c>
      <c r="X78">
        <f t="shared" si="17"/>
        <v>0</v>
      </c>
    </row>
    <row r="79" spans="4:24">
      <c r="D79" t="s">
        <v>89</v>
      </c>
      <c r="E79" t="str">
        <f>VLOOKUP(D79,'Luskin Retialers Data'!$A$1:$BV$214,74,0)</f>
        <v>BELLFLOWER MUNICIPAL WATER SYSTEM</v>
      </c>
      <c r="F79" s="9">
        <v>832.48999000000003</v>
      </c>
      <c r="G79" s="9">
        <v>1796.2282627656216</v>
      </c>
      <c r="H79" s="10">
        <v>29.63</v>
      </c>
      <c r="I79" s="5">
        <v>0.43</v>
      </c>
      <c r="J79" s="5" t="s">
        <v>713</v>
      </c>
      <c r="K79" s="13">
        <f>VLOOKUP(D79,'Luskin Retialers Data'!$A$2:$CI$214,87,0)</f>
        <v>672</v>
      </c>
      <c r="L79" s="13">
        <f t="shared" si="9"/>
        <v>483.84</v>
      </c>
      <c r="M79" s="13">
        <f>VLOOKUP(Losses!D79,'Luskin Retialers Data'!$A$2:$CU$214,88,0)</f>
        <v>504</v>
      </c>
      <c r="N79" s="13">
        <f>VLOOKUP(Losses!D79,'Luskin Retialers Data'!$A$2:$CU$214,89,0)</f>
        <v>168</v>
      </c>
      <c r="O79" s="13">
        <f t="shared" si="10"/>
        <v>672</v>
      </c>
      <c r="P79" s="13">
        <f t="shared" si="11"/>
        <v>483.84</v>
      </c>
      <c r="Q79" s="5">
        <v>-0.21299999999999999</v>
      </c>
      <c r="R79" s="7">
        <f t="shared" si="12"/>
        <v>37.289014345754296</v>
      </c>
      <c r="S79" s="21">
        <f t="shared" si="13"/>
        <v>1861.3939014918542</v>
      </c>
      <c r="T79" s="21">
        <f t="shared" si="14"/>
        <v>4239.6783901786021</v>
      </c>
      <c r="U79" s="24">
        <f t="shared" si="15"/>
        <v>-3.694835680751174</v>
      </c>
      <c r="V79" s="19">
        <f t="shared" si="16"/>
        <v>740.44530179766059</v>
      </c>
      <c r="W79">
        <f>VLOOKUP(Losses!D79,'Luskin Retialers Data'!$A$2:$CU$214,90,0)</f>
        <v>0</v>
      </c>
      <c r="X79">
        <f t="shared" si="17"/>
        <v>0</v>
      </c>
    </row>
    <row r="80" spans="4:24">
      <c r="D80" t="s">
        <v>503</v>
      </c>
      <c r="E80" t="str">
        <f>VLOOKUP(D80,'Luskin Retialers Data'!$A$1:$BV$214,74,0)</f>
        <v>MESA CREST WATER COMPANY</v>
      </c>
      <c r="F80" s="9">
        <v>0</v>
      </c>
      <c r="G80" s="9">
        <v>0</v>
      </c>
      <c r="I80" s="5">
        <v>0</v>
      </c>
      <c r="J80" s="5" t="s">
        <v>716</v>
      </c>
      <c r="K80" s="13">
        <f>VLOOKUP(D80,'Luskin Retialers Data'!$A$2:$CI$214,87,0)</f>
        <v>640</v>
      </c>
      <c r="L80" s="13">
        <f t="shared" si="9"/>
        <v>460.79999999999995</v>
      </c>
      <c r="M80" s="13">
        <f>VLOOKUP(Losses!D80,'Luskin Retialers Data'!$A$2:$CU$214,88,0)</f>
        <v>640</v>
      </c>
      <c r="N80" s="13">
        <f>VLOOKUP(Losses!D80,'Luskin Retialers Data'!$A$2:$CU$214,89,0)</f>
        <v>0</v>
      </c>
      <c r="O80" s="13">
        <f t="shared" si="10"/>
        <v>640</v>
      </c>
      <c r="P80" s="13">
        <f t="shared" si="11"/>
        <v>460.79999999999995</v>
      </c>
      <c r="Q80" s="5">
        <v>-0.17799999999999999</v>
      </c>
      <c r="R80" s="7" t="e">
        <f t="shared" si="12"/>
        <v>#NUM!</v>
      </c>
      <c r="S80" s="21">
        <f t="shared" si="13"/>
        <v>-193</v>
      </c>
      <c r="T80" s="21">
        <f t="shared" si="14"/>
        <v>-193</v>
      </c>
      <c r="U80" s="24">
        <f t="shared" si="15"/>
        <v>-4.617977528089888</v>
      </c>
      <c r="V80" s="19" t="e">
        <f t="shared" si="16"/>
        <v>#NUM!</v>
      </c>
      <c r="W80">
        <f>VLOOKUP(Losses!D80,'Luskin Retialers Data'!$A$2:$CU$214,90,0)</f>
        <v>0</v>
      </c>
      <c r="X80">
        <f t="shared" si="17"/>
        <v>0</v>
      </c>
    </row>
    <row r="81" spans="4:24">
      <c r="D81" t="s">
        <v>568</v>
      </c>
      <c r="E81" t="str">
        <f>VLOOKUP(D81,'Luskin Retialers Data'!$A$1:$BV$214,74,0)</f>
        <v>VALLEY VIEW MUTUAL WATER COMPANY</v>
      </c>
      <c r="F81" s="9">
        <v>0</v>
      </c>
      <c r="G81" s="9">
        <v>0</v>
      </c>
      <c r="I81" s="5">
        <v>0</v>
      </c>
      <c r="J81" s="5" t="s">
        <v>709</v>
      </c>
      <c r="K81" s="13">
        <f>VLOOKUP(D81,'Luskin Retialers Data'!$A$2:$CI$214,87,0)</f>
        <v>604</v>
      </c>
      <c r="L81" s="13">
        <f t="shared" si="9"/>
        <v>434.88</v>
      </c>
      <c r="M81" s="13">
        <f>VLOOKUP(Losses!D81,'Luskin Retialers Data'!$A$2:$CU$214,88,0)</f>
        <v>604</v>
      </c>
      <c r="N81" s="13">
        <f>VLOOKUP(Losses!D81,'Luskin Retialers Data'!$A$2:$CU$214,89,0)</f>
        <v>0</v>
      </c>
      <c r="O81" s="13">
        <f t="shared" si="10"/>
        <v>604</v>
      </c>
      <c r="P81" s="13">
        <f t="shared" si="11"/>
        <v>434.88</v>
      </c>
      <c r="Q81" s="5">
        <v>-0.2</v>
      </c>
      <c r="R81" s="7" t="e">
        <f t="shared" si="12"/>
        <v>#NUM!</v>
      </c>
      <c r="S81" s="21">
        <f t="shared" si="13"/>
        <v>-193</v>
      </c>
      <c r="T81" s="21">
        <f t="shared" si="14"/>
        <v>-193</v>
      </c>
      <c r="U81" s="24">
        <f t="shared" si="15"/>
        <v>-4</v>
      </c>
      <c r="V81" s="19" t="e">
        <f t="shared" si="16"/>
        <v>#NUM!</v>
      </c>
      <c r="W81">
        <f>VLOOKUP(Losses!D81,'Luskin Retialers Data'!$A$2:$CU$214,90,0)</f>
        <v>0</v>
      </c>
      <c r="X81">
        <f t="shared" si="17"/>
        <v>0</v>
      </c>
    </row>
    <row r="82" spans="4:24">
      <c r="D82" t="s">
        <v>201</v>
      </c>
      <c r="E82" t="str">
        <f>VLOOKUP(D82,'Luskin Retialers Data'!$A$1:$BV$214,74,0)</f>
        <v>LAS FLORES WATER COMPANY</v>
      </c>
      <c r="F82" s="9">
        <v>1017</v>
      </c>
      <c r="G82" s="9">
        <v>2194.3376679311627</v>
      </c>
      <c r="I82" s="5">
        <v>0.31</v>
      </c>
      <c r="J82" s="5" t="s">
        <v>716</v>
      </c>
      <c r="K82" s="13">
        <f>VLOOKUP(D82,'Luskin Retialers Data'!$A$2:$CI$214,87,0)</f>
        <v>520</v>
      </c>
      <c r="L82" s="13">
        <f t="shared" si="9"/>
        <v>374.4</v>
      </c>
      <c r="M82" s="13">
        <f>VLOOKUP(Losses!D82,'Luskin Retialers Data'!$A$2:$CU$214,88,0)</f>
        <v>0</v>
      </c>
      <c r="N82" s="13">
        <f>VLOOKUP(Losses!D82,'Luskin Retialers Data'!$A$2:$CU$214,89,0)</f>
        <v>0</v>
      </c>
      <c r="O82" s="13">
        <f t="shared" si="10"/>
        <v>0</v>
      </c>
      <c r="P82" s="13">
        <f t="shared" si="11"/>
        <v>0</v>
      </c>
      <c r="Q82" s="5">
        <v>-0.151</v>
      </c>
      <c r="R82" s="7" t="e">
        <f t="shared" si="12"/>
        <v>#NUM!</v>
      </c>
      <c r="S82" s="21">
        <f t="shared" si="13"/>
        <v>3683.3427937182382</v>
      </c>
      <c r="T82" s="21">
        <f t="shared" si="14"/>
        <v>8170.8200649650407</v>
      </c>
      <c r="U82" s="24">
        <f t="shared" si="15"/>
        <v>-5.6225165562913908</v>
      </c>
      <c r="V82" s="19" t="e">
        <f t="shared" si="16"/>
        <v>#NUM!</v>
      </c>
      <c r="W82">
        <f>VLOOKUP(Losses!D82,'Luskin Retialers Data'!$A$2:$CU$214,90,0)</f>
        <v>0</v>
      </c>
      <c r="X82">
        <f t="shared" si="17"/>
        <v>0</v>
      </c>
    </row>
    <row r="83" spans="4:24">
      <c r="D83" t="s">
        <v>563</v>
      </c>
      <c r="E83" t="str">
        <f>VLOOKUP(D83,'Luskin Retialers Data'!$A$1:$BV$214,74,0)</f>
        <v>AMARILLO MUTUAL WATER COMPANY</v>
      </c>
      <c r="F83" s="9">
        <v>0</v>
      </c>
      <c r="G83" s="9">
        <v>0</v>
      </c>
      <c r="I83" s="5">
        <v>0</v>
      </c>
      <c r="J83" s="5" t="s">
        <v>709</v>
      </c>
      <c r="K83" s="13">
        <f>VLOOKUP(D83,'Luskin Retialers Data'!$A$2:$CI$214,87,0)</f>
        <v>400</v>
      </c>
      <c r="L83" s="13">
        <f t="shared" si="9"/>
        <v>288</v>
      </c>
      <c r="M83" s="13">
        <f>VLOOKUP(Losses!D83,'Luskin Retialers Data'!$A$2:$CU$214,88,0)</f>
        <v>400</v>
      </c>
      <c r="N83" s="13">
        <f>VLOOKUP(Losses!D83,'Luskin Retialers Data'!$A$2:$CU$214,89,0)</f>
        <v>0</v>
      </c>
      <c r="O83" s="13">
        <f t="shared" si="10"/>
        <v>400</v>
      </c>
      <c r="P83" s="13">
        <f t="shared" si="11"/>
        <v>288</v>
      </c>
      <c r="Q83" s="5">
        <v>-0.21299999999999999</v>
      </c>
      <c r="R83" s="7" t="e">
        <f t="shared" si="12"/>
        <v>#NUM!</v>
      </c>
      <c r="S83" s="21">
        <f t="shared" si="13"/>
        <v>-193</v>
      </c>
      <c r="T83" s="21">
        <f t="shared" si="14"/>
        <v>-193</v>
      </c>
      <c r="U83" s="24">
        <f t="shared" si="15"/>
        <v>-3.694835680751174</v>
      </c>
      <c r="V83" s="19" t="e">
        <f t="shared" si="16"/>
        <v>#NUM!</v>
      </c>
      <c r="W83">
        <f>VLOOKUP(Losses!D83,'Luskin Retialers Data'!$A$2:$CU$214,90,0)</f>
        <v>0</v>
      </c>
      <c r="X83">
        <f t="shared" si="17"/>
        <v>0</v>
      </c>
    </row>
    <row r="84" spans="4:24">
      <c r="D84" t="s">
        <v>258</v>
      </c>
      <c r="E84" t="str">
        <f>VLOOKUP(D84,'Luskin Retialers Data'!$A$1:$BV$214,74,0)</f>
        <v>L A COUNTY WATERWORKS DIST #21</v>
      </c>
      <c r="F84" s="9">
        <v>1658.880005</v>
      </c>
      <c r="G84" s="9">
        <v>3579.2948687800731</v>
      </c>
      <c r="I84" s="5">
        <v>0.28000000000000003</v>
      </c>
      <c r="J84" s="5" t="s">
        <v>711</v>
      </c>
      <c r="K84" s="13">
        <f>VLOOKUP(D84,'Luskin Retialers Data'!$A$2:$CI$214,87,0)</f>
        <v>60</v>
      </c>
      <c r="L84" s="13">
        <f t="shared" si="9"/>
        <v>43.199999999999996</v>
      </c>
      <c r="M84" s="13">
        <f>VLOOKUP(Losses!D84,'Luskin Retialers Data'!$A$2:$CU$214,88,0)</f>
        <v>60</v>
      </c>
      <c r="N84" s="13">
        <f>VLOOKUP(Losses!D84,'Luskin Retialers Data'!$A$2:$CU$214,89,0)</f>
        <v>0</v>
      </c>
      <c r="O84" s="13">
        <f t="shared" si="10"/>
        <v>60</v>
      </c>
      <c r="P84" s="13">
        <f t="shared" si="11"/>
        <v>43.199999999999996</v>
      </c>
      <c r="Q84" s="5">
        <v>-0.223</v>
      </c>
      <c r="R84" s="7">
        <f t="shared" si="12"/>
        <v>25.77418747454886</v>
      </c>
      <c r="S84" s="21">
        <f t="shared" si="13"/>
        <v>3719.2446624924278</v>
      </c>
      <c r="T84" s="21">
        <f t="shared" si="14"/>
        <v>8248.2840010518867</v>
      </c>
      <c r="U84" s="24">
        <f t="shared" si="15"/>
        <v>-3.4843049327354256</v>
      </c>
      <c r="V84" s="19">
        <f t="shared" si="16"/>
        <v>1415.8777339369403</v>
      </c>
      <c r="W84">
        <f>VLOOKUP(Losses!D84,'Luskin Retialers Data'!$A$2:$CU$214,90,0)</f>
        <v>0</v>
      </c>
      <c r="X84">
        <f t="shared" si="17"/>
        <v>0</v>
      </c>
    </row>
    <row r="85" spans="4:24">
      <c r="D85" t="s">
        <v>495</v>
      </c>
      <c r="E85" t="str">
        <f>VLOOKUP(D85,'Luskin Retialers Data'!$A$1:$BV$214,74,0)</f>
        <v>L A COUNTY WATERWORKS DIST #29</v>
      </c>
      <c r="F85" s="9">
        <v>0</v>
      </c>
      <c r="G85" s="9">
        <v>0</v>
      </c>
      <c r="I85" s="5">
        <v>0</v>
      </c>
      <c r="K85" s="13">
        <f>VLOOKUP(D85,'Luskin Retialers Data'!$A$2:$CI$214,87,0)</f>
        <v>60</v>
      </c>
      <c r="L85" s="13">
        <f t="shared" si="9"/>
        <v>43.199999999999996</v>
      </c>
      <c r="M85" s="13">
        <f>VLOOKUP(Losses!D85,'Luskin Retialers Data'!$A$2:$CU$214,88,0)</f>
        <v>6200</v>
      </c>
      <c r="N85" s="13">
        <f>VLOOKUP(Losses!D85,'Luskin Retialers Data'!$A$2:$CU$214,89,0)</f>
        <v>363</v>
      </c>
      <c r="O85" s="13">
        <f t="shared" si="10"/>
        <v>6563</v>
      </c>
      <c r="P85" s="13">
        <f t="shared" si="11"/>
        <v>4725.3599999999997</v>
      </c>
      <c r="Q85" s="5">
        <v>-0.223</v>
      </c>
      <c r="R85" s="7" t="e">
        <f t="shared" si="12"/>
        <v>#NUM!</v>
      </c>
      <c r="S85" s="21">
        <f t="shared" si="13"/>
        <v>-193</v>
      </c>
      <c r="T85" s="21">
        <f t="shared" si="14"/>
        <v>-193</v>
      </c>
      <c r="U85" s="24">
        <f t="shared" si="15"/>
        <v>-3.4843049327354256</v>
      </c>
      <c r="V85" s="19" t="e">
        <f t="shared" si="16"/>
        <v>#NUM!</v>
      </c>
      <c r="W85">
        <f>VLOOKUP(Losses!D85,'Luskin Retialers Data'!$A$2:$CU$214,90,0)</f>
        <v>21</v>
      </c>
      <c r="X85">
        <f t="shared" si="17"/>
        <v>15.75</v>
      </c>
    </row>
  </sheetData>
  <mergeCells count="2">
    <mergeCell ref="Q1:V1"/>
    <mergeCell ref="W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Luskin Retialers Data</vt:lpstr>
      <vt:lpstr>Demands</vt:lpstr>
      <vt:lpstr>GW Basins</vt:lpstr>
      <vt:lpstr>Rate_vs_Demand_Sort</vt:lpstr>
      <vt:lpstr>Stats1 Pivot</vt:lpstr>
      <vt:lpstr>Stats2 Pivot</vt:lpstr>
      <vt:lpstr>Rate vs Demand</vt:lpstr>
      <vt:lpstr>Buck et al</vt:lpstr>
      <vt:lpstr>Losses</vt:lpstr>
      <vt:lpstr>Merge</vt:lpstr>
      <vt:lpstr>Amortized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eporse</cp:lastModifiedBy>
  <dcterms:created xsi:type="dcterms:W3CDTF">2016-07-22T18:24:01Z</dcterms:created>
  <dcterms:modified xsi:type="dcterms:W3CDTF">2017-09-06T16:45:44Z</dcterms:modified>
</cp:coreProperties>
</file>